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drawings/drawing7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drawings/drawing12.xml" ContentType="application/vnd.openxmlformats-officedocument.drawing+xml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drawings/drawing13.xml" ContentType="application/vnd.openxmlformats-officedocument.drawing+xml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drawings/drawing14.xml" ContentType="application/vnd.openxmlformats-officedocument.drawing+xml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drawings/drawing15.xml" ContentType="application/vnd.openxmlformats-officedocument.drawing+xml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drawings/drawing16.xml" ContentType="application/vnd.openxmlformats-officedocument.drawing+xml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drawings/drawing17.xml" ContentType="application/vnd.openxmlformats-officedocument.drawing+xml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_Veda\SubRes_TMPL\"/>
    </mc:Choice>
  </mc:AlternateContent>
  <xr:revisionPtr revIDLastSave="0" documentId="13_ncr:1_{31FEC02F-9A72-4599-BBE4-07AF84033699}" xr6:coauthVersionLast="47" xr6:coauthVersionMax="47" xr10:uidLastSave="{00000000-0000-0000-0000-000000000000}"/>
  <bookViews>
    <workbookView xWindow="-120" yWindow="-120" windowWidth="38640" windowHeight="21240" activeTab="11" xr2:uid="{55565E65-86A1-4E53-88BE-3C00B48900A4}"/>
  </bookViews>
  <sheets>
    <sheet name="ANSv2-692-Home" sheetId="9" r:id="rId1"/>
    <sheet name="Index" sheetId="60" r:id="rId2"/>
    <sheet name="RES" sheetId="52" r:id="rId3"/>
    <sheet name="ANSv2-692-REGIONS" sheetId="18" state="veryHidden" r:id="rId4"/>
    <sheet name="ANSv2-692-Commodities" sheetId="19" state="veryHidden" r:id="rId5"/>
    <sheet name="Commodities_BASE" sheetId="29" r:id="rId6"/>
    <sheet name="ANSv2-692-Processes" sheetId="20" state="veryHidden" r:id="rId7"/>
    <sheet name="ANSv2-692-Constraints" sheetId="23" state="veryHidden" r:id="rId8"/>
    <sheet name="ANSv2-692-CommData" sheetId="21" state="veryHidden" r:id="rId9"/>
    <sheet name="ANSv2-692-ProcData" sheetId="25" state="veryHidden" r:id="rId10"/>
    <sheet name="Processes_BASE" sheetId="63" r:id="rId11"/>
    <sheet name="ProcData_CCS" sheetId="56" r:id="rId12"/>
    <sheet name="Iron and Steel" sheetId="65" r:id="rId13"/>
    <sheet name="Storage supply curve" sheetId="61" r:id="rId14"/>
    <sheet name="Elc intensity Capture" sheetId="62" r:id="rId15"/>
    <sheet name="ANSv2-692-ConstrData" sheetId="24" state="veryHidden" r:id="rId16"/>
    <sheet name="ANSv2-692-ITEMS" sheetId="10" state="veryHidden" r:id="rId17"/>
    <sheet name="ANSv2-692-TS DATA" sheetId="12" state="veryHidden" r:id="rId18"/>
    <sheet name="ANSv2-692-TID DATA" sheetId="13" state="veryHidden" r:id="rId19"/>
    <sheet name="ANSv2-692-TS&amp;TID DATA" sheetId="14" state="veryHidden" r:id="rId20"/>
    <sheet name="ANSv2-692-TS TRADE" sheetId="15" state="veryHidden" r:id="rId21"/>
    <sheet name="ANSv2-692-TID TRADE" sheetId="16" state="veryHidden" r:id="rId22"/>
    <sheet name="ANSv2-692-TS&amp;TID TRADE" sheetId="17" state="veryHidden" r:id="rId2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56" l="1"/>
  <c r="M17" i="56"/>
  <c r="M16" i="56" s="1"/>
  <c r="H15" i="56"/>
  <c r="H13" i="56"/>
  <c r="N74" i="65"/>
  <c r="N73" i="65"/>
  <c r="N68" i="65"/>
  <c r="N69" i="65"/>
  <c r="Q70" i="65"/>
  <c r="N58" i="65"/>
  <c r="E15" i="56"/>
  <c r="D15" i="56"/>
  <c r="C15" i="56"/>
  <c r="B15" i="56"/>
  <c r="C12" i="63"/>
  <c r="B12" i="63"/>
  <c r="H22" i="56"/>
  <c r="D50" i="62"/>
  <c r="D49" i="62"/>
  <c r="D48" i="62"/>
  <c r="D47" i="62"/>
  <c r="D45" i="62"/>
  <c r="L14" i="56"/>
  <c r="L13" i="56"/>
  <c r="L10" i="56"/>
  <c r="L9" i="56"/>
  <c r="L8" i="56"/>
  <c r="M22" i="56" l="1"/>
  <c r="C17" i="56" l="1"/>
  <c r="B37" i="56" s="1"/>
  <c r="C16" i="56"/>
  <c r="B17" i="56"/>
  <c r="C37" i="56"/>
  <c r="D17" i="56"/>
  <c r="C14" i="63"/>
  <c r="B14" i="63"/>
  <c r="R5" i="56" l="1"/>
  <c r="P5" i="56"/>
  <c r="C22" i="56" l="1"/>
  <c r="D22" i="56"/>
  <c r="B22" i="56"/>
  <c r="S5" i="56"/>
  <c r="E21" i="56"/>
  <c r="AE5" i="56" s="1"/>
  <c r="AE7" i="56" s="1"/>
  <c r="E20" i="56"/>
  <c r="S19" i="56"/>
  <c r="F19" i="56"/>
  <c r="D19" i="56"/>
  <c r="C19" i="56"/>
  <c r="B19" i="56"/>
  <c r="C15" i="63"/>
  <c r="B15" i="63"/>
  <c r="E31" i="62"/>
  <c r="E32" i="62"/>
  <c r="E30" i="62"/>
  <c r="D32" i="62"/>
  <c r="D31" i="62"/>
  <c r="D30" i="62"/>
  <c r="E27" i="62"/>
  <c r="E28" i="62"/>
  <c r="E26" i="62"/>
  <c r="D28" i="62"/>
  <c r="C18" i="56"/>
  <c r="B18" i="56"/>
  <c r="D18" i="56"/>
  <c r="D34" i="56"/>
  <c r="D35" i="56" s="1"/>
  <c r="AC12" i="56"/>
  <c r="AE21" i="56" s="1"/>
  <c r="AB11" i="56"/>
  <c r="AB20" i="56" s="1"/>
  <c r="H16" i="56"/>
  <c r="H14" i="56"/>
  <c r="Q5" i="56"/>
  <c r="T5" i="56"/>
  <c r="W5" i="56"/>
  <c r="U5" i="56"/>
  <c r="C36" i="56"/>
  <c r="C35" i="56"/>
  <c r="C34" i="56"/>
  <c r="C31" i="56"/>
  <c r="E24" i="61"/>
  <c r="G24" i="61"/>
  <c r="I24" i="61"/>
  <c r="K24" i="61"/>
  <c r="L24" i="61"/>
  <c r="M24" i="61"/>
  <c r="C29" i="56"/>
  <c r="C30" i="56"/>
  <c r="F16" i="62"/>
  <c r="F15" i="62"/>
  <c r="F14" i="62"/>
  <c r="F13" i="62"/>
  <c r="F9" i="62"/>
  <c r="F12" i="62"/>
  <c r="F8" i="62"/>
  <c r="E12" i="62"/>
  <c r="F16" i="56"/>
  <c r="E16" i="56"/>
  <c r="D16" i="56"/>
  <c r="B36" i="56"/>
  <c r="B16" i="56"/>
  <c r="F14" i="56"/>
  <c r="F15" i="56" s="1"/>
  <c r="E14" i="56"/>
  <c r="C14" i="56"/>
  <c r="B35" i="56" s="1"/>
  <c r="B14" i="56"/>
  <c r="D14" i="56"/>
  <c r="G15" i="62"/>
  <c r="G14" i="62"/>
  <c r="G16" i="62"/>
  <c r="E16" i="62"/>
  <c r="E15" i="62"/>
  <c r="L3" i="62"/>
  <c r="O4" i="62"/>
  <c r="M3" i="62"/>
  <c r="E13" i="56"/>
  <c r="D13" i="56"/>
  <c r="F10" i="56"/>
  <c r="Z5" i="56" s="1"/>
  <c r="E12" i="56"/>
  <c r="AC5" i="56" s="1"/>
  <c r="AC7" i="56" s="1"/>
  <c r="E11" i="56"/>
  <c r="AB5" i="56" s="1"/>
  <c r="AB7" i="56" s="1"/>
  <c r="C11" i="63"/>
  <c r="B11" i="63"/>
  <c r="D10" i="56"/>
  <c r="C10" i="56"/>
  <c r="B31" i="56" s="1"/>
  <c r="B10" i="56"/>
  <c r="E9" i="56"/>
  <c r="C9" i="56"/>
  <c r="B30" i="56" s="1"/>
  <c r="B9" i="56"/>
  <c r="D9" i="56"/>
  <c r="F8" i="56"/>
  <c r="D8" i="56"/>
  <c r="C18" i="63"/>
  <c r="B18" i="63"/>
  <c r="C17" i="63"/>
  <c r="B17" i="63"/>
  <c r="C13" i="63"/>
  <c r="B13" i="63"/>
  <c r="C10" i="63"/>
  <c r="B10" i="63"/>
  <c r="C9" i="63"/>
  <c r="B9" i="63"/>
  <c r="D8" i="60"/>
  <c r="C8" i="56"/>
  <c r="B29" i="56" s="1"/>
  <c r="B8" i="56"/>
  <c r="H12" i="62"/>
  <c r="E14" i="62"/>
  <c r="E11" i="62"/>
  <c r="E13" i="62"/>
  <c r="E9" i="62"/>
  <c r="B16" i="62"/>
  <c r="C16" i="62"/>
  <c r="A16" i="62"/>
  <c r="G13" i="62"/>
  <c r="G12" i="62"/>
  <c r="G11" i="62"/>
  <c r="G9" i="62"/>
  <c r="E7" i="62"/>
  <c r="F7" i="62"/>
  <c r="F5" i="62"/>
  <c r="G7" i="62"/>
  <c r="M23" i="61"/>
  <c r="M22" i="61"/>
  <c r="K23" i="61"/>
  <c r="K22" i="61"/>
  <c r="I23" i="61"/>
  <c r="I22" i="61"/>
  <c r="G23" i="61"/>
  <c r="G22" i="61"/>
  <c r="L23" i="61"/>
  <c r="L22" i="61"/>
  <c r="E23" i="61"/>
  <c r="E22" i="61"/>
  <c r="C13" i="56"/>
  <c r="B34" i="56" s="1"/>
  <c r="B13" i="56"/>
  <c r="E8" i="56"/>
  <c r="C10" i="29"/>
  <c r="C9" i="29"/>
  <c r="B10" i="29"/>
  <c r="B9" i="29"/>
  <c r="E8" i="60"/>
  <c r="E9" i="60"/>
  <c r="E10" i="60"/>
  <c r="E11" i="60"/>
  <c r="D11" i="60"/>
  <c r="D10" i="60"/>
  <c r="D9" i="60"/>
  <c r="D7" i="60"/>
  <c r="E7" i="60"/>
  <c r="F13" i="56"/>
  <c r="AD5" i="56" l="1"/>
  <c r="AD7" i="56" s="1"/>
  <c r="E17" i="56"/>
  <c r="F18" i="56"/>
  <c r="F17" i="56"/>
  <c r="D36" i="56"/>
  <c r="H17" i="56"/>
  <c r="D37" i="56" s="1"/>
  <c r="F22" i="56"/>
  <c r="L19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tc={72D01DA1-25D6-4967-849B-E78A94ADF631}</author>
    <author>tc={155BB1EC-42AA-46FB-9168-17D49BA18855}</author>
  </authors>
  <commentList>
    <comment ref="E9" authorId="0" shapeId="0" xr:uid="{72D01DA1-25D6-4967-849B-E78A94ADF63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  <comment ref="E10" authorId="1" shapeId="0" xr:uid="{155BB1EC-42AA-46FB-9168-17D49BA18855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tc={2BA06302-F325-40AE-93BB-69DD146ABAA0}</author>
    <author>Ken Noble</author>
    <author>tc={DDF791D8-DFEA-479B-80CC-930137638027}</author>
    <author>tc={D580312E-16B7-41B7-A7FD-9FE1C37783CC}</author>
    <author>tc={A20B0631-D7D0-4E92-A58C-D72A63ED73B0}</author>
    <author>tc={98A9E572-CE34-4E3C-8BE4-0A4C9B37DB42}</author>
    <author>tc={FEB1731D-7ABB-4192-921F-B8747FB175B1}</author>
    <author>tc={EF4A3610-CE78-4A49-9CBA-18E6499675C5}</author>
    <author>tc={0C151E9A-E8B2-44FA-8862-247B9C7CF691}</author>
    <author>tc={EDD50330-B2FC-4040-AA5D-3BF9F9B41E3E}</author>
    <author>tc={E244C082-D1E8-4736-B537-3CEDDCCA3018}</author>
    <author>tc={B554E534-C672-49D7-831D-B83A5C7E4C66}</author>
  </authors>
  <commentList>
    <comment ref="L4" authorId="0" shapeId="0" xr:uid="{2BA06302-F325-40AE-93BB-69DD146ABA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Parsons Brinckerhoff 2013 adjusted for 2015, energy costs may already be included - so this is a bit on the conservative side</t>
      </text>
    </comment>
    <comment ref="G7" authorId="1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AB11" authorId="2" shapeId="0" xr:uid="{DDF791D8-DFEA-479B-80CC-930137638027}">
      <text>
        <t>[Threaded comment]
Your version of Excel allows you to read this threaded comment; however, any edits to it will get removed if the file is opened in a newer version of Excel. Learn more: https://go.microsoft.com/fwlink/?linkid=870924
Comment:
    60kwh/ton CO2 (IEA 2019)?</t>
      </text>
    </comment>
    <comment ref="AC12" authorId="3" shapeId="0" xr:uid="{D580312E-16B7-41B7-A7FD-9FE1C37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3 GJ/ton (IEA 2019?)</t>
      </text>
    </comment>
    <comment ref="H13" authorId="4" shapeId="0" xr:uid="{A20B0631-D7D0-4E92-A58C-D72A63ED73B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now(Plaza, M.G., Martínez, S. and Rubiera, F., 2020. CO2 Capture, Use, and Storage in the Cement Industry: State of the Art and Expectations. Energies, 13(21), p.5692.) 1.2GJe/ton</t>
      </text>
    </comment>
    <comment ref="H14" authorId="5" shapeId="0" xr:uid="{98A9E572-CE34-4E3C-8BE4-0A4C9B37DB4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 (Hägg, M.B.; Lindbråthen, A.; He, X.; Nodeland, S.G.; Cantero, T. Pilot demonstration-reporting on CO2
capture from a cement plant using hollow fiber process. Energy Procedia 2017, 114, 6150–6165)</t>
      </text>
    </comment>
    <comment ref="H16" authorId="6" shapeId="0" xr:uid="{FEB1731D-7ABB-4192-921F-B8747FB175B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M16" authorId="7" shapeId="0" xr:uid="{EF4A3610-CE78-4A49-9CBA-18E6499675C5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made higher due to extra distance for transport of CO2</t>
      </text>
    </comment>
    <comment ref="H17" authorId="8" shapeId="0" xr:uid="{0C151E9A-E8B2-44FA-8862-247B9C7CF69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M17" authorId="9" shapeId="0" xr:uid="{EDD50330-B2FC-4040-AA5D-3BF9F9B41E3E}">
      <text>
        <t>[Threaded comment]
Your version of Excel allows you to read this threaded comment; however, any edits to it will get removed if the file is opened in a newer version of Excel. Learn more: https://go.microsoft.com/fwlink/?linkid=870924
Comment:
    1.56 converts 2013 rands to 2022 rands</t>
      </text>
    </comment>
    <comment ref="H18" authorId="10" shapeId="0" xr:uid="{E244C082-D1E8-4736-B537-3CEDDCCA301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output of this technology is linked to activity of CCGT-CCS plant via a user constraint.</t>
      </text>
    </comment>
    <comment ref="M22" authorId="11" shapeId="0" xr:uid="{B554E534-C672-49D7-831D-B83A5C7E4C6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Finnish Plant - needs review, converted to 2022 rands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<sst xmlns="http://schemas.openxmlformats.org/spreadsheetml/2006/main" count="586" uniqueCount="347">
  <si>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</si>
  <si>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</si>
  <si>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</si>
  <si>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</si>
  <si>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</si>
  <si>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</si>
  <si>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</si>
  <si>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</si>
  <si>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</si>
  <si>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</si>
  <si>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</si>
  <si>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</si>
  <si>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</si>
  <si>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</si>
  <si>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</si>
  <si>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</si>
  <si>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</si>
  <si>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</si>
  <si>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</si>
  <si>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</si>
  <si>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</si>
  <si>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</si>
  <si>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</si>
  <si>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</si>
  <si>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</si>
  <si>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</si>
  <si>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</si>
  <si>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</si>
  <si>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</si>
  <si>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</si>
  <si>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</si>
  <si>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</si>
  <si>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</si>
  <si>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</si>
  <si>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</si>
  <si>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</si>
  <si>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</si>
  <si>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</si>
  <si>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</si>
  <si>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</si>
  <si>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</si>
  <si>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</si>
  <si>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</si>
  <si>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</si>
  <si>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</si>
  <si>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</si>
  <si>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</si>
  <si>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</si>
  <si>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</si>
  <si>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</si>
  <si>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</si>
  <si>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</si>
  <si>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</si>
  <si>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</si>
  <si>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</si>
  <si>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</si>
  <si>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</si>
  <si>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</si>
  <si>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</si>
  <si>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</si>
  <si>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</si>
  <si>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</si>
  <si>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</si>
  <si>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</si>
  <si>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</si>
  <si>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</si>
  <si>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</si>
  <si>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</si>
  <si>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</si>
  <si>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</si>
  <si>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</si>
  <si>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</si>
  <si>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</si>
  <si>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</si>
  <si>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</si>
  <si>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</si>
  <si>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</si>
  <si>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</si>
  <si>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</si>
  <si>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</si>
  <si>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</si>
  <si>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</si>
  <si>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</si>
  <si>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</si>
  <si>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</si>
  <si>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</si>
  <si>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</si>
  <si>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</si>
  <si>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</si>
  <si>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</si>
  <si>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</si>
  <si>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</si>
  <si>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</si>
  <si>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</si>
  <si>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</si>
  <si>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</si>
  <si>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</si>
  <si>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</si>
  <si>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</si>
  <si>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</si>
  <si>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</si>
  <si>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</si>
  <si>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</si>
  <si>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</si>
  <si>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</si>
  <si>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</si>
  <si>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</si>
  <si>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</si>
  <si>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</si>
  <si>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</si>
  <si>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</si>
  <si>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</si>
  <si>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</si>
  <si>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</si>
  <si>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</si>
  <si>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</si>
  <si>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PJ</t>
  </si>
  <si>
    <t>PRC_CAPACT</t>
  </si>
  <si>
    <t>ACT_EFF</t>
  </si>
  <si>
    <t>ANNUAL</t>
  </si>
  <si>
    <t>PRC_ACTUNT</t>
  </si>
  <si>
    <t>PRC_ACTFLO</t>
  </si>
  <si>
    <t>Main activity flow</t>
  </si>
  <si>
    <t>Relationship between main activity flow and other flows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</si>
  <si>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</si>
  <si>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</si>
  <si>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</si>
  <si>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</si>
  <si>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</si>
  <si>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</si>
  <si>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</si>
  <si>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</si>
  <si>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</si>
  <si>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</si>
  <si>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Investment Cost</t>
  </si>
  <si>
    <t>NCAP_COST</t>
  </si>
  <si>
    <t>Emission factor</t>
  </si>
  <si>
    <t>FLO_EMIS-O</t>
  </si>
  <si>
    <t>Capture</t>
  </si>
  <si>
    <t>Transport</t>
  </si>
  <si>
    <t>Storage</t>
  </si>
  <si>
    <t>Total Cost</t>
  </si>
  <si>
    <t>Steel</t>
  </si>
  <si>
    <t>R/ton</t>
  </si>
  <si>
    <t>Source: 2013 Parsons and Brinkerhoff/World Bank report</t>
  </si>
  <si>
    <t>Sector</t>
  </si>
  <si>
    <t>Power</t>
  </si>
  <si>
    <t>Emissions/Annual (mton)</t>
  </si>
  <si>
    <t>Capture Cost</t>
  </si>
  <si>
    <t>Transport Cost</t>
  </si>
  <si>
    <t>Storage Cost</t>
  </si>
  <si>
    <t>Emissions</t>
  </si>
  <si>
    <t>Mton (30 years)</t>
  </si>
  <si>
    <t>Mton (annual)</t>
  </si>
  <si>
    <t>Total mR</t>
  </si>
  <si>
    <t>Alternative Scenario 1 (Durban Basin only) is selected as is conservative and also based on chat with Dave Collins</t>
  </si>
  <si>
    <t>CO2 Captured</t>
  </si>
  <si>
    <t>XCO2Transport</t>
  </si>
  <si>
    <t>ELCC</t>
  </si>
  <si>
    <t>Electricity Upstream Transmission</t>
  </si>
  <si>
    <t>CO2 Storage - Durban Basin</t>
  </si>
  <si>
    <t>UCO2STOR</t>
  </si>
  <si>
    <t>CO2CAPT</t>
  </si>
  <si>
    <t>CO2STOR</t>
  </si>
  <si>
    <t>Transported and Stored CO2</t>
  </si>
  <si>
    <t>Power Sector Carbon dioxide South Africa</t>
  </si>
  <si>
    <t>PWRCO2S</t>
  </si>
  <si>
    <t>elc intensity</t>
  </si>
  <si>
    <t>kg</t>
  </si>
  <si>
    <t>CO2 captured</t>
  </si>
  <si>
    <t>CO2 CCS</t>
  </si>
  <si>
    <t>CO2</t>
  </si>
  <si>
    <t>CCS</t>
  </si>
  <si>
    <t>In</t>
  </si>
  <si>
    <t>Out (CCS)</t>
  </si>
  <si>
    <t>Out</t>
  </si>
  <si>
    <t>CCGT</t>
  </si>
  <si>
    <t>HELE Plant</t>
  </si>
  <si>
    <t>PF</t>
  </si>
  <si>
    <t>From EPRI 2017</t>
  </si>
  <si>
    <t>MWh</t>
  </si>
  <si>
    <t>kg/MWh-out</t>
  </si>
  <si>
    <t>MWh/kg</t>
  </si>
  <si>
    <t>PJ/kton</t>
  </si>
  <si>
    <t>MJ-&gt;PJ</t>
  </si>
  <si>
    <t>MWh/ton</t>
  </si>
  <si>
    <t>CO2SP Capture Cement</t>
  </si>
  <si>
    <t>CO2SPCEM</t>
  </si>
  <si>
    <t>UCO2SPCEM</t>
  </si>
  <si>
    <t>Industry - NMM- Cement - Thermal Fuel</t>
  </si>
  <si>
    <t>INMCEMTHF</t>
  </si>
  <si>
    <t>IFAELC</t>
  </si>
  <si>
    <t>Industry-FA-Electricity</t>
  </si>
  <si>
    <t>Industry-NM-Electricity</t>
  </si>
  <si>
    <t>INMELC</t>
  </si>
  <si>
    <t>CO2 Transport - Durban Basin</t>
  </si>
  <si>
    <t>* Conversion technologies</t>
  </si>
  <si>
    <t>CO2SP Capture FerroChrome</t>
  </si>
  <si>
    <t>CO2SP Capture FerroManganese</t>
  </si>
  <si>
    <t>UCO2SPIFC</t>
  </si>
  <si>
    <t>UCO2SPIFM</t>
  </si>
  <si>
    <t>Process Emissions Cement South Africa</t>
  </si>
  <si>
    <t>Process Emissions FerroChrome South Africa</t>
  </si>
  <si>
    <t>Process Emissions FerroManganese South Africa</t>
  </si>
  <si>
    <t>CO2SPIFC</t>
  </si>
  <si>
    <t>CO2SPIFM</t>
  </si>
  <si>
    <t>PJ/KT</t>
  </si>
  <si>
    <t>kWh</t>
  </si>
  <si>
    <t>Wh</t>
  </si>
  <si>
    <t>kJ</t>
  </si>
  <si>
    <t>MJ</t>
  </si>
  <si>
    <t>Membrane approach</t>
  </si>
  <si>
    <t>MJ/ton</t>
  </si>
  <si>
    <t>ton-&gt;kton</t>
  </si>
  <si>
    <t>Power Sector Carbon Dioxide South Africa</t>
  </si>
  <si>
    <t>mR/kton</t>
  </si>
  <si>
    <t>Cement</t>
  </si>
  <si>
    <t>ACT_COST</t>
  </si>
  <si>
    <t>ZDUMETRANS</t>
  </si>
  <si>
    <t>Variable Cost [mR/kton]</t>
  </si>
  <si>
    <t>IEA 2019</t>
  </si>
  <si>
    <t>Plaza et al 2020</t>
  </si>
  <si>
    <t>Source for Energy</t>
  </si>
  <si>
    <t>Source for Costs</t>
  </si>
  <si>
    <t>Parsons and Brinckerhoff 2013</t>
  </si>
  <si>
    <t>Parsons and Brinckerhoff 2014</t>
  </si>
  <si>
    <t>Parsons and Brinckerhoff 2015</t>
  </si>
  <si>
    <t>Parsons and Brinckerhoff 2016</t>
  </si>
  <si>
    <t>Parsons and Brinckerhoff 2017</t>
  </si>
  <si>
    <t>For Report</t>
  </si>
  <si>
    <t>Cost [R/tonCO2)</t>
  </si>
  <si>
    <t>Elc use [kWh/tonCO2]</t>
  </si>
  <si>
    <t>Heat Input [GJ/tonCO2]</t>
  </si>
  <si>
    <t>EPRI 2017</t>
  </si>
  <si>
    <t>PWRCO2S Power Sector Capture - Gas with CCS dummy</t>
  </si>
  <si>
    <t>Calc for ETGICCC-CCS</t>
  </si>
  <si>
    <t>Kg/MWh</t>
  </si>
  <si>
    <t>CCGT-CCS</t>
  </si>
  <si>
    <t>Kg/GJ</t>
  </si>
  <si>
    <t>kton/PJ</t>
  </si>
  <si>
    <t>UPWRCO2SCD</t>
  </si>
  <si>
    <t>Coal</t>
  </si>
  <si>
    <t>coal-CCS</t>
  </si>
  <si>
    <t>Captured</t>
  </si>
  <si>
    <t>CO2SP Capture Lime</t>
  </si>
  <si>
    <t>UCO2SPLIM</t>
  </si>
  <si>
    <t>INMLIMTHF</t>
  </si>
  <si>
    <t>Industry - NMM- Lime - Thermal Fuel</t>
  </si>
  <si>
    <t>CO2SPLIM</t>
  </si>
  <si>
    <t>Process Emissions Lime South Africa</t>
  </si>
  <si>
    <t>UDACCO2S2</t>
  </si>
  <si>
    <t>CO2S</t>
  </si>
  <si>
    <t>Direct Air Capture for CO2S (cheaper option)</t>
  </si>
  <si>
    <t>CO2SCCEM</t>
  </si>
  <si>
    <t>Combustion Emissions - CEM South Africa</t>
  </si>
  <si>
    <t>CO2SCLIM</t>
  </si>
  <si>
    <t>Combustion Emissions - Lime South Africa</t>
  </si>
  <si>
    <t>Life</t>
  </si>
  <si>
    <t>NCAP_TLIFE</t>
  </si>
  <si>
    <t>Lead time</t>
  </si>
  <si>
    <t>NCAP_ILED</t>
  </si>
  <si>
    <t>PWRCO2S Power Sector Capture - Retrofit Coal</t>
  </si>
  <si>
    <t>PWRCO2S Power Sector Capture - Retrofit Gas</t>
  </si>
  <si>
    <t>UPWRCO2SCRC</t>
  </si>
  <si>
    <t>UPWRCO2SCRG</t>
  </si>
  <si>
    <t>~FI_Comm</t>
  </si>
  <si>
    <t>Csets</t>
  </si>
  <si>
    <t>CTSLvl</t>
  </si>
  <si>
    <t>PeakTS</t>
  </si>
  <si>
    <t>Ctype</t>
  </si>
  <si>
    <t>~FI_Process</t>
  </si>
  <si>
    <t>TechName</t>
  </si>
  <si>
    <t>Tslvl</t>
  </si>
  <si>
    <t>Sets</t>
  </si>
  <si>
    <t>Vintage</t>
  </si>
  <si>
    <t>PRC,PRE</t>
  </si>
  <si>
    <t>Tcap</t>
  </si>
  <si>
    <t>Tact</t>
  </si>
  <si>
    <t>PJa</t>
  </si>
  <si>
    <t>~FI_T</t>
  </si>
  <si>
    <t>TechDesc</t>
  </si>
  <si>
    <t>ENV_ACT~CO2SCCEM</t>
  </si>
  <si>
    <t>ENV_ACT~CO2SPCEM</t>
  </si>
  <si>
    <t>ENV_ACT~CO2SCLIM</t>
  </si>
  <si>
    <t>ENV_ACT~CO2SPLIM</t>
  </si>
  <si>
    <t>ENV_ACT~CO2SPIFC</t>
  </si>
  <si>
    <t>ENV_ACT~CO2SPIFM</t>
  </si>
  <si>
    <t>ENV_ACT~PWRCO2S</t>
  </si>
  <si>
    <t>ENV_ACT~CO2S</t>
  </si>
  <si>
    <t>UCTLNH3-E</t>
  </si>
  <si>
    <t>Ammonia production linked to CTL production</t>
  </si>
  <si>
    <t>UPWRCO2SCR</t>
  </si>
  <si>
    <t>PWRCO2S Power Sector Capture - Retrofit</t>
  </si>
  <si>
    <t>NH3</t>
  </si>
  <si>
    <t>UPSELC</t>
  </si>
  <si>
    <t>DAC DATA</t>
  </si>
  <si>
    <t>Fasihi et al (2019)</t>
  </si>
  <si>
    <t>https://doi.org/10.1016/j.jclepro.2019.03.086</t>
  </si>
  <si>
    <t>DAC energy intensity (based on Carbon Engineering Aqueous HT solution)</t>
  </si>
  <si>
    <t>kWh-e/t</t>
  </si>
  <si>
    <t>kWh-th/t</t>
  </si>
  <si>
    <t>kWh-e/t_boiler</t>
  </si>
  <si>
    <t>Net kWh-e/t</t>
  </si>
  <si>
    <t>Net GJ/kt</t>
  </si>
  <si>
    <t>Net PJ/kt</t>
  </si>
  <si>
    <t>Net kt/PJ</t>
  </si>
  <si>
    <t>NCAP_AFA~LO</t>
  </si>
  <si>
    <t>CO2SP Capture Iron&amp;Steel</t>
  </si>
  <si>
    <t>UCO2SPIIS</t>
  </si>
  <si>
    <t>ENV_ACT~CO2SPIIS</t>
  </si>
  <si>
    <t>IISELC</t>
  </si>
  <si>
    <t>Iron and steel electricity</t>
  </si>
  <si>
    <t>ETSAP Technology brief - Iron and Steel. 2010</t>
  </si>
  <si>
    <t>BF (TGR) with CCS</t>
  </si>
  <si>
    <t>Cost</t>
  </si>
  <si>
    <t>EUR2010/tonne/year</t>
  </si>
  <si>
    <t>https://www.sciencedirect.com/science/article/pii/S0959652619338235?via%3Dihub#sec2</t>
  </si>
  <si>
    <t>Ding et al 2020</t>
  </si>
  <si>
    <t xml:space="preserve">They did a financial model assesment of retrofitting a large (9.5Mt pa) steel plant in China. </t>
  </si>
  <si>
    <t xml:space="preserve">This assesment looked at capturing 0.5Mt/year of CO2. </t>
  </si>
  <si>
    <t>kt CO2 per year</t>
  </si>
  <si>
    <t>Capital</t>
  </si>
  <si>
    <t>Million CNY</t>
  </si>
  <si>
    <t>FOM</t>
  </si>
  <si>
    <t>VAR</t>
  </si>
  <si>
    <t>Removed the fuel and water costs</t>
  </si>
  <si>
    <t>Electricity needed</t>
  </si>
  <si>
    <t>kWh/t CO2 captured</t>
  </si>
  <si>
    <t xml:space="preserve">this was elsewhere in the text. </t>
  </si>
  <si>
    <t>Steam</t>
  </si>
  <si>
    <t>There was mention of steam, but no numbers</t>
  </si>
  <si>
    <t>https://za.investing.com/currencies/cny-zar-historical-data?end_date=1611007200&amp;st_date=1608415200</t>
  </si>
  <si>
    <t>ZAR per CNY in 2020</t>
  </si>
  <si>
    <t>2020ZAR to 2022ZAR</t>
  </si>
  <si>
    <t xml:space="preserve">Capital cost </t>
  </si>
  <si>
    <t>Cost/tCO2 capt.</t>
  </si>
  <si>
    <t>ZAR/kt CO2</t>
  </si>
  <si>
    <t>ZAR2022</t>
  </si>
  <si>
    <t>??</t>
  </si>
  <si>
    <t>Inputs</t>
  </si>
  <si>
    <t>Electricity</t>
  </si>
  <si>
    <t>MJ/t CO2</t>
  </si>
  <si>
    <t>PJ/kt CO2</t>
  </si>
  <si>
    <t>seems awefully low</t>
  </si>
  <si>
    <t>ACT_BND~LO~2040</t>
  </si>
  <si>
    <t>ACT_BND~UP~0</t>
  </si>
  <si>
    <t>ACT_BND~UP~2040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</si>
</sst>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#,##0.0"/>
    <numFmt numFmtId="168" formatCode="_ * #,##0.00_ ;_ * \-#,##0.00_ ;_ * &quot;-&quot;??_ ;_ @_ "/>
    <numFmt numFmtId="169" formatCode="_-* #,##0_-;\-* #,##0_-;_-* &quot;-&quot;??_-;_-@_-"/>
    <numFmt numFmtId="170" formatCode="[$£-809]#,##0.000;[Red]&quot;-&quot;[$£-809]#,##0.000"/>
  </numFmts>
  <fonts count="6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9"/>
      <color indexed="2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Arial"/>
      <family val="2"/>
    </font>
    <font>
      <b/>
      <sz val="13"/>
      <color theme="3"/>
      <name val="Calibri"/>
      <family val="2"/>
      <scheme val="minor"/>
    </font>
    <font>
      <sz val="8"/>
      <color theme="5"/>
      <name val="Arial"/>
      <family val="2"/>
    </font>
    <font>
      <sz val="11"/>
      <color rgb="FF3F3F76"/>
      <name val="Calibri"/>
      <family val="2"/>
      <scheme val="minor"/>
    </font>
    <font>
      <sz val="9"/>
      <name val="Segoe UI"/>
      <family val="2"/>
    </font>
    <font>
      <b/>
      <sz val="11"/>
      <color theme="3"/>
      <name val="Calibri"/>
      <family val="2"/>
      <scheme val="minor"/>
    </font>
    <font>
      <sz val="9"/>
      <name val="Arial"/>
      <family val="2"/>
    </font>
    <font>
      <b/>
      <sz val="9"/>
      <color theme="3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11"/>
      <color indexed="8"/>
      <name val="Calibri"/>
      <family val="2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C66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0">
    <xf numFmtId="0" fontId="0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23" fillId="0" borderId="0"/>
    <xf numFmtId="16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16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5" fillId="0" borderId="0"/>
    <xf numFmtId="9" fontId="15" fillId="0" borderId="0" applyFont="0" applyFill="0" applyBorder="0" applyAlignment="0" applyProtection="0"/>
    <xf numFmtId="0" fontId="39" fillId="0" borderId="0"/>
    <xf numFmtId="43" fontId="39" fillId="0" borderId="0" applyFont="0" applyFill="0" applyBorder="0" applyAlignment="0" applyProtection="0"/>
    <xf numFmtId="164" fontId="15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0" fillId="0" borderId="13" applyNumberFormat="0" applyFill="0" applyAlignment="0" applyProtection="0"/>
    <xf numFmtId="0" fontId="42" fillId="4" borderId="12" applyNumberFormat="0" applyAlignment="0" applyProtection="0"/>
    <xf numFmtId="0" fontId="3" fillId="0" borderId="0"/>
    <xf numFmtId="0" fontId="44" fillId="0" borderId="16" applyNumberFormat="0" applyFill="0" applyAlignment="0" applyProtection="0"/>
    <xf numFmtId="0" fontId="4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3" fontId="48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0" borderId="0"/>
    <xf numFmtId="0" fontId="53" fillId="0" borderId="0"/>
    <xf numFmtId="0" fontId="55" fillId="0" borderId="0" applyNumberFormat="0" applyFill="0" applyBorder="0" applyAlignment="0" applyProtection="0"/>
    <xf numFmtId="0" fontId="54" fillId="7" borderId="17" applyNumberFormat="0" applyAlignment="0" applyProtection="0"/>
    <xf numFmtId="9" fontId="53" fillId="0" borderId="0" applyFont="0" applyFill="0" applyBorder="0" applyAlignment="0" applyProtection="0"/>
    <xf numFmtId="0" fontId="56" fillId="8" borderId="0" applyNumberFormat="0" applyBorder="0" applyAlignment="0" applyProtection="0"/>
    <xf numFmtId="0" fontId="53" fillId="9" borderId="0" applyNumberFormat="0" applyBorder="0" applyAlignment="0" applyProtection="0"/>
    <xf numFmtId="0" fontId="56" fillId="10" borderId="0" applyNumberFormat="0" applyBorder="0" applyAlignment="0" applyProtection="0"/>
    <xf numFmtId="0" fontId="51" fillId="0" borderId="0"/>
    <xf numFmtId="0" fontId="1" fillId="0" borderId="0"/>
    <xf numFmtId="0" fontId="57" fillId="0" borderId="0" applyNumberFormat="0" applyFill="0" applyBorder="0" applyAlignment="0" applyProtection="0"/>
    <xf numFmtId="9" fontId="51" fillId="0" borderId="0" applyFont="0" applyFill="0" applyBorder="0" applyAlignment="0" applyProtection="0"/>
    <xf numFmtId="0" fontId="50" fillId="13" borderId="0" applyAlignment="0" applyProtection="0"/>
    <xf numFmtId="0" fontId="5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3" fillId="0" borderId="0"/>
    <xf numFmtId="0" fontId="52" fillId="0" borderId="0"/>
    <xf numFmtId="0" fontId="1" fillId="0" borderId="0"/>
    <xf numFmtId="0" fontId="1" fillId="0" borderId="0"/>
    <xf numFmtId="43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23" fillId="0" borderId="0"/>
    <xf numFmtId="0" fontId="1" fillId="0" borderId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7" fillId="0" borderId="0" applyNumberFormat="0" applyFill="0" applyBorder="0" applyAlignment="0" applyProtection="0"/>
    <xf numFmtId="170" fontId="23" fillId="0" borderId="0"/>
    <xf numFmtId="0" fontId="53" fillId="0" borderId="0"/>
    <xf numFmtId="0" fontId="60" fillId="0" borderId="0"/>
    <xf numFmtId="0" fontId="1" fillId="0" borderId="0"/>
    <xf numFmtId="0" fontId="5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6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49" fillId="6" borderId="12" applyNumberFormat="0" applyAlignment="0" applyProtection="0"/>
    <xf numFmtId="0" fontId="42" fillId="4" borderId="12" applyNumberFormat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2" borderId="0" applyNumberFormat="0" applyBorder="0" applyAlignment="0" applyProtection="0"/>
    <xf numFmtId="0" fontId="50" fillId="11" borderId="0" applyNumberFormat="0" applyBorder="0" applyAlignment="0" applyProtection="0"/>
    <xf numFmtId="43" fontId="1" fillId="0" borderId="0" applyFont="0" applyFill="0" applyBorder="0" applyAlignment="0" applyProtection="0"/>
    <xf numFmtId="0" fontId="63" fillId="5" borderId="0" applyNumberFormat="0" applyBorder="0" applyAlignment="0" applyProtection="0"/>
    <xf numFmtId="0" fontId="23" fillId="0" borderId="0"/>
    <xf numFmtId="0" fontId="23" fillId="0" borderId="0"/>
    <xf numFmtId="0" fontId="1" fillId="0" borderId="0"/>
    <xf numFmtId="0" fontId="23" fillId="0" borderId="0"/>
    <xf numFmtId="0" fontId="6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17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19" fillId="0" borderId="0" xfId="0" applyFont="1" applyAlignment="1">
      <alignment horizontal="center" wrapText="1"/>
    </xf>
    <xf numFmtId="0" fontId="17" fillId="0" borderId="0" xfId="1" applyFont="1"/>
    <xf numFmtId="0" fontId="23" fillId="0" borderId="0" xfId="1"/>
    <xf numFmtId="0" fontId="20" fillId="0" borderId="0" xfId="1" applyFont="1"/>
    <xf numFmtId="0" fontId="26" fillId="0" borderId="0" xfId="1" applyFont="1"/>
    <xf numFmtId="0" fontId="19" fillId="0" borderId="0" xfId="1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1" fillId="0" borderId="0" xfId="1" applyFont="1"/>
    <xf numFmtId="0" fontId="28" fillId="0" borderId="0" xfId="1" applyFont="1"/>
    <xf numFmtId="0" fontId="29" fillId="0" borderId="0" xfId="1" applyFont="1"/>
    <xf numFmtId="49" fontId="28" fillId="0" borderId="0" xfId="0" applyNumberFormat="1" applyFont="1" applyAlignment="1">
      <alignment horizontal="left"/>
    </xf>
    <xf numFmtId="0" fontId="30" fillId="0" borderId="0" xfId="1" applyFont="1"/>
    <xf numFmtId="0" fontId="24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center" wrapText="1"/>
    </xf>
    <xf numFmtId="0" fontId="26" fillId="0" borderId="0" xfId="0" applyFont="1"/>
    <xf numFmtId="0" fontId="29" fillId="3" borderId="0" xfId="0" applyFont="1" applyFill="1"/>
    <xf numFmtId="0" fontId="29" fillId="3" borderId="0" xfId="1" applyFont="1" applyFill="1"/>
    <xf numFmtId="0" fontId="20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2" fillId="0" borderId="0" xfId="3" applyFont="1"/>
    <xf numFmtId="0" fontId="20" fillId="0" borderId="0" xfId="3" applyFont="1"/>
    <xf numFmtId="0" fontId="20" fillId="0" borderId="0" xfId="2" applyFont="1" applyAlignment="1">
      <alignment horizontal="center"/>
    </xf>
    <xf numFmtId="0" fontId="20" fillId="0" borderId="0" xfId="2" applyFont="1"/>
    <xf numFmtId="0" fontId="33" fillId="0" borderId="0" xfId="1" applyFont="1"/>
    <xf numFmtId="0" fontId="30" fillId="0" borderId="0" xfId="2" applyFont="1"/>
    <xf numFmtId="166" fontId="20" fillId="0" borderId="0" xfId="2" applyNumberFormat="1" applyFont="1"/>
    <xf numFmtId="0" fontId="29" fillId="0" borderId="0" xfId="2" applyFont="1"/>
    <xf numFmtId="0" fontId="15" fillId="0" borderId="0" xfId="12"/>
    <xf numFmtId="0" fontId="15" fillId="0" borderId="5" xfId="12" applyBorder="1" applyAlignment="1">
      <alignment horizontal="center"/>
    </xf>
    <xf numFmtId="0" fontId="15" fillId="0" borderId="0" xfId="12" applyAlignment="1">
      <alignment horizontal="center"/>
    </xf>
    <xf numFmtId="0" fontId="15" fillId="0" borderId="10" xfId="12" applyBorder="1" applyAlignment="1">
      <alignment horizontal="center"/>
    </xf>
    <xf numFmtId="0" fontId="15" fillId="0" borderId="9" xfId="12" applyBorder="1" applyAlignment="1">
      <alignment horizontal="center"/>
    </xf>
    <xf numFmtId="0" fontId="15" fillId="0" borderId="10" xfId="12" applyBorder="1"/>
    <xf numFmtId="0" fontId="15" fillId="0" borderId="8" xfId="12" applyBorder="1"/>
    <xf numFmtId="0" fontId="15" fillId="0" borderId="8" xfId="12" applyBorder="1" applyAlignment="1">
      <alignment horizontal="center"/>
    </xf>
    <xf numFmtId="0" fontId="15" fillId="0" borderId="7" xfId="12" applyBorder="1"/>
    <xf numFmtId="0" fontId="15" fillId="0" borderId="9" xfId="12" applyBorder="1"/>
    <xf numFmtId="0" fontId="15" fillId="0" borderId="3" xfId="12" applyBorder="1" applyAlignment="1">
      <alignment horizontal="center"/>
    </xf>
    <xf numFmtId="0" fontId="15" fillId="0" borderId="1" xfId="12" applyBorder="1" applyAlignment="1">
      <alignment horizontal="center"/>
    </xf>
    <xf numFmtId="0" fontId="15" fillId="0" borderId="6" xfId="12" applyBorder="1" applyAlignment="1">
      <alignment horizontal="center"/>
    </xf>
    <xf numFmtId="0" fontId="37" fillId="0" borderId="11" xfId="12" applyFont="1" applyBorder="1" applyAlignment="1">
      <alignment horizontal="center"/>
    </xf>
    <xf numFmtId="0" fontId="38" fillId="0" borderId="11" xfId="12" applyFont="1" applyBorder="1" applyAlignment="1">
      <alignment horizontal="center"/>
    </xf>
    <xf numFmtId="0" fontId="15" fillId="0" borderId="5" xfId="12" applyBorder="1"/>
    <xf numFmtId="0" fontId="36" fillId="0" borderId="10" xfId="12" applyFont="1" applyBorder="1" applyAlignment="1">
      <alignment horizontal="center"/>
    </xf>
    <xf numFmtId="0" fontId="15" fillId="0" borderId="5" xfId="12" applyBorder="1" applyAlignment="1">
      <alignment horizontal="center" textRotation="90"/>
    </xf>
    <xf numFmtId="0" fontId="15" fillId="0" borderId="0" xfId="12" applyAlignment="1">
      <alignment horizontal="center" textRotation="90"/>
    </xf>
    <xf numFmtId="0" fontId="23" fillId="0" borderId="0" xfId="0" applyFont="1"/>
    <xf numFmtId="0" fontId="14" fillId="0" borderId="5" xfId="12" applyFont="1" applyBorder="1" applyAlignment="1">
      <alignment horizontal="center" textRotation="90"/>
    </xf>
    <xf numFmtId="0" fontId="40" fillId="0" borderId="13" xfId="18"/>
    <xf numFmtId="2" fontId="20" fillId="0" borderId="0" xfId="2" applyNumberFormat="1" applyFont="1"/>
    <xf numFmtId="2" fontId="41" fillId="0" borderId="0" xfId="2" applyNumberFormat="1" applyFont="1"/>
    <xf numFmtId="2" fontId="20" fillId="0" borderId="0" xfId="0" applyNumberFormat="1" applyFont="1"/>
    <xf numFmtId="0" fontId="29" fillId="0" borderId="0" xfId="2" applyFont="1" applyAlignment="1">
      <alignment wrapText="1"/>
    </xf>
    <xf numFmtId="0" fontId="20" fillId="0" borderId="0" xfId="2" applyFont="1" applyAlignment="1">
      <alignment wrapText="1"/>
    </xf>
    <xf numFmtId="165" fontId="20" fillId="0" borderId="0" xfId="2" applyNumberFormat="1" applyFont="1"/>
    <xf numFmtId="165" fontId="20" fillId="0" borderId="0" xfId="0" applyNumberFormat="1" applyFont="1"/>
    <xf numFmtId="0" fontId="42" fillId="4" borderId="12" xfId="19" applyAlignment="1">
      <alignment horizontal="center"/>
    </xf>
    <xf numFmtId="0" fontId="0" fillId="0" borderId="0" xfId="0" applyAlignment="1">
      <alignment horizontal="center"/>
    </xf>
    <xf numFmtId="0" fontId="20" fillId="0" borderId="0" xfId="2" applyFont="1" applyAlignment="1">
      <alignment horizontal="left"/>
    </xf>
    <xf numFmtId="0" fontId="20" fillId="0" borderId="0" xfId="0" applyFont="1" applyAlignment="1">
      <alignment horizontal="left"/>
    </xf>
    <xf numFmtId="166" fontId="20" fillId="0" borderId="0" xfId="0" applyNumberFormat="1" applyFont="1" applyAlignment="1">
      <alignment horizontal="center"/>
    </xf>
    <xf numFmtId="0" fontId="13" fillId="0" borderId="5" xfId="12" applyFont="1" applyBorder="1" applyAlignment="1">
      <alignment horizontal="center" textRotation="90"/>
    </xf>
    <xf numFmtId="0" fontId="12" fillId="0" borderId="5" xfId="12" applyFont="1" applyBorder="1" applyAlignment="1">
      <alignment horizontal="center" textRotation="90"/>
    </xf>
    <xf numFmtId="0" fontId="11" fillId="0" borderId="5" xfId="12" applyFont="1" applyBorder="1" applyAlignment="1">
      <alignment horizontal="center" textRotation="90"/>
    </xf>
    <xf numFmtId="0" fontId="10" fillId="0" borderId="0" xfId="12" applyFont="1"/>
    <xf numFmtId="0" fontId="10" fillId="0" borderId="5" xfId="12" applyFont="1" applyBorder="1" applyAlignment="1">
      <alignment horizontal="center" textRotation="90"/>
    </xf>
    <xf numFmtId="0" fontId="9" fillId="0" borderId="5" xfId="12" applyFont="1" applyBorder="1" applyAlignment="1">
      <alignment horizontal="center" textRotation="90"/>
    </xf>
    <xf numFmtId="0" fontId="8" fillId="0" borderId="0" xfId="12" applyFont="1" applyAlignment="1">
      <alignment horizontal="center"/>
    </xf>
    <xf numFmtId="0" fontId="8" fillId="0" borderId="9" xfId="12" applyFont="1" applyBorder="1" applyAlignment="1">
      <alignment horizontal="center"/>
    </xf>
    <xf numFmtId="0" fontId="8" fillId="0" borderId="10" xfId="12" applyFont="1" applyBorder="1"/>
    <xf numFmtId="0" fontId="8" fillId="0" borderId="10" xfId="12" applyFont="1" applyBorder="1" applyAlignment="1">
      <alignment horizontal="center"/>
    </xf>
    <xf numFmtId="3" fontId="0" fillId="0" borderId="0" xfId="0" applyNumberFormat="1"/>
    <xf numFmtId="0" fontId="23" fillId="0" borderId="0" xfId="0" applyFont="1" applyAlignment="1">
      <alignment wrapText="1"/>
    </xf>
    <xf numFmtId="0" fontId="8" fillId="0" borderId="5" xfId="12" applyFont="1" applyBorder="1" applyAlignment="1">
      <alignment horizontal="center" textRotation="90"/>
    </xf>
    <xf numFmtId="0" fontId="7" fillId="0" borderId="5" xfId="12" applyFont="1" applyBorder="1" applyAlignment="1">
      <alignment horizontal="center" textRotation="90"/>
    </xf>
    <xf numFmtId="0" fontId="6" fillId="0" borderId="9" xfId="12" applyFont="1" applyBorder="1" applyAlignment="1">
      <alignment horizontal="center"/>
    </xf>
    <xf numFmtId="0" fontId="6" fillId="0" borderId="5" xfId="12" applyFont="1" applyBorder="1" applyAlignment="1">
      <alignment horizontal="center" textRotation="90"/>
    </xf>
    <xf numFmtId="0" fontId="15" fillId="0" borderId="14" xfId="12" applyBorder="1" applyAlignment="1">
      <alignment horizontal="center"/>
    </xf>
    <xf numFmtId="0" fontId="15" fillId="0" borderId="15" xfId="12" applyBorder="1" applyAlignment="1">
      <alignment horizontal="center"/>
    </xf>
    <xf numFmtId="0" fontId="5" fillId="0" borderId="5" xfId="12" applyFont="1" applyBorder="1" applyAlignment="1">
      <alignment horizontal="center" textRotation="90"/>
    </xf>
    <xf numFmtId="0" fontId="34" fillId="0" borderId="0" xfId="3" applyFont="1"/>
    <xf numFmtId="0" fontId="15" fillId="0" borderId="4" xfId="12" applyBorder="1"/>
    <xf numFmtId="0" fontId="4" fillId="0" borderId="9" xfId="12" applyFont="1" applyBorder="1" applyAlignment="1">
      <alignment horizontal="center"/>
    </xf>
    <xf numFmtId="0" fontId="4" fillId="0" borderId="5" xfId="12" applyFont="1" applyBorder="1" applyAlignment="1">
      <alignment horizontal="center" textRotation="90"/>
    </xf>
    <xf numFmtId="167" fontId="0" fillId="0" borderId="0" xfId="0" applyNumberFormat="1"/>
    <xf numFmtId="0" fontId="20" fillId="0" borderId="0" xfId="0" applyFont="1" applyAlignment="1">
      <alignment wrapText="1"/>
    </xf>
    <xf numFmtId="0" fontId="43" fillId="0" borderId="0" xfId="0" applyFont="1" applyAlignment="1">
      <alignment vertical="center"/>
    </xf>
    <xf numFmtId="1" fontId="20" fillId="0" borderId="0" xfId="0" applyNumberFormat="1" applyFont="1" applyAlignment="1">
      <alignment horizontal="center"/>
    </xf>
    <xf numFmtId="1" fontId="20" fillId="0" borderId="0" xfId="2" applyNumberFormat="1" applyFont="1"/>
    <xf numFmtId="0" fontId="3" fillId="0" borderId="9" xfId="12" applyFont="1" applyBorder="1" applyAlignment="1">
      <alignment horizontal="center"/>
    </xf>
    <xf numFmtId="0" fontId="3" fillId="0" borderId="5" xfId="12" applyFont="1" applyBorder="1" applyAlignment="1">
      <alignment horizontal="center" textRotation="90"/>
    </xf>
    <xf numFmtId="0" fontId="2" fillId="0" borderId="9" xfId="12" applyFont="1" applyBorder="1" applyAlignment="1">
      <alignment horizontal="center"/>
    </xf>
    <xf numFmtId="0" fontId="44" fillId="0" borderId="16" xfId="21"/>
    <xf numFmtId="0" fontId="46" fillId="0" borderId="16" xfId="22" applyFont="1" applyBorder="1" applyAlignment="1">
      <alignment horizontal="center" wrapText="1"/>
    </xf>
    <xf numFmtId="0" fontId="45" fillId="0" borderId="0" xfId="0" applyFont="1" applyAlignment="1">
      <alignment wrapText="1"/>
    </xf>
    <xf numFmtId="0" fontId="46" fillId="0" borderId="16" xfId="22" applyFont="1" applyBorder="1" applyAlignment="1">
      <alignment wrapText="1"/>
    </xf>
    <xf numFmtId="0" fontId="46" fillId="0" borderId="16" xfId="22" applyFont="1" applyBorder="1" applyAlignment="1">
      <alignment horizontal="left" wrapText="1"/>
    </xf>
    <xf numFmtId="0" fontId="47" fillId="0" borderId="0" xfId="23"/>
    <xf numFmtId="0" fontId="4" fillId="0" borderId="0" xfId="12" applyFont="1" applyAlignment="1">
      <alignment horizontal="center"/>
    </xf>
    <xf numFmtId="0" fontId="1" fillId="0" borderId="9" xfId="12" applyFont="1" applyBorder="1" applyAlignment="1">
      <alignment horizontal="center"/>
    </xf>
    <xf numFmtId="169" fontId="0" fillId="0" borderId="0" xfId="24" applyNumberFormat="1" applyFont="1"/>
    <xf numFmtId="0" fontId="64" fillId="0" borderId="0" xfId="0" applyFont="1"/>
    <xf numFmtId="0" fontId="23" fillId="0" borderId="0" xfId="0" applyFont="1" applyAlignment="1">
      <alignment horizontal="right"/>
    </xf>
    <xf numFmtId="0" fontId="1" fillId="0" borderId="5" xfId="12" applyFont="1" applyBorder="1" applyAlignment="1">
      <alignment horizontal="center" textRotation="90"/>
    </xf>
    <xf numFmtId="0" fontId="65" fillId="0" borderId="0" xfId="0" applyFont="1"/>
  </cellXfs>
  <cellStyles count="110">
    <cellStyle name="20% - Accent5 2" xfId="86" xr:uid="{E79BF602-755F-4A38-B6B4-A7FA2B7A4DFA}"/>
    <cellStyle name="40% - Accent1 2" xfId="34" xr:uid="{02C14DDD-5FBB-48E9-A9A0-8AABECB2EF94}"/>
    <cellStyle name="60% - Accent1 2" xfId="35" xr:uid="{3BFBE8BF-1868-45D1-92F8-6FBC2A0A17D7}"/>
    <cellStyle name="60% - Accent2 2" xfId="87" xr:uid="{30A442F0-5910-43FF-94F2-B4D36D22EC9B}"/>
    <cellStyle name="Accent1 2" xfId="33" xr:uid="{17534A7D-C7F0-4EC5-B427-0E86C5B23910}"/>
    <cellStyle name="Calculation 2" xfId="77" xr:uid="{437DC38F-F762-4539-A2EA-5AA860D31136}"/>
    <cellStyle name="Check Cell 2" xfId="31" xr:uid="{85E84ADD-F52C-4A76-A985-46C153153424}"/>
    <cellStyle name="Comma" xfId="24" builtinId="3"/>
    <cellStyle name="Comma 2" xfId="7" xr:uid="{00000000-0005-0000-0000-000000000000}"/>
    <cellStyle name="Comma 2 2" xfId="15" xr:uid="{2D29F2AE-A72A-4F35-A2CA-2C4A01C4F113}"/>
    <cellStyle name="Comma 2 2 2" xfId="75" xr:uid="{F48F6EA7-C9EE-4DB3-847D-75EB6DFAA1C9}"/>
    <cellStyle name="Comma 2 2 3" xfId="60" xr:uid="{B5746DDC-B3A4-487D-B21D-3696CEBE7EDD}"/>
    <cellStyle name="Comma 2 2 4" xfId="105" xr:uid="{CA217B46-1159-455B-A461-221925BB1852}"/>
    <cellStyle name="Comma 2 2 5" xfId="43" xr:uid="{1468DF50-3101-4DDF-804F-0DDCB764AE94}"/>
    <cellStyle name="Comma 2 3" xfId="6" xr:uid="{00000000-0005-0000-0000-000001000000}"/>
    <cellStyle name="Comma 2 3 2" xfId="53" xr:uid="{AE8383B9-0409-4ABA-B307-189BE735678E}"/>
    <cellStyle name="Comma 2 4" xfId="74" xr:uid="{C5A742C4-C09B-49E8-9E82-FE7D2A8C4045}"/>
    <cellStyle name="Comma 2 4 2" xfId="106" xr:uid="{4C3E641F-4D17-40C6-BEE5-43DAFFABEFB9}"/>
    <cellStyle name="Comma 2 5" xfId="88" xr:uid="{1A35987C-DC79-41EC-B34A-ED4AE1F957A4}"/>
    <cellStyle name="Comma 2 5 2" xfId="108" xr:uid="{98955B30-6952-4C5C-9816-FE2600F8CB6C}"/>
    <cellStyle name="Comma 2 6" xfId="54" xr:uid="{2279B69A-C34A-41BF-991C-35FA3292AF3F}"/>
    <cellStyle name="Comma 2 7" xfId="104" xr:uid="{E06A46E9-18A3-4F72-8F82-B6D563B338A9}"/>
    <cellStyle name="Comma 2 8" xfId="42" xr:uid="{1BA457D3-8C26-46C0-98AB-1E0329A32F9C}"/>
    <cellStyle name="Comma 3" xfId="16" xr:uid="{C170A3C1-B68E-4AAE-92F6-CE979AB71698}"/>
    <cellStyle name="Comma 3 2" xfId="72" xr:uid="{4D6CEAEB-9A31-48AB-9912-246FDC4C4735}"/>
    <cellStyle name="Comma 3 3" xfId="61" xr:uid="{2E94E850-C17D-4E4C-B40A-55F95016FEB6}"/>
    <cellStyle name="Comma 3 4" xfId="48" xr:uid="{2B0C297C-3947-49EE-AB7C-3F633B5696A4}"/>
    <cellStyle name="Comma 4" xfId="85" xr:uid="{6D1779B1-5BF3-4BA6-95E3-223EEC777A72}"/>
    <cellStyle name="Comma 5" xfId="81" xr:uid="{3CD50376-4941-407B-A778-5467C53AA200}"/>
    <cellStyle name="Comma 6" xfId="107" xr:uid="{F7E14B99-0E84-4B04-85D1-097D4BCA9EE1}"/>
    <cellStyle name="Comma 7" xfId="26" xr:uid="{4AFF9888-DA53-49E2-91C2-B32B98C99941}"/>
    <cellStyle name="Explanatory Text 2" xfId="30" xr:uid="{ADAF4286-CFCD-4FF6-9FCC-74D8B17C083E}"/>
    <cellStyle name="Heading 2" xfId="18" builtinId="17"/>
    <cellStyle name="Heading 3" xfId="21" builtinId="18"/>
    <cellStyle name="Heading 4" xfId="22" builtinId="19"/>
    <cellStyle name="Hyperlink" xfId="23" builtinId="8"/>
    <cellStyle name="Hyperlink 2" xfId="11" xr:uid="{00000000-0005-0000-0000-000003000000}"/>
    <cellStyle name="Hyperlink 2 2" xfId="73" xr:uid="{D8898902-2620-4219-AB5C-8FC1E0BFD1AE}"/>
    <cellStyle name="Hyperlink 2 2 2" xfId="79" xr:uid="{9791A6A6-A388-4519-80C2-8E6000585470}"/>
    <cellStyle name="Hyperlink 2 3" xfId="57" xr:uid="{39F66780-9886-4A73-AC76-93031B739ECB}"/>
    <cellStyle name="Hyperlink 2 4" xfId="41" xr:uid="{C3D4DF30-7F41-476D-826A-CAECDBD38F74}"/>
    <cellStyle name="Hyperlink 3" xfId="63" xr:uid="{64BB8B9F-0A32-410A-94A8-95F9DABFB8E9}"/>
    <cellStyle name="Hyperlink 4" xfId="38" xr:uid="{5717C90B-6C0C-4D40-9D16-650EE94FCDCC}"/>
    <cellStyle name="Input" xfId="19" builtinId="20"/>
    <cellStyle name="Input 2" xfId="78" xr:uid="{1BCFE877-E6EE-4932-A188-720EA118CF50}"/>
    <cellStyle name="IPCC" xfId="40" xr:uid="{7233AC3F-1577-471B-83BA-AE1A86398E92}"/>
    <cellStyle name="Neutral 2" xfId="89" xr:uid="{F1918E1E-7A7E-4942-B709-D39362405827}"/>
    <cellStyle name="Normal" xfId="0" builtinId="0"/>
    <cellStyle name="Normal 10" xfId="50" xr:uid="{908F3FEE-E3E7-43BF-83C1-32AF489447BE}"/>
    <cellStyle name="Normal 10 4" xfId="10" xr:uid="{00000000-0005-0000-0000-000005000000}"/>
    <cellStyle name="Normal 10 4 2" xfId="56" xr:uid="{51884549-01AE-49A6-A8BF-EBE26CCB87CF}"/>
    <cellStyle name="Normal 11" xfId="47" xr:uid="{C0E79CA5-9BEF-4237-A5BD-6FCBE5B23063}"/>
    <cellStyle name="Normal 12" xfId="46" xr:uid="{123FC8F3-221D-4B86-AA48-F03D9495A882}"/>
    <cellStyle name="Normal 12 2" xfId="66" xr:uid="{D1A31B36-75F7-44B2-AD20-2F417267C59B}"/>
    <cellStyle name="Normal 13" xfId="2" xr:uid="{00000000-0005-0000-0000-000006000000}"/>
    <cellStyle name="Normal 14" xfId="25" xr:uid="{C184F470-BF6D-47AE-B062-96803D70B44A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2 3" xfId="64" xr:uid="{CF24A5C6-53CB-456F-932A-AE3367A5D7CC}"/>
    <cellStyle name="Normal 2 2 4" xfId="51" xr:uid="{CB4CF7C5-CEAE-4BF8-97CE-C36B0CBD7354}"/>
    <cellStyle name="Normal 2 3" xfId="14" xr:uid="{4AB230A0-E2D6-4984-83A4-4F34927A69CA}"/>
    <cellStyle name="Normal 2 3 2" xfId="76" xr:uid="{1D25EEA0-DB53-4997-92B8-7BCC48921E03}"/>
    <cellStyle name="Normal 2 4" xfId="28" xr:uid="{0587C9E3-A41C-4D82-B3FC-AB4E21C17B57}"/>
    <cellStyle name="Normal 3" xfId="5" xr:uid="{00000000-0005-0000-0000-00000B000000}"/>
    <cellStyle name="Normal 3 2" xfId="65" xr:uid="{F1DB635B-2BDC-4E04-9049-92CDA781D712}"/>
    <cellStyle name="Normal 3 3" xfId="52" xr:uid="{CF48C56F-923B-4B07-954F-FAEB1200734B}"/>
    <cellStyle name="Normal 3 4" xfId="29" xr:uid="{12554B57-C657-42C4-B2AC-B69128FDD2DA}"/>
    <cellStyle name="Normal 4" xfId="12" xr:uid="{0BAD2C5B-36F5-4320-A9B9-F030A7823A07}"/>
    <cellStyle name="Normal 4 2" xfId="91" xr:uid="{25863BAE-6D85-44AB-A0E2-8C2BB4AE26F7}"/>
    <cellStyle name="Normal 4 3" xfId="71" xr:uid="{07489205-F75A-4C76-AFAE-4270175A03FD}"/>
    <cellStyle name="Normal 4 4" xfId="90" xr:uid="{F2E6B883-124F-472E-A627-14FB420AC45E}"/>
    <cellStyle name="Normal 4 5" xfId="58" xr:uid="{C1C385A8-F2DB-4B3C-9A71-309B7A9597F9}"/>
    <cellStyle name="Normal 4 6" xfId="45" xr:uid="{E2F4211E-5C02-4EFF-BB5D-B9001D64449E}"/>
    <cellStyle name="Normal 5" xfId="44" xr:uid="{B43CC711-F8AC-47A6-A929-638597D89EF0}"/>
    <cellStyle name="Normal 5 2" xfId="68" xr:uid="{4F9A4E2A-BC7E-4D7D-9D0C-058814190133}"/>
    <cellStyle name="Normal 6" xfId="67" xr:uid="{699BDCD0-4704-4410-9380-9D9FF5D8CAAB}"/>
    <cellStyle name="Normal 7" xfId="36" xr:uid="{886C3697-2587-40A9-9F20-BA4C0BFF09C6}"/>
    <cellStyle name="Normal 7 2" xfId="69" xr:uid="{434BC0FA-CF13-4CDE-95AE-1CFFDA717EB2}"/>
    <cellStyle name="Normal 8" xfId="20" xr:uid="{A8996BB4-3973-4843-9F73-13EC9E49C2F8}"/>
    <cellStyle name="Normal 8 2" xfId="92" xr:uid="{8E343727-EDCE-4B86-AB51-9BFBAE7E5850}"/>
    <cellStyle name="Normal 8 3" xfId="37" xr:uid="{89824B28-12BA-46BF-86E2-E1DEDB46FF12}"/>
    <cellStyle name="Normal 9" xfId="83" xr:uid="{A7284298-F9E1-4526-B239-72EF70A89AC2}"/>
    <cellStyle name="Normal 9 2" xfId="93" xr:uid="{E0B185DE-BCC4-48CC-A698-6AE57E4B0AEC}"/>
    <cellStyle name="Normale_B2020" xfId="94" xr:uid="{C938BC72-F087-44E4-A57D-8884DB0A9F67}"/>
    <cellStyle name="Percent 2" xfId="13" xr:uid="{6FC4F8D8-ECD7-4A9E-B183-CAC9CE80278F}"/>
    <cellStyle name="Percent 2 2" xfId="17" xr:uid="{FFCF24A5-FA7A-4E91-8E3F-2BDE50B65C19}"/>
    <cellStyle name="Percent 2 2 2" xfId="62" xr:uid="{C8643698-CD3E-41B6-A0B0-EB81B84892BB}"/>
    <cellStyle name="Percent 2 2 3" xfId="39" xr:uid="{FBD422FA-0415-4196-A938-DE87ABC5E778}"/>
    <cellStyle name="Percent 2 3" xfId="70" xr:uid="{1B95D90E-B2FC-4615-8605-A7492E1B717B}"/>
    <cellStyle name="Percent 2 4" xfId="95" xr:uid="{42572B4E-46EB-45C6-9E75-76E7452E777E}"/>
    <cellStyle name="Percent 2 5" xfId="59" xr:uid="{7EDC22B8-E427-4493-87EB-FE03BD3CF66A}"/>
    <cellStyle name="Percent 2 6" xfId="32" xr:uid="{22FA7328-9177-4BEC-8094-51DA1777BFD9}"/>
    <cellStyle name="Percent 3" xfId="8" xr:uid="{00000000-0005-0000-0000-000010000000}"/>
    <cellStyle name="Percent 3 2" xfId="96" xr:uid="{05ED8D3C-6845-4974-A9B2-D7123DCAD441}"/>
    <cellStyle name="Percent 3 3" xfId="97" xr:uid="{896CD9A9-DE79-4C43-9B87-EEA10E2971FC}"/>
    <cellStyle name="Percent 3 4" xfId="55" xr:uid="{EBA04CC7-C526-445A-8FC2-52B08343A8CA}"/>
    <cellStyle name="Percent 3 5" xfId="49" xr:uid="{58D70117-B283-4493-87D1-058436C5FC8C}"/>
    <cellStyle name="Percent 4" xfId="82" xr:uid="{555D42E6-8739-4E45-92F8-678767CA7C30}"/>
    <cellStyle name="Percent 4 2" xfId="99" xr:uid="{941C5BA8-10D5-4D92-9FC5-642E3B81DACE}"/>
    <cellStyle name="Percent 4 3" xfId="100" xr:uid="{E8EE3A04-FBB5-4EF0-BE83-559EBAD87EB4}"/>
    <cellStyle name="Percent 4 4" xfId="98" xr:uid="{57AFD506-E7C7-49B8-BDA2-389E2F22FCF9}"/>
    <cellStyle name="Percent 5" xfId="84" xr:uid="{8900B32B-8042-4A6A-A617-517C8F6516C8}"/>
    <cellStyle name="Percent 5 2" xfId="101" xr:uid="{49C190D8-4B4F-455D-B561-D45DC4604970}"/>
    <cellStyle name="Percent 6" xfId="102" xr:uid="{BFEFE3E4-425F-4445-A023-6C8FDF15B9EC}"/>
    <cellStyle name="Percent 7" xfId="80" xr:uid="{A98AE5F0-7212-4803-BC52-A83576F7BCD3}"/>
    <cellStyle name="Percent 7 2" xfId="109" xr:uid="{7DB0C5B1-DD77-4523-BE16-D6194E128D0A}"/>
    <cellStyle name="Percent 8" xfId="27" xr:uid="{F8E3DEE7-82CA-47EB-A2A8-DD4D1A7EC529}"/>
    <cellStyle name="Standard_Sce_D_Extraction" xfId="103" xr:uid="{64E40ACB-D23C-47BC-A15E-9A41FF9B6FB3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4" Type="http://schemas.openxmlformats.org/officeDocument/2006/relationships/image" Target="../media/image3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36.emf"/><Relationship Id="rId3" Type="http://schemas.openxmlformats.org/officeDocument/2006/relationships/image" Target="../media/image41.emf"/><Relationship Id="rId7" Type="http://schemas.openxmlformats.org/officeDocument/2006/relationships/image" Target="../media/image37.emf"/><Relationship Id="rId2" Type="http://schemas.openxmlformats.org/officeDocument/2006/relationships/image" Target="../media/image42.emf"/><Relationship Id="rId1" Type="http://schemas.openxmlformats.org/officeDocument/2006/relationships/image" Target="../media/image43.emf"/><Relationship Id="rId6" Type="http://schemas.openxmlformats.org/officeDocument/2006/relationships/image" Target="../media/image38.emf"/><Relationship Id="rId5" Type="http://schemas.openxmlformats.org/officeDocument/2006/relationships/image" Target="../media/image39.emf"/><Relationship Id="rId4" Type="http://schemas.openxmlformats.org/officeDocument/2006/relationships/image" Target="../media/image40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5.emf"/><Relationship Id="rId2" Type="http://schemas.openxmlformats.org/officeDocument/2006/relationships/image" Target="../media/image46.emf"/><Relationship Id="rId1" Type="http://schemas.openxmlformats.org/officeDocument/2006/relationships/image" Target="../media/image47.emf"/><Relationship Id="rId4" Type="http://schemas.openxmlformats.org/officeDocument/2006/relationships/image" Target="../media/image44.emf"/></Relationships>
</file>

<file path=xl/drawings/_rels/vmlDrawing1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9.emf"/><Relationship Id="rId3" Type="http://schemas.openxmlformats.org/officeDocument/2006/relationships/image" Target="../media/image54.emf"/><Relationship Id="rId7" Type="http://schemas.openxmlformats.org/officeDocument/2006/relationships/image" Target="../media/image50.emf"/><Relationship Id="rId2" Type="http://schemas.openxmlformats.org/officeDocument/2006/relationships/image" Target="../media/image55.emf"/><Relationship Id="rId1" Type="http://schemas.openxmlformats.org/officeDocument/2006/relationships/image" Target="../media/image56.emf"/><Relationship Id="rId6" Type="http://schemas.openxmlformats.org/officeDocument/2006/relationships/image" Target="../media/image51.emf"/><Relationship Id="rId5" Type="http://schemas.openxmlformats.org/officeDocument/2006/relationships/image" Target="../media/image52.emf"/><Relationship Id="rId10" Type="http://schemas.openxmlformats.org/officeDocument/2006/relationships/image" Target="../media/image57.emf"/><Relationship Id="rId4" Type="http://schemas.openxmlformats.org/officeDocument/2006/relationships/image" Target="../media/image53.emf"/><Relationship Id="rId9" Type="http://schemas.openxmlformats.org/officeDocument/2006/relationships/image" Target="../media/image48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58.emf"/><Relationship Id="rId3" Type="http://schemas.openxmlformats.org/officeDocument/2006/relationships/image" Target="../media/image63.emf"/><Relationship Id="rId7" Type="http://schemas.openxmlformats.org/officeDocument/2006/relationships/image" Target="../media/image59.emf"/><Relationship Id="rId2" Type="http://schemas.openxmlformats.org/officeDocument/2006/relationships/image" Target="../media/image64.emf"/><Relationship Id="rId1" Type="http://schemas.openxmlformats.org/officeDocument/2006/relationships/image" Target="../media/image65.emf"/><Relationship Id="rId6" Type="http://schemas.openxmlformats.org/officeDocument/2006/relationships/image" Target="../media/image60.emf"/><Relationship Id="rId5" Type="http://schemas.openxmlformats.org/officeDocument/2006/relationships/image" Target="../media/image61.emf"/><Relationship Id="rId4" Type="http://schemas.openxmlformats.org/officeDocument/2006/relationships/image" Target="../media/image62.emf"/></Relationships>
</file>

<file path=xl/drawings/_rels/vmlDrawing14.vml.rels><?xml version="1.0" encoding="UTF-8" standalone="yes"?>
<Relationships xmlns="http://schemas.openxmlformats.org/package/2006/relationships"><Relationship Id="rId8" Type="http://schemas.openxmlformats.org/officeDocument/2006/relationships/image" Target="../media/image67.emf"/><Relationship Id="rId3" Type="http://schemas.openxmlformats.org/officeDocument/2006/relationships/image" Target="../media/image72.emf"/><Relationship Id="rId7" Type="http://schemas.openxmlformats.org/officeDocument/2006/relationships/image" Target="../media/image68.emf"/><Relationship Id="rId2" Type="http://schemas.openxmlformats.org/officeDocument/2006/relationships/image" Target="../media/image73.emf"/><Relationship Id="rId1" Type="http://schemas.openxmlformats.org/officeDocument/2006/relationships/image" Target="../media/image74.emf"/><Relationship Id="rId6" Type="http://schemas.openxmlformats.org/officeDocument/2006/relationships/image" Target="../media/image69.emf"/><Relationship Id="rId5" Type="http://schemas.openxmlformats.org/officeDocument/2006/relationships/image" Target="../media/image70.emf"/><Relationship Id="rId10" Type="http://schemas.openxmlformats.org/officeDocument/2006/relationships/image" Target="../media/image75.emf"/><Relationship Id="rId4" Type="http://schemas.openxmlformats.org/officeDocument/2006/relationships/image" Target="../media/image71.emf"/><Relationship Id="rId9" Type="http://schemas.openxmlformats.org/officeDocument/2006/relationships/image" Target="../media/image66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3" Type="http://schemas.openxmlformats.org/officeDocument/2006/relationships/image" Target="../media/image82.emf"/><Relationship Id="rId7" Type="http://schemas.openxmlformats.org/officeDocument/2006/relationships/image" Target="../media/image78.emf"/><Relationship Id="rId2" Type="http://schemas.openxmlformats.org/officeDocument/2006/relationships/image" Target="../media/image83.emf"/><Relationship Id="rId1" Type="http://schemas.openxmlformats.org/officeDocument/2006/relationships/image" Target="../media/image84.emf"/><Relationship Id="rId6" Type="http://schemas.openxmlformats.org/officeDocument/2006/relationships/image" Target="../media/image79.emf"/><Relationship Id="rId5" Type="http://schemas.openxmlformats.org/officeDocument/2006/relationships/image" Target="../media/image80.emf"/><Relationship Id="rId10" Type="http://schemas.openxmlformats.org/officeDocument/2006/relationships/image" Target="../media/image85.emf"/><Relationship Id="rId4" Type="http://schemas.openxmlformats.org/officeDocument/2006/relationships/image" Target="../media/image81.emf"/><Relationship Id="rId9" Type="http://schemas.openxmlformats.org/officeDocument/2006/relationships/image" Target="../media/image76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86.emf"/><Relationship Id="rId3" Type="http://schemas.openxmlformats.org/officeDocument/2006/relationships/image" Target="../media/image91.emf"/><Relationship Id="rId7" Type="http://schemas.openxmlformats.org/officeDocument/2006/relationships/image" Target="../media/image87.emf"/><Relationship Id="rId2" Type="http://schemas.openxmlformats.org/officeDocument/2006/relationships/image" Target="../media/image92.emf"/><Relationship Id="rId1" Type="http://schemas.openxmlformats.org/officeDocument/2006/relationships/image" Target="../media/image93.emf"/><Relationship Id="rId6" Type="http://schemas.openxmlformats.org/officeDocument/2006/relationships/image" Target="../media/image88.emf"/><Relationship Id="rId5" Type="http://schemas.openxmlformats.org/officeDocument/2006/relationships/image" Target="../media/image89.emf"/><Relationship Id="rId4" Type="http://schemas.openxmlformats.org/officeDocument/2006/relationships/image" Target="../media/image90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95.emf"/><Relationship Id="rId3" Type="http://schemas.openxmlformats.org/officeDocument/2006/relationships/image" Target="../media/image100.emf"/><Relationship Id="rId7" Type="http://schemas.openxmlformats.org/officeDocument/2006/relationships/image" Target="../media/image96.emf"/><Relationship Id="rId2" Type="http://schemas.openxmlformats.org/officeDocument/2006/relationships/image" Target="../media/image101.emf"/><Relationship Id="rId1" Type="http://schemas.openxmlformats.org/officeDocument/2006/relationships/image" Target="../media/image102.emf"/><Relationship Id="rId6" Type="http://schemas.openxmlformats.org/officeDocument/2006/relationships/image" Target="../media/image97.emf"/><Relationship Id="rId5" Type="http://schemas.openxmlformats.org/officeDocument/2006/relationships/image" Target="../media/image98.emf"/><Relationship Id="rId10" Type="http://schemas.openxmlformats.org/officeDocument/2006/relationships/image" Target="../media/image103.emf"/><Relationship Id="rId4" Type="http://schemas.openxmlformats.org/officeDocument/2006/relationships/image" Target="../media/image99.emf"/><Relationship Id="rId9" Type="http://schemas.openxmlformats.org/officeDocument/2006/relationships/image" Target="../media/image9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Relationship Id="rId5" Type="http://schemas.openxmlformats.org/officeDocument/2006/relationships/image" Target="../media/image17.emf"/><Relationship Id="rId4" Type="http://schemas.openxmlformats.org/officeDocument/2006/relationships/image" Target="../media/image21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7" Type="http://schemas.openxmlformats.org/officeDocument/2006/relationships/image" Target="../media/image22.emf"/><Relationship Id="rId2" Type="http://schemas.openxmlformats.org/officeDocument/2006/relationships/image" Target="../media/image27.emf"/><Relationship Id="rId1" Type="http://schemas.openxmlformats.org/officeDocument/2006/relationships/image" Target="../media/image28.emf"/><Relationship Id="rId6" Type="http://schemas.openxmlformats.org/officeDocument/2006/relationships/image" Target="../media/image23.emf"/><Relationship Id="rId5" Type="http://schemas.openxmlformats.org/officeDocument/2006/relationships/image" Target="../media/image24.emf"/><Relationship Id="rId4" Type="http://schemas.openxmlformats.org/officeDocument/2006/relationships/image" Target="../media/image2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F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0F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0F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0F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0F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0F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0F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0F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0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0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0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0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1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1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1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1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1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1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1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1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1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1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2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2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2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2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2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2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2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2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3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3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3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3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3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3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3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3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3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3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4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4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4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4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4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4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4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4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4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4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5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5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5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5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5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5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5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5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6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6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6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6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6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6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6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6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6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6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3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3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4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4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4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6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6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6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7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7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7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8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8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8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8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8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9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9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9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9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9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9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9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3</xdr:row>
      <xdr:rowOff>152400</xdr:rowOff>
    </xdr:from>
    <xdr:to>
      <xdr:col>14</xdr:col>
      <xdr:colOff>448897</xdr:colOff>
      <xdr:row>35</xdr:row>
      <xdr:rowOff>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638175"/>
          <a:ext cx="8754697" cy="5029902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52</xdr:row>
      <xdr:rowOff>66675</xdr:rowOff>
    </xdr:from>
    <xdr:to>
      <xdr:col>9</xdr:col>
      <xdr:colOff>476250</xdr:colOff>
      <xdr:row>64</xdr:row>
      <xdr:rowOff>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8486775"/>
          <a:ext cx="4714875" cy="18764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64</xdr:row>
      <xdr:rowOff>76200</xdr:rowOff>
    </xdr:from>
    <xdr:to>
      <xdr:col>9</xdr:col>
      <xdr:colOff>410698</xdr:colOff>
      <xdr:row>91</xdr:row>
      <xdr:rowOff>66674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10439400"/>
          <a:ext cx="4677898" cy="4362449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43</xdr:row>
      <xdr:rowOff>76200</xdr:rowOff>
    </xdr:from>
    <xdr:to>
      <xdr:col>10</xdr:col>
      <xdr:colOff>323850</xdr:colOff>
      <xdr:row>52</xdr:row>
      <xdr:rowOff>48976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825" y="7038975"/>
          <a:ext cx="5153025" cy="143010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13</xdr:col>
      <xdr:colOff>494273</xdr:colOff>
      <xdr:row>16</xdr:row>
      <xdr:rowOff>56859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23850"/>
          <a:ext cx="8219048" cy="232380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27</xdr:col>
      <xdr:colOff>180114</xdr:colOff>
      <xdr:row>9</xdr:row>
      <xdr:rowOff>133171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2775" y="161925"/>
          <a:ext cx="6885714" cy="14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9</xdr:row>
      <xdr:rowOff>152400</xdr:rowOff>
    </xdr:from>
    <xdr:to>
      <xdr:col>27</xdr:col>
      <xdr:colOff>237258</xdr:colOff>
      <xdr:row>28</xdr:row>
      <xdr:rowOff>151975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82300" y="1609725"/>
          <a:ext cx="6933333" cy="3400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  <person displayName="Bruno Merven" id="{BDEF1A0D-3BCC-4240-A710-844CD9F5D4EE}" userId="S::01405439@wf.uct.ac.za::c7f06137-2c3b-4c5c-8f38-fe1abbc9686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1-04-21T08:06:15.39" personId="{B1B3113A-9AEB-4223-A956-A0CFC873B37D}" id="{72D01DA1-25D6-4967-849B-E78A94ADF631}">
    <text>Modelled as Energy for now - as not sure whether efficiency equations apply to ENV/GHG commodities</text>
  </threadedComment>
  <threadedComment ref="E10" dT="2021-04-21T08:06:15.39" personId="{B1B3113A-9AEB-4223-A956-A0CFC873B37D}" id="{155BB1EC-42AA-46FB-9168-17D49BA18855}">
    <text>Modelled as Energy for now - as not sure whether efficiency equations apply to ENV/GHG commodities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4" dT="2021-04-23T15:27:01.15" personId="{B1B3113A-9AEB-4223-A956-A0CFC873B37D}" id="{2BA06302-F325-40AE-93BB-69DD146ABAA0}">
    <text>From Parsons Brinckerhoff 2013 adjusted for 2015, energy costs may already be included - so this is a bit on the conservative side</text>
  </threadedComment>
  <threadedComment ref="AB11" dT="2021-04-23T15:05:32.63" personId="{B1B3113A-9AEB-4223-A956-A0CFC873B37D}" id="{DDF791D8-DFEA-479B-80CC-930137638027}">
    <text>60kwh/ton CO2 (IEA 2019)?</text>
  </threadedComment>
  <threadedComment ref="AC12" dT="2021-04-23T15:05:47.68" personId="{B1B3113A-9AEB-4223-A956-A0CFC873B37D}" id="{D580312E-16B7-41B7-A7FD-9FE1C37783CC}">
    <text>3 GJ/ton (IEA 2019?)</text>
  </threadedComment>
  <threadedComment ref="H13" dT="2021-04-23T15:07:41.65" personId="{B1B3113A-9AEB-4223-A956-A0CFC873B37D}" id="{A20B0631-D7D0-4E92-A58C-D72A63ED73B0}">
    <text>assuming membrane for now(Plaza, M.G., Martínez, S. and Rubiera, F., 2020. CO2 Capture, Use, and Storage in the Cement Industry: State of the Art and Expectations. Energies, 13(21), p.5692.) 1.2GJe/ton</text>
  </threadedComment>
  <threadedComment ref="H14" dT="2021-04-23T15:07:41.65" personId="{B1B3113A-9AEB-4223-A956-A0CFC873B37D}" id="{98A9E572-CE34-4E3C-8BE4-0A4C9B37DB42}">
    <text>assuming membrane for now (Hägg, M.B.; Lindbråthen, A.; He, X.; Nodeland, S.G.; Cantero, T. Pilot demonstration-reporting on CO2
capture from a cement plant using hollow fiber process. Energy Procedia 2017, 114, 6150–6165)</text>
  </threadedComment>
  <threadedComment ref="H16" dT="2021-05-07T13:54:38.44" personId="{B1B3113A-9AEB-4223-A956-A0CFC873B37D}" id="{FEB1731D-7ABB-4192-921F-B8747FB175B1}">
    <text>It's actually heat + elc input, which has been lumped together here in elc, if split would be of similar magnitude to cement.</text>
  </threadedComment>
  <threadedComment ref="M16" dT="2022-06-07T12:58:35.08" personId="{B1B3113A-9AEB-4223-A956-A0CFC873B37D}" id="{EF4A3610-CE78-4A49-9CBA-18E6499675C5}">
    <text>Cost made higher due to extra distance for transport of CO2</text>
  </threadedComment>
  <threadedComment ref="H17" dT="2021-05-07T13:54:38.44" personId="{B1B3113A-9AEB-4223-A956-A0CFC873B37D}" id="{0C151E9A-E8B2-44FA-8862-247B9C7CF691}">
    <text>It's actually heat + elc input, which has been lumped together here in elc, if split would be of similar magnitude to cement.</text>
  </threadedComment>
  <threadedComment ref="M17" dT="2023-09-27T08:07:35.51" personId="{BDEF1A0D-3BCC-4240-A710-844CD9F5D4EE}" id="{EDD50330-B2FC-4040-AA5D-3BF9F9B41E3E}">
    <text>1.56 converts 2013 rands to 2022 rands</text>
  </threadedComment>
  <threadedComment ref="H18" dT="2021-08-26T14:01:44.21" personId="{B1B3113A-9AEB-4223-A956-A0CFC873B37D}" id="{E244C082-D1E8-4736-B537-3CEDDCCA3018}">
    <text>The output of this technology is linked to activity of CCGT-CCS plant via a user constraint.</text>
  </threadedComment>
  <threadedComment ref="M22" dT="2021-11-16T14:29:14.73" personId="{B1B3113A-9AEB-4223-A956-A0CFC873B37D}" id="{B554E534-C672-49D7-831D-B83A5C7E4C66}">
    <text>Based on Finnish Plant - needs review, converted to 2022 rands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4.xml"/><Relationship Id="rId13" Type="http://schemas.openxmlformats.org/officeDocument/2006/relationships/image" Target="../media/image26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23.emf"/><Relationship Id="rId12" Type="http://schemas.openxmlformats.org/officeDocument/2006/relationships/control" Target="../activeX/activeX26.xml"/><Relationship Id="rId17" Type="http://schemas.openxmlformats.org/officeDocument/2006/relationships/image" Target="../media/image28.emf"/><Relationship Id="rId2" Type="http://schemas.openxmlformats.org/officeDocument/2006/relationships/drawing" Target="../drawings/drawing7.xml"/><Relationship Id="rId16" Type="http://schemas.openxmlformats.org/officeDocument/2006/relationships/control" Target="../activeX/activeX2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3.xml"/><Relationship Id="rId11" Type="http://schemas.openxmlformats.org/officeDocument/2006/relationships/image" Target="../media/image25.emf"/><Relationship Id="rId5" Type="http://schemas.openxmlformats.org/officeDocument/2006/relationships/image" Target="../media/image22.emf"/><Relationship Id="rId15" Type="http://schemas.openxmlformats.org/officeDocument/2006/relationships/image" Target="../media/image27.emf"/><Relationship Id="rId10" Type="http://schemas.openxmlformats.org/officeDocument/2006/relationships/control" Target="../activeX/activeX25.xml"/><Relationship Id="rId4" Type="http://schemas.openxmlformats.org/officeDocument/2006/relationships/control" Target="../activeX/activeX22.xml"/><Relationship Id="rId9" Type="http://schemas.openxmlformats.org/officeDocument/2006/relationships/image" Target="../media/image24.emf"/><Relationship Id="rId14" Type="http://schemas.openxmlformats.org/officeDocument/2006/relationships/control" Target="../activeX/activeX2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clepro.2019.03.086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image" Target="../media/image40.emf"/><Relationship Id="rId18" Type="http://schemas.openxmlformats.org/officeDocument/2006/relationships/control" Target="../activeX/activeX36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7.emf"/><Relationship Id="rId12" Type="http://schemas.openxmlformats.org/officeDocument/2006/relationships/control" Target="../activeX/activeX33.xml"/><Relationship Id="rId17" Type="http://schemas.openxmlformats.org/officeDocument/2006/relationships/image" Target="../media/image42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35.xml"/><Relationship Id="rId20" Type="http://schemas.openxmlformats.org/officeDocument/2006/relationships/comments" Target="../comments4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0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32.xml"/><Relationship Id="rId19" Type="http://schemas.openxmlformats.org/officeDocument/2006/relationships/image" Target="../media/image43.emf"/><Relationship Id="rId4" Type="http://schemas.openxmlformats.org/officeDocument/2006/relationships/control" Target="../activeX/activeX29.xml"/><Relationship Id="rId9" Type="http://schemas.openxmlformats.org/officeDocument/2006/relationships/image" Target="../media/image38.emf"/><Relationship Id="rId14" Type="http://schemas.openxmlformats.org/officeDocument/2006/relationships/control" Target="../activeX/activeX34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5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38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0" Type="http://schemas.openxmlformats.org/officeDocument/2006/relationships/control" Target="../activeX/activeX40.xml"/><Relationship Id="rId4" Type="http://schemas.openxmlformats.org/officeDocument/2006/relationships/control" Target="../activeX/activeX37.xml"/><Relationship Id="rId9" Type="http://schemas.openxmlformats.org/officeDocument/2006/relationships/image" Target="../media/image46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3.xml"/><Relationship Id="rId13" Type="http://schemas.openxmlformats.org/officeDocument/2006/relationships/image" Target="../media/image52.emf"/><Relationship Id="rId18" Type="http://schemas.openxmlformats.org/officeDocument/2006/relationships/control" Target="../activeX/activeX48.xml"/><Relationship Id="rId3" Type="http://schemas.openxmlformats.org/officeDocument/2006/relationships/vmlDrawing" Target="../drawings/vmlDrawing12.vml"/><Relationship Id="rId21" Type="http://schemas.openxmlformats.org/officeDocument/2006/relationships/image" Target="../media/image56.emf"/><Relationship Id="rId7" Type="http://schemas.openxmlformats.org/officeDocument/2006/relationships/image" Target="../media/image49.emf"/><Relationship Id="rId12" Type="http://schemas.openxmlformats.org/officeDocument/2006/relationships/control" Target="../activeX/activeX45.xml"/><Relationship Id="rId17" Type="http://schemas.openxmlformats.org/officeDocument/2006/relationships/image" Target="../media/image54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47.xml"/><Relationship Id="rId20" Type="http://schemas.openxmlformats.org/officeDocument/2006/relationships/control" Target="../activeX/activeX49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2.xml"/><Relationship Id="rId11" Type="http://schemas.openxmlformats.org/officeDocument/2006/relationships/image" Target="../media/image51.emf"/><Relationship Id="rId5" Type="http://schemas.openxmlformats.org/officeDocument/2006/relationships/image" Target="../media/image48.emf"/><Relationship Id="rId15" Type="http://schemas.openxmlformats.org/officeDocument/2006/relationships/image" Target="../media/image53.emf"/><Relationship Id="rId23" Type="http://schemas.openxmlformats.org/officeDocument/2006/relationships/image" Target="../media/image57.emf"/><Relationship Id="rId10" Type="http://schemas.openxmlformats.org/officeDocument/2006/relationships/control" Target="../activeX/activeX44.xml"/><Relationship Id="rId19" Type="http://schemas.openxmlformats.org/officeDocument/2006/relationships/image" Target="../media/image55.emf"/><Relationship Id="rId4" Type="http://schemas.openxmlformats.org/officeDocument/2006/relationships/control" Target="../activeX/activeX41.xml"/><Relationship Id="rId9" Type="http://schemas.openxmlformats.org/officeDocument/2006/relationships/image" Target="../media/image50.emf"/><Relationship Id="rId14" Type="http://schemas.openxmlformats.org/officeDocument/2006/relationships/control" Target="../activeX/activeX46.xml"/><Relationship Id="rId22" Type="http://schemas.openxmlformats.org/officeDocument/2006/relationships/control" Target="../activeX/activeX50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3.xml"/><Relationship Id="rId13" Type="http://schemas.openxmlformats.org/officeDocument/2006/relationships/image" Target="../media/image62.emf"/><Relationship Id="rId18" Type="http://schemas.openxmlformats.org/officeDocument/2006/relationships/control" Target="../activeX/activeX58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9.emf"/><Relationship Id="rId12" Type="http://schemas.openxmlformats.org/officeDocument/2006/relationships/control" Target="../activeX/activeX55.xml"/><Relationship Id="rId17" Type="http://schemas.openxmlformats.org/officeDocument/2006/relationships/image" Target="../media/image64.emf"/><Relationship Id="rId2" Type="http://schemas.openxmlformats.org/officeDocument/2006/relationships/drawing" Target="../drawings/drawing13.xml"/><Relationship Id="rId16" Type="http://schemas.openxmlformats.org/officeDocument/2006/relationships/control" Target="../activeX/activeX57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52.xml"/><Relationship Id="rId11" Type="http://schemas.openxmlformats.org/officeDocument/2006/relationships/image" Target="../media/image61.emf"/><Relationship Id="rId5" Type="http://schemas.openxmlformats.org/officeDocument/2006/relationships/image" Target="../media/image58.emf"/><Relationship Id="rId15" Type="http://schemas.openxmlformats.org/officeDocument/2006/relationships/image" Target="../media/image63.emf"/><Relationship Id="rId10" Type="http://schemas.openxmlformats.org/officeDocument/2006/relationships/control" Target="../activeX/activeX54.xml"/><Relationship Id="rId19" Type="http://schemas.openxmlformats.org/officeDocument/2006/relationships/image" Target="../media/image65.emf"/><Relationship Id="rId4" Type="http://schemas.openxmlformats.org/officeDocument/2006/relationships/control" Target="../activeX/activeX51.xml"/><Relationship Id="rId9" Type="http://schemas.openxmlformats.org/officeDocument/2006/relationships/image" Target="../media/image60.emf"/><Relationship Id="rId14" Type="http://schemas.openxmlformats.org/officeDocument/2006/relationships/control" Target="../activeX/activeX56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8.emf"/><Relationship Id="rId13" Type="http://schemas.openxmlformats.org/officeDocument/2006/relationships/control" Target="../activeX/activeX64.xml"/><Relationship Id="rId18" Type="http://schemas.openxmlformats.org/officeDocument/2006/relationships/image" Target="../media/image73.emf"/><Relationship Id="rId3" Type="http://schemas.openxmlformats.org/officeDocument/2006/relationships/control" Target="../activeX/activeX59.xml"/><Relationship Id="rId21" Type="http://schemas.openxmlformats.org/officeDocument/2006/relationships/control" Target="../activeX/activeX68.xml"/><Relationship Id="rId7" Type="http://schemas.openxmlformats.org/officeDocument/2006/relationships/control" Target="../activeX/activeX61.xml"/><Relationship Id="rId12" Type="http://schemas.openxmlformats.org/officeDocument/2006/relationships/image" Target="../media/image70.emf"/><Relationship Id="rId17" Type="http://schemas.openxmlformats.org/officeDocument/2006/relationships/control" Target="../activeX/activeX66.xml"/><Relationship Id="rId2" Type="http://schemas.openxmlformats.org/officeDocument/2006/relationships/vmlDrawing" Target="../drawings/vmlDrawing14.vml"/><Relationship Id="rId16" Type="http://schemas.openxmlformats.org/officeDocument/2006/relationships/image" Target="../media/image72.emf"/><Relationship Id="rId20" Type="http://schemas.openxmlformats.org/officeDocument/2006/relationships/image" Target="../media/image74.emf"/><Relationship Id="rId1" Type="http://schemas.openxmlformats.org/officeDocument/2006/relationships/drawing" Target="../drawings/drawing14.xml"/><Relationship Id="rId6" Type="http://schemas.openxmlformats.org/officeDocument/2006/relationships/image" Target="../media/image67.emf"/><Relationship Id="rId11" Type="http://schemas.openxmlformats.org/officeDocument/2006/relationships/control" Target="../activeX/activeX63.xml"/><Relationship Id="rId5" Type="http://schemas.openxmlformats.org/officeDocument/2006/relationships/control" Target="../activeX/activeX60.xml"/><Relationship Id="rId15" Type="http://schemas.openxmlformats.org/officeDocument/2006/relationships/control" Target="../activeX/activeX65.xml"/><Relationship Id="rId10" Type="http://schemas.openxmlformats.org/officeDocument/2006/relationships/image" Target="../media/image69.emf"/><Relationship Id="rId19" Type="http://schemas.openxmlformats.org/officeDocument/2006/relationships/control" Target="../activeX/activeX67.xml"/><Relationship Id="rId4" Type="http://schemas.openxmlformats.org/officeDocument/2006/relationships/image" Target="../media/image66.emf"/><Relationship Id="rId9" Type="http://schemas.openxmlformats.org/officeDocument/2006/relationships/control" Target="../activeX/activeX62.xml"/><Relationship Id="rId14" Type="http://schemas.openxmlformats.org/officeDocument/2006/relationships/image" Target="../media/image71.emf"/><Relationship Id="rId22" Type="http://schemas.openxmlformats.org/officeDocument/2006/relationships/image" Target="../media/image75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8.emf"/><Relationship Id="rId13" Type="http://schemas.openxmlformats.org/officeDocument/2006/relationships/control" Target="../activeX/activeX74.xml"/><Relationship Id="rId18" Type="http://schemas.openxmlformats.org/officeDocument/2006/relationships/image" Target="../media/image83.emf"/><Relationship Id="rId3" Type="http://schemas.openxmlformats.org/officeDocument/2006/relationships/control" Target="../activeX/activeX69.xml"/><Relationship Id="rId21" Type="http://schemas.openxmlformats.org/officeDocument/2006/relationships/control" Target="../activeX/activeX78.xml"/><Relationship Id="rId7" Type="http://schemas.openxmlformats.org/officeDocument/2006/relationships/control" Target="../activeX/activeX71.xml"/><Relationship Id="rId12" Type="http://schemas.openxmlformats.org/officeDocument/2006/relationships/image" Target="../media/image80.emf"/><Relationship Id="rId17" Type="http://schemas.openxmlformats.org/officeDocument/2006/relationships/control" Target="../activeX/activeX76.xml"/><Relationship Id="rId2" Type="http://schemas.openxmlformats.org/officeDocument/2006/relationships/vmlDrawing" Target="../drawings/vmlDrawing15.vml"/><Relationship Id="rId16" Type="http://schemas.openxmlformats.org/officeDocument/2006/relationships/image" Target="../media/image82.emf"/><Relationship Id="rId20" Type="http://schemas.openxmlformats.org/officeDocument/2006/relationships/image" Target="../media/image84.emf"/><Relationship Id="rId1" Type="http://schemas.openxmlformats.org/officeDocument/2006/relationships/drawing" Target="../drawings/drawing15.xml"/><Relationship Id="rId6" Type="http://schemas.openxmlformats.org/officeDocument/2006/relationships/image" Target="../media/image77.emf"/><Relationship Id="rId11" Type="http://schemas.openxmlformats.org/officeDocument/2006/relationships/control" Target="../activeX/activeX73.xml"/><Relationship Id="rId5" Type="http://schemas.openxmlformats.org/officeDocument/2006/relationships/control" Target="../activeX/activeX70.xml"/><Relationship Id="rId15" Type="http://schemas.openxmlformats.org/officeDocument/2006/relationships/control" Target="../activeX/activeX75.xml"/><Relationship Id="rId10" Type="http://schemas.openxmlformats.org/officeDocument/2006/relationships/image" Target="../media/image79.emf"/><Relationship Id="rId19" Type="http://schemas.openxmlformats.org/officeDocument/2006/relationships/control" Target="../activeX/activeX77.xml"/><Relationship Id="rId4" Type="http://schemas.openxmlformats.org/officeDocument/2006/relationships/image" Target="../media/image76.emf"/><Relationship Id="rId9" Type="http://schemas.openxmlformats.org/officeDocument/2006/relationships/control" Target="../activeX/activeX72.xml"/><Relationship Id="rId14" Type="http://schemas.openxmlformats.org/officeDocument/2006/relationships/image" Target="../media/image81.emf"/><Relationship Id="rId22" Type="http://schemas.openxmlformats.org/officeDocument/2006/relationships/image" Target="../media/image85.emf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1.xml"/><Relationship Id="rId13" Type="http://schemas.openxmlformats.org/officeDocument/2006/relationships/image" Target="../media/image90.emf"/><Relationship Id="rId18" Type="http://schemas.openxmlformats.org/officeDocument/2006/relationships/control" Target="../activeX/activeX86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87.emf"/><Relationship Id="rId12" Type="http://schemas.openxmlformats.org/officeDocument/2006/relationships/control" Target="../activeX/activeX83.xml"/><Relationship Id="rId17" Type="http://schemas.openxmlformats.org/officeDocument/2006/relationships/image" Target="../media/image92.emf"/><Relationship Id="rId2" Type="http://schemas.openxmlformats.org/officeDocument/2006/relationships/drawing" Target="../drawings/drawing16.xml"/><Relationship Id="rId16" Type="http://schemas.openxmlformats.org/officeDocument/2006/relationships/control" Target="../activeX/activeX85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0.xml"/><Relationship Id="rId11" Type="http://schemas.openxmlformats.org/officeDocument/2006/relationships/image" Target="../media/image89.emf"/><Relationship Id="rId5" Type="http://schemas.openxmlformats.org/officeDocument/2006/relationships/image" Target="../media/image86.emf"/><Relationship Id="rId15" Type="http://schemas.openxmlformats.org/officeDocument/2006/relationships/image" Target="../media/image91.emf"/><Relationship Id="rId10" Type="http://schemas.openxmlformats.org/officeDocument/2006/relationships/control" Target="../activeX/activeX82.xml"/><Relationship Id="rId19" Type="http://schemas.openxmlformats.org/officeDocument/2006/relationships/image" Target="../media/image93.emf"/><Relationship Id="rId4" Type="http://schemas.openxmlformats.org/officeDocument/2006/relationships/control" Target="../activeX/activeX79.xml"/><Relationship Id="rId9" Type="http://schemas.openxmlformats.org/officeDocument/2006/relationships/image" Target="../media/image88.emf"/><Relationship Id="rId14" Type="http://schemas.openxmlformats.org/officeDocument/2006/relationships/control" Target="../activeX/activeX84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13" Type="http://schemas.openxmlformats.org/officeDocument/2006/relationships/image" Target="../media/image98.emf"/><Relationship Id="rId18" Type="http://schemas.openxmlformats.org/officeDocument/2006/relationships/control" Target="../activeX/activeX94.xml"/><Relationship Id="rId3" Type="http://schemas.openxmlformats.org/officeDocument/2006/relationships/vmlDrawing" Target="../drawings/vmlDrawing17.vml"/><Relationship Id="rId21" Type="http://schemas.openxmlformats.org/officeDocument/2006/relationships/image" Target="../media/image102.emf"/><Relationship Id="rId7" Type="http://schemas.openxmlformats.org/officeDocument/2006/relationships/image" Target="../media/image95.emf"/><Relationship Id="rId12" Type="http://schemas.openxmlformats.org/officeDocument/2006/relationships/control" Target="../activeX/activeX91.xml"/><Relationship Id="rId17" Type="http://schemas.openxmlformats.org/officeDocument/2006/relationships/image" Target="../media/image100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93.xml"/><Relationship Id="rId20" Type="http://schemas.openxmlformats.org/officeDocument/2006/relationships/control" Target="../activeX/activeX9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8.xml"/><Relationship Id="rId11" Type="http://schemas.openxmlformats.org/officeDocument/2006/relationships/image" Target="../media/image97.emf"/><Relationship Id="rId5" Type="http://schemas.openxmlformats.org/officeDocument/2006/relationships/image" Target="../media/image94.emf"/><Relationship Id="rId15" Type="http://schemas.openxmlformats.org/officeDocument/2006/relationships/image" Target="../media/image99.emf"/><Relationship Id="rId23" Type="http://schemas.openxmlformats.org/officeDocument/2006/relationships/image" Target="../media/image103.emf"/><Relationship Id="rId10" Type="http://schemas.openxmlformats.org/officeDocument/2006/relationships/control" Target="../activeX/activeX90.xml"/><Relationship Id="rId19" Type="http://schemas.openxmlformats.org/officeDocument/2006/relationships/image" Target="../media/image101.emf"/><Relationship Id="rId4" Type="http://schemas.openxmlformats.org/officeDocument/2006/relationships/control" Target="../activeX/activeX87.xml"/><Relationship Id="rId9" Type="http://schemas.openxmlformats.org/officeDocument/2006/relationships/image" Target="../media/image96.emf"/><Relationship Id="rId14" Type="http://schemas.openxmlformats.org/officeDocument/2006/relationships/control" Target="../activeX/activeX92.xml"/><Relationship Id="rId22" Type="http://schemas.openxmlformats.org/officeDocument/2006/relationships/control" Target="../activeX/activeX9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13" Type="http://schemas.openxmlformats.org/officeDocument/2006/relationships/image" Target="../media/image21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18.emf"/><Relationship Id="rId12" Type="http://schemas.openxmlformats.org/officeDocument/2006/relationships/control" Target="../activeX/activeX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11" Type="http://schemas.openxmlformats.org/officeDocument/2006/relationships/image" Target="../media/image20.emf"/><Relationship Id="rId5" Type="http://schemas.openxmlformats.org/officeDocument/2006/relationships/image" Target="../media/image17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300" r:id="rId4" name="optMultiRegionCommon">
          <controlPr defaultSize="0" autoLine="0" r:id="rId5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4" name="optMultiRegionCommon"/>
      </mc:Fallback>
    </mc:AlternateContent>
    <mc:AlternateContent xmlns:mc="http://schemas.openxmlformats.org/markup-compatibility/2006">
      <mc:Choice Requires="x14">
        <control shapeId="12299" r:id="rId6" name="optMultiRegionNotCommon">
          <controlPr defaultSize="0" disabled="1" autoLine="0" r:id="rId7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6" name="optMultiRegionNotCommon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1" r:id="rId10" name="cmdAddNewAnswerSheet">
          <controlPr defaultSize="0" autoLine="0" r:id="rId11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10" name="cmdAddNewAnswerSheet"/>
      </mc:Fallback>
    </mc:AlternateContent>
    <mc:AlternateContent xmlns:mc="http://schemas.openxmlformats.org/markup-compatibility/2006">
      <mc:Choice Requires="x14">
        <control shapeId="12289" r:id="rId12" name="cmdUpdate">
          <controlPr defaultSize="0" disabled="1" autoLine="0" r:id="rId13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12" name="cmdUpdate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35" customWidth="1"/>
    <col min="8" max="16384" width="9.140625" style="12"/>
  </cols>
  <sheetData>
    <row r="1" spans="1:7" ht="11.25" customHeight="1" x14ac:dyDescent="0.2">
      <c r="A1" s="11" t="s">
        <v>110</v>
      </c>
    </row>
    <row r="3" spans="1:7" ht="21.75" customHeight="1" x14ac:dyDescent="0.2"/>
    <row r="4" spans="1:7" ht="17.25" customHeight="1" x14ac:dyDescent="0.2">
      <c r="E4" s="36" t="s">
        <v>92</v>
      </c>
      <c r="F4" s="36"/>
      <c r="G4" s="36"/>
    </row>
    <row r="5" spans="1:7" ht="16.5" customHeight="1" x14ac:dyDescent="0.2"/>
    <row r="6" spans="1:7" ht="17.25" customHeight="1" x14ac:dyDescent="0.2"/>
    <row r="7" spans="1:7" ht="21.75" customHeight="1" x14ac:dyDescent="0.2"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72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4" name="cmdAddParamQualifier2"/>
      </mc:Fallback>
    </mc:AlternateContent>
    <mc:AlternateContent xmlns:mc="http://schemas.openxmlformats.org/markup-compatibility/2006">
      <mc:Choice Requires="x14">
        <control shapeId="113670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6" name="cmdCheckTechDataSheet"/>
      </mc:Fallback>
    </mc:AlternateContent>
    <mc:AlternateContent xmlns:mc="http://schemas.openxmlformats.org/markup-compatibility/2006">
      <mc:Choice Requires="x14">
        <control shapeId="113669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8" name="cmdAddParamQualifier1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7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12" name="cmdCommOUT"/>
      </mc:Fallback>
    </mc:AlternateContent>
    <mc:AlternateContent xmlns:mc="http://schemas.openxmlformats.org/markup-compatibility/2006">
      <mc:Choice Requires="x14">
        <control shapeId="113666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14" name="cmdCommIN"/>
      </mc:Fallback>
    </mc:AlternateContent>
    <mc:AlternateContent xmlns:mc="http://schemas.openxmlformats.org/markup-compatibility/2006">
      <mc:Choice Requires="x14">
        <control shapeId="113665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16" name="cmdTechNameAndDesc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D2B-1440-47D2-B650-1269C69C36D3}">
  <sheetPr codeName="Sheet17">
    <tabColor theme="4"/>
  </sheetPr>
  <dimension ref="A1:H26"/>
  <sheetViews>
    <sheetView workbookViewId="0">
      <selection activeCell="B12" sqref="B12"/>
    </sheetView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42.85546875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/>
    </row>
    <row r="2" spans="1:8" ht="12.75" x14ac:dyDescent="0.2">
      <c r="A2"/>
    </row>
    <row r="4" spans="1:8" ht="17.25" customHeight="1" x14ac:dyDescent="0.2"/>
    <row r="5" spans="1:8" ht="17.25" customHeight="1" x14ac:dyDescent="0.2">
      <c r="C5" s="19"/>
    </row>
    <row r="6" spans="1:8" ht="15.75" customHeight="1" thickBot="1" x14ac:dyDescent="0.35">
      <c r="B6" s="66" t="s">
        <v>270</v>
      </c>
    </row>
    <row r="7" spans="1:8" ht="16.5" thickTop="1" thickBot="1" x14ac:dyDescent="0.3">
      <c r="B7" s="110" t="s">
        <v>271</v>
      </c>
      <c r="C7" s="110" t="s">
        <v>280</v>
      </c>
      <c r="D7" s="110" t="s">
        <v>277</v>
      </c>
      <c r="E7" s="110" t="s">
        <v>276</v>
      </c>
      <c r="F7" s="110" t="s">
        <v>272</v>
      </c>
      <c r="G7" s="110" t="s">
        <v>273</v>
      </c>
      <c r="H7" s="110" t="s">
        <v>274</v>
      </c>
    </row>
    <row r="8" spans="1:8" s="17" customFormat="1" ht="12.75" x14ac:dyDescent="0.2">
      <c r="A8" s="17" t="s">
        <v>92</v>
      </c>
      <c r="B8" s="98" t="s">
        <v>196</v>
      </c>
      <c r="C8" s="40"/>
      <c r="D8" s="40"/>
    </row>
    <row r="9" spans="1:8" s="17" customFormat="1" ht="12.75" x14ac:dyDescent="0.2">
      <c r="A9" s="37"/>
      <c r="B9" s="40" t="str">
        <f>RES!S8</f>
        <v>UCO2SPCEM</v>
      </c>
      <c r="C9" s="40" t="str">
        <f>RES!S5</f>
        <v>CO2SP Capture Cement</v>
      </c>
      <c r="D9" s="26" t="s">
        <v>116</v>
      </c>
      <c r="E9" s="26" t="s">
        <v>278</v>
      </c>
      <c r="F9" s="26" t="s">
        <v>119</v>
      </c>
      <c r="G9" s="26" t="s">
        <v>275</v>
      </c>
      <c r="H9" s="26"/>
    </row>
    <row r="10" spans="1:8" s="17" customFormat="1" ht="12.75" x14ac:dyDescent="0.2">
      <c r="A10" s="37"/>
      <c r="B10" s="40" t="str">
        <f>RES!S15</f>
        <v>UCO2SPIFC</v>
      </c>
      <c r="C10" s="40" t="str">
        <f>RES!S12</f>
        <v>CO2SP Capture FerroChrome</v>
      </c>
      <c r="D10" s="26" t="s">
        <v>116</v>
      </c>
      <c r="E10" s="26" t="s">
        <v>278</v>
      </c>
      <c r="F10" s="26" t="s">
        <v>119</v>
      </c>
      <c r="G10" s="26" t="s">
        <v>275</v>
      </c>
      <c r="H10" s="26"/>
    </row>
    <row r="11" spans="1:8" s="17" customFormat="1" ht="12.75" x14ac:dyDescent="0.2">
      <c r="A11" s="37"/>
      <c r="B11" s="40" t="str">
        <f>RES!S22</f>
        <v>UCO2SPIFM</v>
      </c>
      <c r="C11" s="40" t="str">
        <f>RES!S19</f>
        <v>CO2SP Capture FerroManganese</v>
      </c>
      <c r="D11" s="26" t="s">
        <v>116</v>
      </c>
      <c r="E11" s="26" t="s">
        <v>278</v>
      </c>
      <c r="F11" s="26" t="s">
        <v>119</v>
      </c>
      <c r="G11" s="26" t="s">
        <v>275</v>
      </c>
      <c r="H11" s="26"/>
    </row>
    <row r="12" spans="1:8" s="17" customFormat="1" ht="12.75" x14ac:dyDescent="0.2">
      <c r="A12" s="37"/>
      <c r="B12" s="40" t="str">
        <f>RES!S27</f>
        <v>UCO2SPIIS</v>
      </c>
      <c r="C12" s="40" t="str">
        <f>RES!S24</f>
        <v>CO2SP Capture Iron&amp;Steel</v>
      </c>
      <c r="D12" s="26" t="s">
        <v>116</v>
      </c>
      <c r="E12" s="26" t="s">
        <v>278</v>
      </c>
      <c r="F12" s="26" t="s">
        <v>119</v>
      </c>
      <c r="G12" s="26" t="s">
        <v>275</v>
      </c>
      <c r="H12" s="26"/>
    </row>
    <row r="13" spans="1:8" s="17" customFormat="1" ht="12.75" x14ac:dyDescent="0.2">
      <c r="A13" s="38"/>
      <c r="B13" s="40" t="str">
        <f>RES!S33</f>
        <v>UPWRCO2SCRC</v>
      </c>
      <c r="C13" s="40" t="str">
        <f>RES!S30</f>
        <v>PWRCO2S Power Sector Capture - Retrofit Coal</v>
      </c>
      <c r="D13" s="26" t="s">
        <v>116</v>
      </c>
      <c r="E13" s="26" t="s">
        <v>278</v>
      </c>
      <c r="F13" s="26" t="s">
        <v>119</v>
      </c>
      <c r="G13" s="26" t="s">
        <v>275</v>
      </c>
      <c r="H13" s="26"/>
    </row>
    <row r="14" spans="1:8" s="17" customFormat="1" ht="12.75" x14ac:dyDescent="0.2">
      <c r="A14" s="38"/>
      <c r="B14" s="40" t="str">
        <f>RES!S39</f>
        <v>UPWRCO2SCRG</v>
      </c>
      <c r="C14" s="40" t="str">
        <f>RES!S36</f>
        <v>PWRCO2S Power Sector Capture - Retrofit Gas</v>
      </c>
      <c r="D14" s="26" t="s">
        <v>116</v>
      </c>
      <c r="E14" s="26" t="s">
        <v>278</v>
      </c>
      <c r="F14" s="26" t="s">
        <v>119</v>
      </c>
      <c r="G14" s="26" t="s">
        <v>275</v>
      </c>
      <c r="H14" s="26"/>
    </row>
    <row r="15" spans="1:8" s="17" customFormat="1" ht="12.75" x14ac:dyDescent="0.2">
      <c r="A15" s="38"/>
      <c r="B15" s="40" t="str">
        <f>RES!S45</f>
        <v>UCO2SPLIM</v>
      </c>
      <c r="C15" s="40" t="str">
        <f>RES!S42</f>
        <v>CO2SP Capture Lime</v>
      </c>
      <c r="D15" s="26" t="s">
        <v>116</v>
      </c>
      <c r="E15" s="26" t="s">
        <v>278</v>
      </c>
      <c r="F15" s="26" t="s">
        <v>119</v>
      </c>
      <c r="G15" s="26" t="s">
        <v>275</v>
      </c>
      <c r="H15" s="26"/>
    </row>
    <row r="16" spans="1:8" s="17" customFormat="1" ht="12.75" x14ac:dyDescent="0.2">
      <c r="A16" s="38"/>
      <c r="B16" s="40" t="s">
        <v>240</v>
      </c>
      <c r="C16" s="40" t="s">
        <v>234</v>
      </c>
      <c r="D16" s="26" t="s">
        <v>116</v>
      </c>
      <c r="E16" s="26" t="s">
        <v>278</v>
      </c>
      <c r="F16" s="26" t="s">
        <v>119</v>
      </c>
      <c r="G16" s="26" t="s">
        <v>275</v>
      </c>
      <c r="H16" s="26"/>
    </row>
    <row r="17" spans="1:8" s="17" customFormat="1" ht="12.75" x14ac:dyDescent="0.2">
      <c r="A17" s="38"/>
      <c r="B17" s="40" t="str">
        <f>RES!Z9</f>
        <v>XCO2Transport</v>
      </c>
      <c r="C17" s="40" t="str">
        <f>RES!Z8</f>
        <v>CO2 Transport - Durban Basin</v>
      </c>
      <c r="D17" s="26" t="s">
        <v>116</v>
      </c>
      <c r="E17" s="26" t="s">
        <v>278</v>
      </c>
      <c r="F17" s="26" t="s">
        <v>119</v>
      </c>
      <c r="G17" s="26" t="s">
        <v>275</v>
      </c>
      <c r="H17" s="26"/>
    </row>
    <row r="18" spans="1:8" s="17" customFormat="1" ht="12.75" x14ac:dyDescent="0.2">
      <c r="A18" s="38"/>
      <c r="B18" s="40" t="str">
        <f>RES!AJ11</f>
        <v>UCO2STOR</v>
      </c>
      <c r="C18" s="40" t="str">
        <f>RES!AJ10</f>
        <v>CO2 Storage - Durban Basin</v>
      </c>
      <c r="D18" s="26" t="s">
        <v>116</v>
      </c>
      <c r="E18" s="26" t="s">
        <v>278</v>
      </c>
      <c r="F18" s="26" t="s">
        <v>119</v>
      </c>
      <c r="G18" s="26" t="s">
        <v>275</v>
      </c>
      <c r="H18" s="26"/>
    </row>
    <row r="19" spans="1:8" s="17" customFormat="1" ht="12.75" x14ac:dyDescent="0.2">
      <c r="B19" s="40" t="s">
        <v>250</v>
      </c>
      <c r="C19" s="40" t="s">
        <v>252</v>
      </c>
      <c r="D19" s="26" t="s">
        <v>116</v>
      </c>
      <c r="E19" s="26" t="s">
        <v>278</v>
      </c>
      <c r="F19" s="26" t="s">
        <v>119</v>
      </c>
      <c r="G19" s="26" t="s">
        <v>275</v>
      </c>
      <c r="H19" s="26"/>
    </row>
    <row r="20" spans="1:8" x14ac:dyDescent="0.2">
      <c r="B20" s="40" t="s">
        <v>291</v>
      </c>
      <c r="C20" s="40" t="s">
        <v>292</v>
      </c>
      <c r="D20" s="26" t="s">
        <v>116</v>
      </c>
      <c r="E20" s="26" t="s">
        <v>278</v>
      </c>
      <c r="F20" s="26" t="s">
        <v>119</v>
      </c>
      <c r="G20" s="26" t="s">
        <v>275</v>
      </c>
    </row>
    <row r="21" spans="1:8" x14ac:dyDescent="0.2">
      <c r="B21" s="40"/>
      <c r="C21" s="40"/>
      <c r="D21" s="26"/>
      <c r="E21" s="26"/>
      <c r="F21" s="26"/>
      <c r="G21" s="26"/>
    </row>
    <row r="22" spans="1:8" x14ac:dyDescent="0.2">
      <c r="B22" s="40"/>
      <c r="C22" s="40"/>
      <c r="D22" s="26"/>
      <c r="E22" s="26"/>
      <c r="F22" s="26"/>
      <c r="G22" s="26"/>
    </row>
    <row r="23" spans="1:8" x14ac:dyDescent="0.2">
      <c r="B23" s="40"/>
      <c r="C23" s="40"/>
      <c r="D23" s="26"/>
      <c r="E23" s="26"/>
      <c r="F23" s="26"/>
      <c r="G23" s="26"/>
    </row>
    <row r="24" spans="1:8" x14ac:dyDescent="0.2">
      <c r="B24" s="40"/>
      <c r="C24" s="40"/>
      <c r="D24" s="26"/>
      <c r="E24" s="26"/>
      <c r="F24" s="26"/>
      <c r="G24" s="26"/>
    </row>
    <row r="25" spans="1:8" x14ac:dyDescent="0.2">
      <c r="B25" s="40"/>
      <c r="C25" s="40"/>
      <c r="D25" s="26"/>
      <c r="E25" s="26"/>
      <c r="F25" s="26"/>
      <c r="G25" s="26"/>
    </row>
    <row r="26" spans="1:8" x14ac:dyDescent="0.2">
      <c r="B26" s="40"/>
      <c r="C26" s="40"/>
      <c r="D26" s="26"/>
      <c r="E26" s="26"/>
      <c r="F26" s="26"/>
      <c r="G26" s="26"/>
    </row>
  </sheetData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K37"/>
  <sheetViews>
    <sheetView tabSelected="1" zoomScale="130" zoomScaleNormal="130" workbookViewId="0">
      <pane xSplit="6" ySplit="7" topLeftCell="R8" activePane="bottomRight" state="frozen"/>
      <selection pane="topRight" activeCell="G1" sqref="G1"/>
      <selection pane="bottomLeft" activeCell="A8" sqref="A8"/>
      <selection pane="bottomRight" activeCell="AE15" sqref="AE15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35" customWidth="1"/>
    <col min="8" max="8" width="7.140625" style="12" customWidth="1"/>
    <col min="9" max="9" width="9.140625" style="12"/>
    <col min="10" max="10" width="8" style="12" customWidth="1"/>
    <col min="11" max="11" width="8.7109375" style="12" customWidth="1"/>
    <col min="12" max="12" width="9.140625" style="12"/>
    <col min="13" max="13" width="10" style="12" bestFit="1" customWidth="1"/>
    <col min="14" max="15" width="9.140625" style="12"/>
    <col min="16" max="17" width="11.42578125" style="12" customWidth="1"/>
    <col min="18" max="24" width="8.5703125" style="12" customWidth="1"/>
    <col min="25" max="25" width="9.140625" style="12"/>
    <col min="26" max="26" width="11.42578125" style="12" customWidth="1"/>
    <col min="27" max="27" width="13.7109375" style="12" customWidth="1"/>
    <col min="28" max="31" width="10.7109375" style="12" customWidth="1"/>
    <col min="32" max="16384" width="9.140625" style="12"/>
  </cols>
  <sheetData>
    <row r="1" spans="1:37" ht="11.25" customHeight="1" x14ac:dyDescent="0.2">
      <c r="A1" s="11"/>
      <c r="B1" s="18"/>
      <c r="H1" s="40"/>
      <c r="AF1" s="12" t="s">
        <v>92</v>
      </c>
      <c r="AG1" s="12" t="s">
        <v>92</v>
      </c>
      <c r="AH1" s="12" t="s">
        <v>92</v>
      </c>
      <c r="AI1" s="12" t="s">
        <v>92</v>
      </c>
      <c r="AJ1" s="12" t="s">
        <v>92</v>
      </c>
      <c r="AK1" s="12" t="s">
        <v>92</v>
      </c>
    </row>
    <row r="2" spans="1:37" ht="11.25" customHeight="1" x14ac:dyDescent="0.2">
      <c r="A2"/>
      <c r="H2" s="40"/>
      <c r="I2" s="40"/>
      <c r="J2" s="40"/>
      <c r="K2" s="40"/>
      <c r="L2" s="12" t="s">
        <v>215</v>
      </c>
      <c r="AB2" s="12" t="s">
        <v>206</v>
      </c>
      <c r="AC2" s="12" t="s">
        <v>206</v>
      </c>
      <c r="AD2" s="12" t="s">
        <v>206</v>
      </c>
      <c r="AE2" s="12" t="s">
        <v>206</v>
      </c>
    </row>
    <row r="3" spans="1:37" ht="34.5" customHeight="1" x14ac:dyDescent="0.2">
      <c r="H3" s="71" t="s">
        <v>125</v>
      </c>
      <c r="I3" s="71" t="s">
        <v>132</v>
      </c>
      <c r="J3" s="71"/>
      <c r="K3" s="71" t="s">
        <v>132</v>
      </c>
      <c r="L3" s="71" t="s">
        <v>219</v>
      </c>
      <c r="M3" s="71" t="s">
        <v>134</v>
      </c>
      <c r="N3" s="71" t="s">
        <v>257</v>
      </c>
      <c r="O3" s="71" t="s">
        <v>259</v>
      </c>
      <c r="P3" s="71" t="s">
        <v>136</v>
      </c>
      <c r="Q3" s="71" t="s">
        <v>136</v>
      </c>
      <c r="R3" s="71"/>
      <c r="S3" s="71"/>
      <c r="T3" s="71" t="s">
        <v>136</v>
      </c>
      <c r="U3" s="71" t="s">
        <v>136</v>
      </c>
      <c r="V3" s="71"/>
      <c r="W3" s="71" t="s">
        <v>136</v>
      </c>
      <c r="X3" s="71" t="s">
        <v>136</v>
      </c>
      <c r="Y3" s="71" t="s">
        <v>124</v>
      </c>
      <c r="Z3" s="12" t="s">
        <v>122</v>
      </c>
      <c r="AB3" s="12" t="s">
        <v>123</v>
      </c>
    </row>
    <row r="4" spans="1:37" ht="21.75" customHeight="1" x14ac:dyDescent="0.2">
      <c r="E4" s="36"/>
      <c r="F4" s="36"/>
      <c r="G4" s="36"/>
      <c r="H4" s="44" t="s">
        <v>118</v>
      </c>
      <c r="I4" s="70" t="s">
        <v>133</v>
      </c>
      <c r="J4" s="70"/>
      <c r="K4" s="70" t="s">
        <v>133</v>
      </c>
      <c r="L4" s="44" t="s">
        <v>217</v>
      </c>
      <c r="M4" s="44" t="s">
        <v>135</v>
      </c>
      <c r="N4" s="44" t="s">
        <v>258</v>
      </c>
      <c r="O4" s="44" t="s">
        <v>260</v>
      </c>
      <c r="P4" s="44" t="s">
        <v>137</v>
      </c>
      <c r="Q4" s="44" t="s">
        <v>137</v>
      </c>
      <c r="R4" s="44" t="s">
        <v>137</v>
      </c>
      <c r="S4" s="44" t="s">
        <v>137</v>
      </c>
      <c r="T4" s="44" t="s">
        <v>137</v>
      </c>
      <c r="U4" s="44" t="s">
        <v>137</v>
      </c>
      <c r="V4" s="44"/>
      <c r="W4" s="44" t="s">
        <v>137</v>
      </c>
      <c r="X4" s="44" t="s">
        <v>137</v>
      </c>
      <c r="Y4" s="44" t="s">
        <v>117</v>
      </c>
      <c r="Z4" s="23" t="s">
        <v>120</v>
      </c>
      <c r="AA4" s="23"/>
      <c r="AB4" s="70" t="s">
        <v>121</v>
      </c>
      <c r="AC4" s="70" t="s">
        <v>121</v>
      </c>
      <c r="AD4" s="70" t="s">
        <v>121</v>
      </c>
      <c r="AE4" s="70" t="s">
        <v>121</v>
      </c>
    </row>
    <row r="5" spans="1:37" ht="16.5" customHeight="1" x14ac:dyDescent="0.2">
      <c r="H5" s="44" t="s">
        <v>27</v>
      </c>
      <c r="I5" s="44"/>
      <c r="J5" s="44"/>
      <c r="K5" s="44"/>
      <c r="P5" s="12" t="str">
        <f>RES!L2</f>
        <v>CO2SCCEM</v>
      </c>
      <c r="Q5" s="12" t="str">
        <f>RES!K2</f>
        <v>CO2SPCEM</v>
      </c>
      <c r="R5" s="12" t="str">
        <f>RES!N2</f>
        <v>CO2SCLIM</v>
      </c>
      <c r="S5" s="12" t="str">
        <f>RES!M2</f>
        <v>CO2SPLIM</v>
      </c>
      <c r="T5" s="77" t="str">
        <f>RES!O2</f>
        <v>CO2SPIFC</v>
      </c>
      <c r="U5" s="77" t="str">
        <f>RES!P2</f>
        <v>CO2SPIFM</v>
      </c>
      <c r="V5" s="77"/>
      <c r="W5" s="77" t="str">
        <f>RES!H2</f>
        <v>PWRCO2S</v>
      </c>
      <c r="X5" s="77" t="s">
        <v>251</v>
      </c>
      <c r="Y5" s="42"/>
      <c r="Z5" s="23" t="str">
        <f>F10</f>
        <v>CO2CAPT</v>
      </c>
      <c r="AA5" s="23"/>
      <c r="AB5" s="12" t="str">
        <f>E11</f>
        <v>INMELC</v>
      </c>
      <c r="AC5" s="12" t="str">
        <f>E12</f>
        <v>INMCEMTHF</v>
      </c>
      <c r="AD5" s="12" t="str">
        <f>E16</f>
        <v>ELCC</v>
      </c>
      <c r="AE5" s="12" t="str">
        <f>E21</f>
        <v>INMLIMTHF</v>
      </c>
    </row>
    <row r="6" spans="1:37" ht="17.25" customHeight="1" thickBot="1" x14ac:dyDescent="0.35">
      <c r="F6" s="66" t="s">
        <v>279</v>
      </c>
      <c r="H6" s="44" t="s">
        <v>119</v>
      </c>
      <c r="P6" s="12" t="s">
        <v>119</v>
      </c>
      <c r="Q6" s="12" t="s">
        <v>119</v>
      </c>
      <c r="R6" s="12" t="s">
        <v>119</v>
      </c>
      <c r="S6" s="12" t="s">
        <v>119</v>
      </c>
      <c r="T6" s="12" t="s">
        <v>119</v>
      </c>
      <c r="U6" s="12" t="s">
        <v>119</v>
      </c>
      <c r="W6" s="12" t="s">
        <v>119</v>
      </c>
      <c r="X6" s="12" t="s">
        <v>119</v>
      </c>
      <c r="Y6" s="42"/>
    </row>
    <row r="7" spans="1:37" s="112" customFormat="1" ht="36.75" customHeight="1" thickTop="1" thickBot="1" x14ac:dyDescent="0.25">
      <c r="B7" s="113" t="s">
        <v>271</v>
      </c>
      <c r="C7" s="113" t="s">
        <v>280</v>
      </c>
      <c r="D7" s="111" t="s">
        <v>93</v>
      </c>
      <c r="E7" s="114" t="s">
        <v>80</v>
      </c>
      <c r="F7" s="114" t="s">
        <v>81</v>
      </c>
      <c r="G7" s="111" t="s">
        <v>94</v>
      </c>
      <c r="H7" s="111" t="s">
        <v>118</v>
      </c>
      <c r="I7" s="111" t="s">
        <v>344</v>
      </c>
      <c r="J7" s="111" t="s">
        <v>345</v>
      </c>
      <c r="K7" s="111" t="s">
        <v>346</v>
      </c>
      <c r="L7" s="113" t="s">
        <v>217</v>
      </c>
      <c r="M7" s="113" t="s">
        <v>135</v>
      </c>
      <c r="N7" s="113" t="s">
        <v>258</v>
      </c>
      <c r="O7" s="113" t="s">
        <v>260</v>
      </c>
      <c r="P7" s="113" t="s">
        <v>281</v>
      </c>
      <c r="Q7" s="113" t="s">
        <v>282</v>
      </c>
      <c r="R7" s="113" t="s">
        <v>283</v>
      </c>
      <c r="S7" s="113" t="s">
        <v>284</v>
      </c>
      <c r="T7" s="113" t="s">
        <v>285</v>
      </c>
      <c r="U7" s="113" t="s">
        <v>286</v>
      </c>
      <c r="V7" s="113" t="s">
        <v>309</v>
      </c>
      <c r="W7" s="113" t="s">
        <v>287</v>
      </c>
      <c r="X7" s="113" t="s">
        <v>288</v>
      </c>
      <c r="Y7" s="111" t="s">
        <v>117</v>
      </c>
      <c r="Z7" s="111" t="s">
        <v>120</v>
      </c>
      <c r="AA7" s="111" t="s">
        <v>306</v>
      </c>
      <c r="AB7" s="113" t="str">
        <f>"PRC_ACTFLO~"&amp;AB5</f>
        <v>PRC_ACTFLO~INMELC</v>
      </c>
      <c r="AC7" s="113" t="str">
        <f t="shared" ref="AC7:AE7" si="0">"PRC_ACTFLO~"&amp;AC5</f>
        <v>PRC_ACTFLO~INMCEMTHF</v>
      </c>
      <c r="AD7" s="113" t="str">
        <f t="shared" si="0"/>
        <v>PRC_ACTFLO~ELCC</v>
      </c>
      <c r="AE7" s="113" t="str">
        <f t="shared" si="0"/>
        <v>PRC_ACTFLO~INMLIMTHF</v>
      </c>
    </row>
    <row r="8" spans="1:37" s="40" customFormat="1" ht="11.25" customHeight="1" x14ac:dyDescent="0.2">
      <c r="B8" s="40" t="str">
        <f>RES!Z9</f>
        <v>XCO2Transport</v>
      </c>
      <c r="C8" s="40" t="str">
        <f>RES!Z8</f>
        <v>CO2 Transport - Durban Basin</v>
      </c>
      <c r="D8" s="40" t="str">
        <f>Processes_BASE!D9</f>
        <v>PJ</v>
      </c>
      <c r="E8" s="76" t="str">
        <f>RES!U2</f>
        <v>CO2CAPT</v>
      </c>
      <c r="F8" s="76" t="str">
        <f>RES!AC2</f>
        <v>CO2STOR</v>
      </c>
      <c r="G8" s="39"/>
      <c r="H8" s="43">
        <v>1</v>
      </c>
      <c r="I8" s="43"/>
      <c r="J8" s="43"/>
      <c r="K8" s="43"/>
      <c r="L8" s="72">
        <f>'Storage supply curve'!K22*1.56/1000</f>
        <v>0.34881475573280157</v>
      </c>
      <c r="Y8" s="40">
        <v>1</v>
      </c>
    </row>
    <row r="9" spans="1:37" s="40" customFormat="1" ht="11.25" customHeight="1" x14ac:dyDescent="0.2">
      <c r="B9" s="40" t="str">
        <f>RES!AJ11</f>
        <v>UCO2STOR</v>
      </c>
      <c r="C9" s="40" t="str">
        <f>RES!AJ10</f>
        <v>CO2 Storage - Durban Basin</v>
      </c>
      <c r="D9" s="40" t="str">
        <f>Processes_BASE!D10</f>
        <v>PJ</v>
      </c>
      <c r="E9" s="76" t="str">
        <f>RES!AC2</f>
        <v>CO2STOR</v>
      </c>
      <c r="F9" s="76" t="s">
        <v>218</v>
      </c>
      <c r="G9" s="39"/>
      <c r="H9" s="40">
        <v>1</v>
      </c>
      <c r="L9" s="72">
        <f>'Storage supply curve'!I22*1.56/1000</f>
        <v>9.0067836490528422E-2</v>
      </c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40">
        <v>1</v>
      </c>
    </row>
    <row r="10" spans="1:37" s="40" customFormat="1" ht="11.25" customHeight="1" x14ac:dyDescent="0.2">
      <c r="B10" s="40" t="str">
        <f>RES!S8</f>
        <v>UCO2SPCEM</v>
      </c>
      <c r="C10" s="40" t="str">
        <f>RES!S5</f>
        <v>CO2SP Capture Cement</v>
      </c>
      <c r="D10" s="40" t="str">
        <f>Processes_BASE!D9</f>
        <v>PJ</v>
      </c>
      <c r="E10" s="76"/>
      <c r="F10" s="76" t="str">
        <f>RES!U2</f>
        <v>CO2CAPT</v>
      </c>
      <c r="G10" s="39"/>
      <c r="H10" s="72"/>
      <c r="I10" s="72"/>
      <c r="J10" s="72"/>
      <c r="K10" s="72"/>
      <c r="L10" s="72">
        <f>'Storage supply curve'!G24*1.56/1000</f>
        <v>0.60413600000000001</v>
      </c>
      <c r="M10" s="67"/>
      <c r="N10" s="67"/>
      <c r="O10" s="67"/>
      <c r="P10" s="67">
        <v>-1</v>
      </c>
      <c r="Q10" s="67">
        <v>-1</v>
      </c>
      <c r="R10" s="67"/>
      <c r="S10" s="67"/>
      <c r="T10" s="67"/>
      <c r="U10" s="67"/>
      <c r="V10" s="67"/>
      <c r="W10" s="67"/>
      <c r="X10" s="67"/>
      <c r="Y10" s="40">
        <v>1</v>
      </c>
      <c r="Z10" s="35">
        <v>1</v>
      </c>
      <c r="AA10" s="35"/>
    </row>
    <row r="11" spans="1:37" s="35" customFormat="1" ht="11.25" customHeight="1" x14ac:dyDescent="0.2">
      <c r="A11" s="12"/>
      <c r="B11" s="40"/>
      <c r="C11" s="40"/>
      <c r="D11" s="40"/>
      <c r="E11" s="77" t="str">
        <f>RES!D2</f>
        <v>INMELC</v>
      </c>
      <c r="F11" s="77"/>
      <c r="H11" s="73"/>
      <c r="I11" s="73"/>
      <c r="J11" s="73"/>
      <c r="K11" s="73"/>
      <c r="L11" s="69"/>
      <c r="M11" s="69"/>
      <c r="N11" s="69"/>
      <c r="O11" s="69"/>
      <c r="Y11" s="12"/>
      <c r="AB11" s="35">
        <f>D31*3.6/1000000</f>
        <v>2.1599999999999999E-4</v>
      </c>
      <c r="AC11" s="12"/>
    </row>
    <row r="12" spans="1:37" s="35" customFormat="1" ht="11.25" customHeight="1" x14ac:dyDescent="0.2">
      <c r="A12" s="12"/>
      <c r="E12" s="77" t="str">
        <f>RES!I2</f>
        <v>INMCEMTHF</v>
      </c>
      <c r="F12" s="77"/>
      <c r="H12" s="73"/>
      <c r="I12" s="73"/>
      <c r="J12" s="73"/>
      <c r="K12" s="73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AC12" s="35">
        <f>E31/1000</f>
        <v>3.0000000000000001E-3</v>
      </c>
    </row>
    <row r="13" spans="1:37" s="35" customFormat="1" ht="11.25" customHeight="1" x14ac:dyDescent="0.2">
      <c r="A13" s="12"/>
      <c r="B13" s="40" t="str">
        <f>RES!S15</f>
        <v>UCO2SPIFC</v>
      </c>
      <c r="C13" s="40" t="str">
        <f>RES!S12</f>
        <v>CO2SP Capture FerroChrome</v>
      </c>
      <c r="D13" s="40" t="str">
        <f>Processes_BASE!D11</f>
        <v>PJ</v>
      </c>
      <c r="E13" s="77" t="str">
        <f>RES!E2</f>
        <v>IFAELC</v>
      </c>
      <c r="F13" s="77" t="str">
        <f>RES!U2</f>
        <v>CO2CAPT</v>
      </c>
      <c r="H13" s="105">
        <f>1/(1.2/1000000*1000)</f>
        <v>833.33333333333337</v>
      </c>
      <c r="I13" s="78"/>
      <c r="J13" s="78"/>
      <c r="L13" s="72">
        <f>'Storage supply curve'!G23*1.56/1000</f>
        <v>0.47704690140845069</v>
      </c>
      <c r="M13" s="12"/>
      <c r="N13" s="12"/>
      <c r="O13" s="12"/>
      <c r="P13" s="12"/>
      <c r="Q13" s="12"/>
      <c r="R13" s="12"/>
      <c r="S13" s="12"/>
      <c r="T13" s="12">
        <v>-1</v>
      </c>
      <c r="U13" s="12"/>
      <c r="V13" s="12"/>
      <c r="W13" s="12"/>
      <c r="X13" s="12"/>
      <c r="Y13" s="12">
        <v>1</v>
      </c>
      <c r="Z13" s="35">
        <v>1</v>
      </c>
    </row>
    <row r="14" spans="1:37" s="35" customFormat="1" ht="11.25" customHeight="1" x14ac:dyDescent="0.2">
      <c r="A14" s="12"/>
      <c r="B14" s="40" t="str">
        <f>RES!S22</f>
        <v>UCO2SPIFM</v>
      </c>
      <c r="C14" s="40" t="str">
        <f>RES!S19</f>
        <v>CO2SP Capture FerroManganese</v>
      </c>
      <c r="D14" s="40" t="str">
        <f>Processes_BASE!D17</f>
        <v>PJ</v>
      </c>
      <c r="E14" s="77" t="str">
        <f>RES!E2</f>
        <v>IFAELC</v>
      </c>
      <c r="F14" s="77" t="str">
        <f>RES!U2</f>
        <v>CO2CAPT</v>
      </c>
      <c r="H14" s="105">
        <f>H13</f>
        <v>833.33333333333337</v>
      </c>
      <c r="I14" s="78"/>
      <c r="J14" s="78"/>
      <c r="L14" s="72">
        <f>'Storage supply curve'!G23*1.56/1000</f>
        <v>0.47704690140845069</v>
      </c>
      <c r="M14" s="12"/>
      <c r="N14" s="12"/>
      <c r="O14" s="12"/>
      <c r="P14" s="12"/>
      <c r="Q14" s="12"/>
      <c r="R14" s="12"/>
      <c r="S14" s="12"/>
      <c r="T14" s="12"/>
      <c r="U14" s="12">
        <v>-1</v>
      </c>
      <c r="V14" s="12"/>
      <c r="W14" s="12"/>
      <c r="X14" s="12"/>
      <c r="Y14" s="12">
        <v>1</v>
      </c>
      <c r="Z14" s="35">
        <v>1</v>
      </c>
    </row>
    <row r="15" spans="1:37" s="35" customFormat="1" ht="11.25" customHeight="1" x14ac:dyDescent="0.2">
      <c r="A15" s="12"/>
      <c r="B15" s="40" t="str">
        <f>RES!S27</f>
        <v>UCO2SPIIS</v>
      </c>
      <c r="C15" s="40" t="str">
        <f>RES!S24</f>
        <v>CO2SP Capture Iron&amp;Steel</v>
      </c>
      <c r="D15" s="40" t="str">
        <f>Processes_BASE!D18</f>
        <v>PJ</v>
      </c>
      <c r="E15" s="77" t="str">
        <f>RES!F2</f>
        <v>IISELC</v>
      </c>
      <c r="F15" s="77" t="str">
        <f>F14</f>
        <v>CO2CAPT</v>
      </c>
      <c r="H15" s="105">
        <f>1/('Iron and Steel'!N74/1000000*1000)</f>
        <v>1942.5019425019423</v>
      </c>
      <c r="I15" s="78"/>
      <c r="J15" s="78"/>
      <c r="L15" s="72"/>
      <c r="M15" s="69">
        <f>'Storage supply curve'!G23*1.56/1000/-PMT(8.2%,N16,1,0,1)</f>
        <v>5.4170994084550381</v>
      </c>
      <c r="N15" s="12">
        <v>25</v>
      </c>
      <c r="O15" s="12">
        <v>-1</v>
      </c>
      <c r="P15" s="12"/>
      <c r="Q15" s="12"/>
      <c r="R15" s="12"/>
      <c r="S15" s="12"/>
      <c r="T15" s="12"/>
      <c r="U15" s="12"/>
      <c r="V15" s="12">
        <v>-1</v>
      </c>
      <c r="W15" s="12"/>
      <c r="X15" s="12"/>
      <c r="Y15" s="12">
        <v>1</v>
      </c>
      <c r="Z15" s="35">
        <v>1</v>
      </c>
    </row>
    <row r="16" spans="1:37" ht="11.25" customHeight="1" x14ac:dyDescent="0.2">
      <c r="B16" s="40" t="str">
        <f>RES!S33</f>
        <v>UPWRCO2SCRC</v>
      </c>
      <c r="C16" s="40" t="str">
        <f>RES!S30</f>
        <v>PWRCO2S Power Sector Capture - Retrofit Coal</v>
      </c>
      <c r="D16" s="40" t="str">
        <f>Processes_BASE!D13</f>
        <v>PJ</v>
      </c>
      <c r="E16" s="77" t="str">
        <f>RES!G2</f>
        <v>ELCC</v>
      </c>
      <c r="F16" s="77" t="str">
        <f>RES!U2</f>
        <v>CO2CAPT</v>
      </c>
      <c r="H16" s="105">
        <f>1/'Elc intensity Capture'!F16</f>
        <v>810.30952380952385</v>
      </c>
      <c r="I16" s="78"/>
      <c r="J16" s="78"/>
      <c r="K16" s="35"/>
      <c r="L16" s="72"/>
      <c r="M16" s="69">
        <f>M17*3</f>
        <v>20.854732925802114</v>
      </c>
      <c r="N16" s="12">
        <v>25</v>
      </c>
      <c r="O16" s="12">
        <v>-1</v>
      </c>
      <c r="W16" s="12">
        <v>-1</v>
      </c>
      <c r="Y16" s="12">
        <v>1</v>
      </c>
      <c r="Z16" s="35">
        <v>1</v>
      </c>
      <c r="AA16" s="35"/>
      <c r="AB16" s="35"/>
      <c r="AC16" s="35"/>
      <c r="AD16" s="35"/>
    </row>
    <row r="17" spans="1:31" ht="11.25" customHeight="1" x14ac:dyDescent="0.2">
      <c r="B17" s="40" t="str">
        <f>RES!S39</f>
        <v>UPWRCO2SCRG</v>
      </c>
      <c r="C17" s="40" t="str">
        <f>RES!S36</f>
        <v>PWRCO2S Power Sector Capture - Retrofit Gas</v>
      </c>
      <c r="D17" s="40" t="str">
        <f>Processes_BASE!D14</f>
        <v>PJ</v>
      </c>
      <c r="E17" s="77" t="str">
        <f>E16</f>
        <v>ELCC</v>
      </c>
      <c r="F17" s="77" t="str">
        <f>F16</f>
        <v>CO2CAPT</v>
      </c>
      <c r="H17" s="105">
        <f>H16</f>
        <v>810.30952380952385</v>
      </c>
      <c r="I17" s="78"/>
      <c r="J17" s="78"/>
      <c r="K17" s="35"/>
      <c r="L17" s="72"/>
      <c r="M17" s="69">
        <f>'Storage supply curve'!G22*1.56/1000/-PMT(8.2%,N16,1,0,1)</f>
        <v>6.9515776419340378</v>
      </c>
      <c r="N17" s="12">
        <v>25</v>
      </c>
      <c r="O17" s="12">
        <v>-1</v>
      </c>
      <c r="W17" s="12">
        <v>-1</v>
      </c>
      <c r="Y17" s="12">
        <v>1</v>
      </c>
      <c r="Z17" s="35">
        <v>1</v>
      </c>
      <c r="AA17" s="35"/>
      <c r="AB17" s="35"/>
      <c r="AC17" s="35"/>
      <c r="AD17" s="35"/>
    </row>
    <row r="18" spans="1:31" ht="11.25" customHeight="1" x14ac:dyDescent="0.2">
      <c r="B18" s="40" t="str">
        <f>Processes_BASE!B16</f>
        <v>UPWRCO2SCD</v>
      </c>
      <c r="C18" s="40" t="str">
        <f>Processes_BASE!C16</f>
        <v>PWRCO2S Power Sector Capture - Gas with CCS dummy</v>
      </c>
      <c r="D18" s="40" t="str">
        <f>Processes_BASE!D16</f>
        <v>PJ</v>
      </c>
      <c r="E18" s="77"/>
      <c r="F18" s="77" t="str">
        <f>F16</f>
        <v>CO2CAPT</v>
      </c>
      <c r="H18" s="12">
        <v>1</v>
      </c>
      <c r="Y18" s="35">
        <v>1</v>
      </c>
      <c r="Z18" s="35">
        <v>1</v>
      </c>
      <c r="AA18" s="35"/>
      <c r="AB18" s="35"/>
      <c r="AC18" s="35"/>
    </row>
    <row r="19" spans="1:31" ht="11.25" customHeight="1" x14ac:dyDescent="0.2">
      <c r="B19" s="12" t="str">
        <f>RES!S45</f>
        <v>UCO2SPLIM</v>
      </c>
      <c r="C19" s="12" t="str">
        <f>RES!S42</f>
        <v>CO2SP Capture Lime</v>
      </c>
      <c r="D19" s="12" t="str">
        <f>Processes_BASE!D15</f>
        <v>PJ</v>
      </c>
      <c r="F19" s="12" t="str">
        <f>RES!U2</f>
        <v>CO2CAPT</v>
      </c>
      <c r="L19" s="73">
        <f>L10</f>
        <v>0.60413600000000001</v>
      </c>
      <c r="R19" s="12">
        <v>-1</v>
      </c>
      <c r="S19" s="69">
        <f>Q10</f>
        <v>-1</v>
      </c>
    </row>
    <row r="20" spans="1:31" ht="11.25" customHeight="1" x14ac:dyDescent="0.2">
      <c r="E20" s="12" t="str">
        <f>RES!D2</f>
        <v>INMELC</v>
      </c>
      <c r="AB20" s="12">
        <f>AB11</f>
        <v>2.1599999999999999E-4</v>
      </c>
    </row>
    <row r="21" spans="1:31" ht="11.25" customHeight="1" x14ac:dyDescent="0.2">
      <c r="E21" s="12" t="str">
        <f>RES!J2</f>
        <v>INMLIMTHF</v>
      </c>
      <c r="AE21" s="12">
        <f>AC12</f>
        <v>3.0000000000000001E-3</v>
      </c>
    </row>
    <row r="22" spans="1:31" ht="11.25" customHeight="1" x14ac:dyDescent="0.2">
      <c r="B22" s="12" t="str">
        <f>Processes_BASE!B19</f>
        <v>UDACCO2S2</v>
      </c>
      <c r="C22" s="12" t="str">
        <f>Processes_BASE!C19</f>
        <v>Direct Air Capture for CO2S (cheaper option)</v>
      </c>
      <c r="D22" s="12" t="str">
        <f>Processes_BASE!D19</f>
        <v>PJ</v>
      </c>
      <c r="E22" s="12" t="s">
        <v>294</v>
      </c>
      <c r="F22" s="12" t="str">
        <f>F10</f>
        <v>CO2CAPT</v>
      </c>
      <c r="H22" s="12">
        <f>'Elc intensity Capture'!D50</f>
        <v>126.926103622471</v>
      </c>
      <c r="M22" s="12">
        <f>0.6*17.94/-PMT(8.2%,N22,1,0,1)</f>
        <v>122.23045126266301</v>
      </c>
      <c r="N22" s="12">
        <v>25</v>
      </c>
      <c r="O22" s="12">
        <v>-3</v>
      </c>
      <c r="X22" s="12">
        <v>-1</v>
      </c>
      <c r="Y22" s="12">
        <v>1</v>
      </c>
      <c r="Z22" s="35">
        <v>1</v>
      </c>
      <c r="AA22" s="35">
        <v>0.9</v>
      </c>
    </row>
    <row r="23" spans="1:31" ht="11.25" customHeight="1" x14ac:dyDescent="0.2">
      <c r="B23" s="12" t="s">
        <v>289</v>
      </c>
      <c r="C23" s="40" t="s">
        <v>290</v>
      </c>
      <c r="D23" s="12" t="s">
        <v>116</v>
      </c>
      <c r="F23" s="12" t="s">
        <v>293</v>
      </c>
      <c r="Y23" s="12">
        <v>1</v>
      </c>
      <c r="Z23" s="12">
        <v>1</v>
      </c>
    </row>
    <row r="27" spans="1:31" ht="11.25" customHeight="1" x14ac:dyDescent="0.2">
      <c r="A27" s="12" t="s">
        <v>92</v>
      </c>
      <c r="B27" s="12" t="s">
        <v>229</v>
      </c>
      <c r="G27" s="12"/>
    </row>
    <row r="28" spans="1:31" ht="11.25" customHeight="1" x14ac:dyDescent="0.2">
      <c r="A28" s="12" t="s">
        <v>92</v>
      </c>
      <c r="B28" s="12" t="s">
        <v>15</v>
      </c>
      <c r="C28" s="12" t="s">
        <v>230</v>
      </c>
      <c r="D28" s="103" t="s">
        <v>231</v>
      </c>
      <c r="E28" s="103" t="s">
        <v>232</v>
      </c>
      <c r="F28" s="12" t="s">
        <v>222</v>
      </c>
      <c r="G28" s="12" t="s">
        <v>223</v>
      </c>
    </row>
    <row r="29" spans="1:31" ht="11.25" customHeight="1" x14ac:dyDescent="0.2">
      <c r="A29" s="12" t="s">
        <v>92</v>
      </c>
      <c r="B29" s="40" t="str">
        <f>C8</f>
        <v>CO2 Transport - Durban Basin</v>
      </c>
      <c r="C29" s="106">
        <f>L8*1000</f>
        <v>348.81475573280159</v>
      </c>
      <c r="D29" s="40"/>
      <c r="E29" s="40"/>
      <c r="F29" s="40"/>
      <c r="G29" s="40" t="s">
        <v>224</v>
      </c>
    </row>
    <row r="30" spans="1:31" ht="11.25" customHeight="1" x14ac:dyDescent="0.2">
      <c r="A30" s="12" t="s">
        <v>92</v>
      </c>
      <c r="B30" s="40" t="str">
        <f>C9</f>
        <v>CO2 Storage - Durban Basin</v>
      </c>
      <c r="C30" s="106">
        <f>L9*1000</f>
        <v>90.067836490528421</v>
      </c>
      <c r="D30" s="40"/>
      <c r="E30" s="40"/>
      <c r="F30" s="40"/>
      <c r="G30" s="40" t="s">
        <v>225</v>
      </c>
    </row>
    <row r="31" spans="1:31" ht="11.25" customHeight="1" x14ac:dyDescent="0.2">
      <c r="A31" s="12" t="s">
        <v>92</v>
      </c>
      <c r="B31" s="40" t="str">
        <f>C10</f>
        <v>CO2SP Capture Cement</v>
      </c>
      <c r="C31" s="106">
        <f>L10*1000</f>
        <v>604.13599999999997</v>
      </c>
      <c r="D31" s="35">
        <v>60</v>
      </c>
      <c r="E31" s="40">
        <v>3</v>
      </c>
      <c r="F31" s="35" t="s">
        <v>220</v>
      </c>
      <c r="G31" s="40" t="s">
        <v>226</v>
      </c>
    </row>
    <row r="32" spans="1:31" ht="11.25" customHeight="1" x14ac:dyDescent="0.2">
      <c r="A32" s="12" t="s">
        <v>92</v>
      </c>
      <c r="B32" s="35"/>
      <c r="C32" s="106"/>
      <c r="D32" s="35"/>
      <c r="E32" s="35"/>
      <c r="F32" s="35"/>
    </row>
    <row r="33" spans="1:7" ht="11.25" customHeight="1" x14ac:dyDescent="0.2">
      <c r="A33" s="12" t="s">
        <v>92</v>
      </c>
      <c r="B33" s="35"/>
      <c r="C33" s="106"/>
      <c r="D33" s="35"/>
      <c r="E33" s="35"/>
      <c r="F33" s="35"/>
    </row>
    <row r="34" spans="1:7" ht="11.25" customHeight="1" x14ac:dyDescent="0.2">
      <c r="A34" s="12" t="s">
        <v>92</v>
      </c>
      <c r="B34" s="40" t="str">
        <f>C13</f>
        <v>CO2SP Capture FerroChrome</v>
      </c>
      <c r="C34" s="106">
        <f>L13*1000</f>
        <v>477.04690140845071</v>
      </c>
      <c r="D34" s="105">
        <f>1200/3.6</f>
        <v>333.33333333333331</v>
      </c>
      <c r="E34" s="35"/>
      <c r="F34" s="104" t="s">
        <v>221</v>
      </c>
      <c r="G34" s="40" t="s">
        <v>226</v>
      </c>
    </row>
    <row r="35" spans="1:7" ht="11.25" customHeight="1" x14ac:dyDescent="0.2">
      <c r="A35" s="12" t="s">
        <v>92</v>
      </c>
      <c r="B35" s="40" t="str">
        <f>C14</f>
        <v>CO2SP Capture FerroManganese</v>
      </c>
      <c r="C35" s="106">
        <f>L14*1000</f>
        <v>477.04690140845071</v>
      </c>
      <c r="D35" s="105">
        <f>D34</f>
        <v>333.33333333333331</v>
      </c>
      <c r="E35" s="35"/>
      <c r="F35" s="104" t="s">
        <v>221</v>
      </c>
      <c r="G35" s="40" t="s">
        <v>227</v>
      </c>
    </row>
    <row r="36" spans="1:7" ht="11.25" customHeight="1" x14ac:dyDescent="0.2">
      <c r="A36" s="12" t="s">
        <v>92</v>
      </c>
      <c r="B36" s="40" t="str">
        <f>C16</f>
        <v>PWRCO2S Power Sector Capture - Retrofit Coal</v>
      </c>
      <c r="C36" s="106">
        <f>L16*1000</f>
        <v>0</v>
      </c>
      <c r="D36" s="105">
        <f>1/H16/3.6*1000000</f>
        <v>342.80453285536584</v>
      </c>
      <c r="F36" s="12" t="s">
        <v>233</v>
      </c>
      <c r="G36" s="40" t="s">
        <v>228</v>
      </c>
    </row>
    <row r="37" spans="1:7" ht="11.25" customHeight="1" x14ac:dyDescent="0.2">
      <c r="A37" s="12" t="s">
        <v>92</v>
      </c>
      <c r="B37" s="40" t="str">
        <f>C17</f>
        <v>PWRCO2S Power Sector Capture - Retrofit Gas</v>
      </c>
      <c r="C37" s="106">
        <f>L17*1000</f>
        <v>0</v>
      </c>
      <c r="D37" s="105">
        <f>1/H17/3.6*1000000</f>
        <v>342.80453285536584</v>
      </c>
      <c r="F37" s="12" t="s">
        <v>233</v>
      </c>
      <c r="G37" s="40" t="s">
        <v>228</v>
      </c>
    </row>
  </sheetData>
  <phoneticPr fontId="20" type="noConversion"/>
  <pageMargins left="0.75" right="0.75" top="1" bottom="1" header="0.5" footer="0.5"/>
  <pageSetup paperSize="9" orientation="landscape" horizontalDpi="1200" verticalDpi="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6271E-6DC6-4795-A057-F1D2DF1C88C6}">
  <dimension ref="B3:V74"/>
  <sheetViews>
    <sheetView topLeftCell="A25" workbookViewId="0">
      <selection activeCell="N74" sqref="N74"/>
    </sheetView>
  </sheetViews>
  <sheetFormatPr defaultRowHeight="12.75" x14ac:dyDescent="0.2"/>
  <cols>
    <col min="13" max="13" width="17.28515625" customWidth="1"/>
    <col min="14" max="14" width="16.5703125" bestFit="1" customWidth="1"/>
  </cols>
  <sheetData>
    <row r="3" spans="3:22" x14ac:dyDescent="0.2">
      <c r="C3" s="64" t="s">
        <v>312</v>
      </c>
    </row>
    <row r="10" spans="3:22" x14ac:dyDescent="0.2">
      <c r="T10" s="1" t="s">
        <v>313</v>
      </c>
    </row>
    <row r="12" spans="3:22" x14ac:dyDescent="0.2">
      <c r="T12" s="64" t="s">
        <v>314</v>
      </c>
      <c r="U12">
        <v>500</v>
      </c>
      <c r="V12" s="64" t="s">
        <v>315</v>
      </c>
    </row>
    <row r="40" spans="2:14" x14ac:dyDescent="0.2">
      <c r="B40" s="1" t="s">
        <v>317</v>
      </c>
    </row>
    <row r="42" spans="2:14" x14ac:dyDescent="0.2">
      <c r="C42" t="s">
        <v>316</v>
      </c>
      <c r="N42" s="64" t="s">
        <v>318</v>
      </c>
    </row>
    <row r="43" spans="2:14" x14ac:dyDescent="0.2">
      <c r="N43" s="64" t="s">
        <v>319</v>
      </c>
    </row>
    <row r="55" spans="13:17" x14ac:dyDescent="0.2">
      <c r="M55" s="1" t="s">
        <v>138</v>
      </c>
      <c r="N55" s="118">
        <v>500000</v>
      </c>
      <c r="O55" s="64" t="s">
        <v>320</v>
      </c>
    </row>
    <row r="56" spans="13:17" x14ac:dyDescent="0.2">
      <c r="M56" s="1" t="s">
        <v>321</v>
      </c>
      <c r="N56">
        <v>407.2</v>
      </c>
      <c r="O56" s="64" t="s">
        <v>322</v>
      </c>
    </row>
    <row r="57" spans="13:17" x14ac:dyDescent="0.2">
      <c r="M57" s="1" t="s">
        <v>323</v>
      </c>
      <c r="N57">
        <v>14</v>
      </c>
      <c r="O57" s="64" t="s">
        <v>322</v>
      </c>
    </row>
    <row r="58" spans="13:17" x14ac:dyDescent="0.2">
      <c r="M58" s="1" t="s">
        <v>324</v>
      </c>
      <c r="N58">
        <f>58.63-34-3.25-0.3</f>
        <v>21.080000000000002</v>
      </c>
      <c r="O58" s="64" t="s">
        <v>322</v>
      </c>
      <c r="Q58" s="64" t="s">
        <v>325</v>
      </c>
    </row>
    <row r="61" spans="13:17" x14ac:dyDescent="0.2">
      <c r="M61" s="1" t="s">
        <v>326</v>
      </c>
      <c r="N61">
        <v>143</v>
      </c>
      <c r="O61" s="64" t="s">
        <v>327</v>
      </c>
      <c r="Q61" s="64" t="s">
        <v>328</v>
      </c>
    </row>
    <row r="62" spans="13:17" x14ac:dyDescent="0.2">
      <c r="M62" s="1" t="s">
        <v>329</v>
      </c>
      <c r="N62" s="120" t="s">
        <v>338</v>
      </c>
      <c r="Q62" s="64" t="s">
        <v>330</v>
      </c>
    </row>
    <row r="66" spans="13:21" x14ac:dyDescent="0.2">
      <c r="M66" s="64"/>
    </row>
    <row r="68" spans="13:21" x14ac:dyDescent="0.2">
      <c r="M68" s="64" t="s">
        <v>334</v>
      </c>
      <c r="N68" s="118">
        <f>N56*1000000*$Q$70</f>
        <v>1053344959.9999999</v>
      </c>
      <c r="O68" s="64" t="s">
        <v>337</v>
      </c>
      <c r="Q68">
        <v>2.23</v>
      </c>
      <c r="R68" s="1" t="s">
        <v>332</v>
      </c>
      <c r="U68" t="s">
        <v>331</v>
      </c>
    </row>
    <row r="69" spans="13:21" x14ac:dyDescent="0.2">
      <c r="M69" s="64" t="s">
        <v>335</v>
      </c>
      <c r="N69" s="118">
        <f>N68/N55</f>
        <v>2106.6899199999998</v>
      </c>
      <c r="O69" s="64" t="s">
        <v>336</v>
      </c>
      <c r="Q69">
        <v>1.1599999999999999</v>
      </c>
      <c r="R69" s="1" t="s">
        <v>333</v>
      </c>
    </row>
    <row r="70" spans="13:21" x14ac:dyDescent="0.2">
      <c r="N70" s="122" t="s">
        <v>343</v>
      </c>
      <c r="Q70">
        <f>Q69*Q68</f>
        <v>2.5867999999999998</v>
      </c>
    </row>
    <row r="72" spans="13:21" x14ac:dyDescent="0.2">
      <c r="M72" s="1" t="s">
        <v>339</v>
      </c>
    </row>
    <row r="73" spans="13:21" x14ac:dyDescent="0.2">
      <c r="M73" s="64" t="s">
        <v>340</v>
      </c>
      <c r="N73">
        <f>N61*3.6</f>
        <v>514.80000000000007</v>
      </c>
      <c r="O73" s="64" t="s">
        <v>341</v>
      </c>
      <c r="Q73" s="119"/>
    </row>
    <row r="74" spans="13:21" x14ac:dyDescent="0.2">
      <c r="N74">
        <f>N73*1000/1000000</f>
        <v>0.51480000000000004</v>
      </c>
      <c r="O74" s="64" t="s">
        <v>342</v>
      </c>
      <c r="Q74" s="6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DEB0-3BFC-499F-A505-247C5567BFB7}">
  <dimension ref="C1:T30"/>
  <sheetViews>
    <sheetView workbookViewId="0">
      <selection activeCell="G22" sqref="G22"/>
    </sheetView>
  </sheetViews>
  <sheetFormatPr defaultRowHeight="12.75" x14ac:dyDescent="0.2"/>
  <cols>
    <col min="3" max="3" width="16.42578125" customWidth="1"/>
    <col min="4" max="4" width="14.28515625" customWidth="1"/>
    <col min="5" max="5" width="12" customWidth="1"/>
  </cols>
  <sheetData>
    <row r="1" spans="5:5" x14ac:dyDescent="0.2">
      <c r="E1" s="89"/>
    </row>
    <row r="18" spans="3:20" x14ac:dyDescent="0.2">
      <c r="C18" s="64" t="s">
        <v>144</v>
      </c>
    </row>
    <row r="20" spans="3:20" ht="25.5" x14ac:dyDescent="0.2">
      <c r="C20" s="64" t="s">
        <v>145</v>
      </c>
      <c r="D20" s="90" t="s">
        <v>151</v>
      </c>
      <c r="E20" s="90" t="s">
        <v>147</v>
      </c>
      <c r="F20" s="64" t="s">
        <v>148</v>
      </c>
      <c r="H20" s="64" t="s">
        <v>149</v>
      </c>
      <c r="J20" s="64" t="s">
        <v>150</v>
      </c>
      <c r="L20" s="64" t="s">
        <v>141</v>
      </c>
    </row>
    <row r="21" spans="3:20" x14ac:dyDescent="0.2">
      <c r="D21" s="64" t="s">
        <v>152</v>
      </c>
      <c r="E21" s="64" t="s">
        <v>153</v>
      </c>
      <c r="F21" s="64" t="s">
        <v>154</v>
      </c>
      <c r="G21" s="64" t="s">
        <v>143</v>
      </c>
      <c r="H21" s="64" t="s">
        <v>154</v>
      </c>
      <c r="I21" s="64" t="s">
        <v>143</v>
      </c>
      <c r="J21" s="64" t="s">
        <v>154</v>
      </c>
      <c r="K21" s="64" t="s">
        <v>143</v>
      </c>
      <c r="L21" s="64" t="s">
        <v>154</v>
      </c>
      <c r="M21" s="64" t="s">
        <v>143</v>
      </c>
    </row>
    <row r="22" spans="3:20" x14ac:dyDescent="0.2">
      <c r="C22" s="64" t="s">
        <v>146</v>
      </c>
      <c r="D22" s="89">
        <v>1003</v>
      </c>
      <c r="E22" s="89">
        <f>D22/30</f>
        <v>33.43333333333333</v>
      </c>
      <c r="F22" s="89">
        <v>393599</v>
      </c>
      <c r="G22" s="89">
        <f>F22/$D22</f>
        <v>392.42173479561313</v>
      </c>
      <c r="H22" s="89">
        <v>57909</v>
      </c>
      <c r="I22" s="89">
        <f>H22/$D22</f>
        <v>57.735792622133602</v>
      </c>
      <c r="J22" s="89">
        <v>224270</v>
      </c>
      <c r="K22" s="89">
        <f>J22/$D22</f>
        <v>223.59920239282152</v>
      </c>
      <c r="L22" s="89">
        <f>F22+H22+J22</f>
        <v>675778</v>
      </c>
      <c r="M22" s="89">
        <f>L22/$D22</f>
        <v>673.75672981056834</v>
      </c>
      <c r="R22" s="64"/>
      <c r="S22" s="64"/>
      <c r="T22" s="89"/>
    </row>
    <row r="23" spans="3:20" x14ac:dyDescent="0.2">
      <c r="C23" s="64" t="s">
        <v>142</v>
      </c>
      <c r="D23" s="89">
        <v>284</v>
      </c>
      <c r="E23" s="89">
        <f>D23/30</f>
        <v>9.4666666666666668</v>
      </c>
      <c r="F23" s="89">
        <v>86847</v>
      </c>
      <c r="G23" s="89">
        <f>F23/$D23</f>
        <v>305.79929577464787</v>
      </c>
      <c r="H23" s="89">
        <v>16402</v>
      </c>
      <c r="I23" s="89">
        <f>H23/$D23</f>
        <v>57.75352112676056</v>
      </c>
      <c r="J23" s="89">
        <v>63521</v>
      </c>
      <c r="K23" s="89">
        <f>J23/$D23</f>
        <v>223.66549295774647</v>
      </c>
      <c r="L23" s="89">
        <f>F23+H23+J23</f>
        <v>166770</v>
      </c>
      <c r="M23" s="89">
        <f>L23/$D23</f>
        <v>587.21830985915494</v>
      </c>
      <c r="R23" s="64"/>
      <c r="S23" s="64"/>
    </row>
    <row r="24" spans="3:20" x14ac:dyDescent="0.2">
      <c r="C24" s="64" t="s">
        <v>216</v>
      </c>
      <c r="D24">
        <v>15</v>
      </c>
      <c r="E24" s="102">
        <f>D24/30</f>
        <v>0.5</v>
      </c>
      <c r="F24">
        <v>5809</v>
      </c>
      <c r="G24" s="89">
        <f>F24/$D24</f>
        <v>387.26666666666665</v>
      </c>
      <c r="H24">
        <v>872</v>
      </c>
      <c r="I24" s="89">
        <f>H24/$D24</f>
        <v>58.133333333333333</v>
      </c>
      <c r="J24">
        <v>3376</v>
      </c>
      <c r="K24" s="89">
        <f>J24/$D24</f>
        <v>225.06666666666666</v>
      </c>
      <c r="L24" s="89">
        <f>F24+H24+J24</f>
        <v>10057</v>
      </c>
      <c r="M24" s="89">
        <f>L24/$D24</f>
        <v>670.4666666666667</v>
      </c>
      <c r="R24" s="64"/>
      <c r="S24" s="64"/>
    </row>
    <row r="30" spans="3:20" x14ac:dyDescent="0.2">
      <c r="Q30" s="64" t="s">
        <v>155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5994-C027-4B47-B1DC-158CC6369D7F}">
  <dimension ref="A1:Q50"/>
  <sheetViews>
    <sheetView workbookViewId="0">
      <selection activeCell="O47" sqref="O47"/>
    </sheetView>
  </sheetViews>
  <sheetFormatPr defaultRowHeight="12.75" x14ac:dyDescent="0.2"/>
  <cols>
    <col min="3" max="3" width="12.42578125" bestFit="1" customWidth="1"/>
    <col min="4" max="4" width="10.5703125" bestFit="1" customWidth="1"/>
    <col min="6" max="6" width="10.7109375" bestFit="1" customWidth="1"/>
    <col min="7" max="7" width="12" bestFit="1" customWidth="1"/>
  </cols>
  <sheetData>
    <row r="1" spans="1:17" x14ac:dyDescent="0.2">
      <c r="M1" s="64">
        <v>1</v>
      </c>
      <c r="N1" s="64" t="s">
        <v>208</v>
      </c>
      <c r="O1">
        <v>3.6</v>
      </c>
      <c r="P1" s="64" t="s">
        <v>209</v>
      </c>
    </row>
    <row r="2" spans="1:17" x14ac:dyDescent="0.2">
      <c r="C2" t="s">
        <v>179</v>
      </c>
      <c r="K2" s="64" t="s">
        <v>180</v>
      </c>
      <c r="L2" s="64" t="s">
        <v>210</v>
      </c>
      <c r="M2">
        <v>1</v>
      </c>
      <c r="N2" s="64" t="s">
        <v>207</v>
      </c>
      <c r="O2">
        <v>3.6</v>
      </c>
      <c r="P2" s="64" t="s">
        <v>210</v>
      </c>
    </row>
    <row r="3" spans="1:17" x14ac:dyDescent="0.2">
      <c r="E3" t="s">
        <v>178</v>
      </c>
      <c r="F3" t="s">
        <v>177</v>
      </c>
      <c r="G3" t="s">
        <v>176</v>
      </c>
      <c r="K3">
        <v>0.33300000000000002</v>
      </c>
      <c r="L3">
        <f>K3*3600</f>
        <v>1198.8</v>
      </c>
      <c r="M3">
        <f>O3/O2</f>
        <v>333.33333333333331</v>
      </c>
      <c r="N3" s="64" t="s">
        <v>207</v>
      </c>
      <c r="O3">
        <v>1200</v>
      </c>
      <c r="P3" s="64" t="s">
        <v>210</v>
      </c>
      <c r="Q3" s="64" t="s">
        <v>211</v>
      </c>
    </row>
    <row r="4" spans="1:17" x14ac:dyDescent="0.2">
      <c r="C4" t="s">
        <v>175</v>
      </c>
      <c r="D4" t="s">
        <v>180</v>
      </c>
      <c r="E4">
        <v>0.36</v>
      </c>
      <c r="F4">
        <v>0.438</v>
      </c>
      <c r="G4">
        <v>0.48699999999999999</v>
      </c>
      <c r="M4">
        <v>60</v>
      </c>
      <c r="N4" s="64" t="s">
        <v>207</v>
      </c>
      <c r="O4">
        <f>M4*O2</f>
        <v>216</v>
      </c>
      <c r="P4" s="64" t="s">
        <v>210</v>
      </c>
    </row>
    <row r="5" spans="1:17" x14ac:dyDescent="0.2">
      <c r="C5" t="s">
        <v>174</v>
      </c>
      <c r="D5" t="s">
        <v>180</v>
      </c>
      <c r="E5">
        <v>0.255</v>
      </c>
      <c r="F5">
        <f>F4-F7</f>
        <v>0.33300000000000002</v>
      </c>
      <c r="G5">
        <v>0.40400000000000003</v>
      </c>
    </row>
    <row r="6" spans="1:17" x14ac:dyDescent="0.2">
      <c r="C6" t="s">
        <v>173</v>
      </c>
      <c r="D6" t="s">
        <v>180</v>
      </c>
      <c r="E6">
        <v>1</v>
      </c>
      <c r="F6">
        <v>1</v>
      </c>
      <c r="G6">
        <v>1</v>
      </c>
    </row>
    <row r="7" spans="1:17" x14ac:dyDescent="0.2">
      <c r="C7" t="s">
        <v>172</v>
      </c>
      <c r="D7" t="s">
        <v>180</v>
      </c>
      <c r="E7">
        <f>E4-E5</f>
        <v>0.10499999999999998</v>
      </c>
      <c r="F7">
        <f>E7</f>
        <v>0.10499999999999998</v>
      </c>
      <c r="G7">
        <f>G4-G5</f>
        <v>8.2999999999999963E-2</v>
      </c>
    </row>
    <row r="8" spans="1:17" x14ac:dyDescent="0.2">
      <c r="C8" t="s">
        <v>171</v>
      </c>
      <c r="D8" t="s">
        <v>181</v>
      </c>
      <c r="E8">
        <v>947.3</v>
      </c>
      <c r="F8">
        <f>E8*E4/F4</f>
        <v>778.60273972602727</v>
      </c>
      <c r="G8">
        <v>367</v>
      </c>
    </row>
    <row r="9" spans="1:17" x14ac:dyDescent="0.2">
      <c r="C9" t="s">
        <v>171</v>
      </c>
      <c r="D9" t="s">
        <v>168</v>
      </c>
      <c r="E9">
        <f>E8*E4</f>
        <v>341.02799999999996</v>
      </c>
      <c r="F9">
        <f>F8*F4</f>
        <v>341.02799999999996</v>
      </c>
      <c r="G9">
        <f>G8*G4</f>
        <v>178.72899999999998</v>
      </c>
    </row>
    <row r="10" spans="1:17" x14ac:dyDescent="0.2">
      <c r="C10" t="s">
        <v>170</v>
      </c>
      <c r="D10" t="s">
        <v>181</v>
      </c>
      <c r="E10">
        <v>136.19999999999999</v>
      </c>
      <c r="G10">
        <v>42</v>
      </c>
    </row>
    <row r="11" spans="1:17" x14ac:dyDescent="0.2">
      <c r="C11" t="s">
        <v>170</v>
      </c>
      <c r="D11" t="s">
        <v>168</v>
      </c>
      <c r="E11">
        <f>E10*E5</f>
        <v>34.730999999999995</v>
      </c>
      <c r="G11">
        <f>G10*G5</f>
        <v>16.968</v>
      </c>
    </row>
    <row r="12" spans="1:17" x14ac:dyDescent="0.2">
      <c r="C12" t="s">
        <v>169</v>
      </c>
      <c r="D12" t="s">
        <v>168</v>
      </c>
      <c r="E12">
        <f>E9-E11</f>
        <v>306.29699999999997</v>
      </c>
      <c r="F12">
        <f>E12/E9*F9</f>
        <v>306.29699999999997</v>
      </c>
      <c r="G12">
        <f>G9-G11</f>
        <v>161.761</v>
      </c>
      <c r="H12">
        <f>G12/G9</f>
        <v>0.90506297243312506</v>
      </c>
    </row>
    <row r="13" spans="1:17" x14ac:dyDescent="0.2">
      <c r="A13" t="s">
        <v>184</v>
      </c>
      <c r="B13" s="64" t="s">
        <v>213</v>
      </c>
      <c r="C13" t="s">
        <v>167</v>
      </c>
      <c r="D13" t="s">
        <v>182</v>
      </c>
      <c r="E13">
        <f>E7/E12</f>
        <v>3.4280453285536584E-4</v>
      </c>
      <c r="F13">
        <f>F7/F12</f>
        <v>3.4280453285536584E-4</v>
      </c>
      <c r="G13">
        <f>G7/G12</f>
        <v>5.1310266380647971E-4</v>
      </c>
    </row>
    <row r="14" spans="1:17" x14ac:dyDescent="0.2">
      <c r="A14">
        <v>6</v>
      </c>
      <c r="B14">
        <v>0</v>
      </c>
      <c r="D14" t="s">
        <v>185</v>
      </c>
      <c r="E14">
        <f>E13*1000</f>
        <v>0.34280453285536583</v>
      </c>
      <c r="F14">
        <f>F13*1000</f>
        <v>0.34280453285536583</v>
      </c>
      <c r="G14">
        <f>G13*1000</f>
        <v>0.51310266380647973</v>
      </c>
    </row>
    <row r="15" spans="1:17" x14ac:dyDescent="0.2">
      <c r="A15">
        <v>15</v>
      </c>
      <c r="B15">
        <v>3</v>
      </c>
      <c r="D15" s="64" t="s">
        <v>212</v>
      </c>
      <c r="E15">
        <f>E14*3600</f>
        <v>1234.0963182793171</v>
      </c>
      <c r="F15">
        <f>F14*3600</f>
        <v>1234.0963182793171</v>
      </c>
      <c r="G15">
        <f>G14*3600</f>
        <v>1847.1695897033271</v>
      </c>
    </row>
    <row r="16" spans="1:17" x14ac:dyDescent="0.2">
      <c r="A16">
        <f>A15-A14</f>
        <v>9</v>
      </c>
      <c r="B16">
        <f>B15-B14</f>
        <v>3</v>
      </c>
      <c r="C16">
        <f>A16-B16</f>
        <v>6</v>
      </c>
      <c r="D16" t="s">
        <v>183</v>
      </c>
      <c r="E16">
        <f>E15/1000000000*1000</f>
        <v>1.234096318279317E-3</v>
      </c>
      <c r="F16">
        <f>F15/1000000000*1000</f>
        <v>1.234096318279317E-3</v>
      </c>
      <c r="G16">
        <f>G15/10^C16</f>
        <v>1.847169589703327E-3</v>
      </c>
    </row>
    <row r="23" spans="3:5" x14ac:dyDescent="0.2">
      <c r="C23" s="64" t="s">
        <v>235</v>
      </c>
    </row>
    <row r="24" spans="3:5" x14ac:dyDescent="0.2">
      <c r="E24" s="64" t="s">
        <v>239</v>
      </c>
    </row>
    <row r="25" spans="3:5" x14ac:dyDescent="0.2">
      <c r="C25" s="64"/>
      <c r="D25" s="64" t="s">
        <v>236</v>
      </c>
      <c r="E25" s="64" t="s">
        <v>238</v>
      </c>
    </row>
    <row r="26" spans="3:5" x14ac:dyDescent="0.2">
      <c r="C26" s="64" t="s">
        <v>176</v>
      </c>
      <c r="D26">
        <v>367</v>
      </c>
      <c r="E26">
        <f>D26/3.6</f>
        <v>101.94444444444444</v>
      </c>
    </row>
    <row r="27" spans="3:5" x14ac:dyDescent="0.2">
      <c r="C27" s="64" t="s">
        <v>237</v>
      </c>
      <c r="D27">
        <v>42</v>
      </c>
      <c r="E27">
        <f t="shared" ref="E27:E28" si="0">D27/3.6</f>
        <v>11.666666666666666</v>
      </c>
    </row>
    <row r="28" spans="3:5" x14ac:dyDescent="0.2">
      <c r="C28" s="64" t="s">
        <v>169</v>
      </c>
      <c r="D28">
        <f>D26-D27</f>
        <v>325</v>
      </c>
      <c r="E28">
        <f t="shared" si="0"/>
        <v>90.277777777777771</v>
      </c>
    </row>
    <row r="30" spans="3:5" x14ac:dyDescent="0.2">
      <c r="C30" s="64" t="s">
        <v>241</v>
      </c>
      <c r="D30">
        <f>E8</f>
        <v>947.3</v>
      </c>
      <c r="E30">
        <f>D30/3.6</f>
        <v>263.13888888888886</v>
      </c>
    </row>
    <row r="31" spans="3:5" x14ac:dyDescent="0.2">
      <c r="C31" s="64" t="s">
        <v>242</v>
      </c>
      <c r="D31">
        <f>E10</f>
        <v>136.19999999999999</v>
      </c>
      <c r="E31">
        <f t="shared" ref="E31:E32" si="1">D31/3.6</f>
        <v>37.833333333333329</v>
      </c>
    </row>
    <row r="32" spans="3:5" x14ac:dyDescent="0.2">
      <c r="C32" s="64" t="s">
        <v>243</v>
      </c>
      <c r="D32">
        <f>D30-D31</f>
        <v>811.09999999999991</v>
      </c>
      <c r="E32">
        <f t="shared" si="1"/>
        <v>225.30555555555551</v>
      </c>
    </row>
    <row r="38" spans="3:5" x14ac:dyDescent="0.2">
      <c r="C38" s="64" t="s">
        <v>295</v>
      </c>
    </row>
    <row r="39" spans="3:5" x14ac:dyDescent="0.2">
      <c r="C39" s="64" t="s">
        <v>296</v>
      </c>
      <c r="E39" s="115" t="s">
        <v>297</v>
      </c>
    </row>
    <row r="41" spans="3:5" x14ac:dyDescent="0.2">
      <c r="C41" s="64" t="s">
        <v>298</v>
      </c>
    </row>
    <row r="43" spans="3:5" x14ac:dyDescent="0.2">
      <c r="C43" s="64" t="s">
        <v>299</v>
      </c>
      <c r="D43">
        <v>366</v>
      </c>
    </row>
    <row r="44" spans="3:5" x14ac:dyDescent="0.2">
      <c r="C44" s="64" t="s">
        <v>300</v>
      </c>
      <c r="D44">
        <v>1458</v>
      </c>
    </row>
    <row r="45" spans="3:5" x14ac:dyDescent="0.2">
      <c r="C45" s="64" t="s">
        <v>301</v>
      </c>
      <c r="D45">
        <f>D44/0.8</f>
        <v>1822.5</v>
      </c>
    </row>
    <row r="47" spans="3:5" x14ac:dyDescent="0.2">
      <c r="C47" s="64" t="s">
        <v>302</v>
      </c>
      <c r="D47">
        <f>D43+D45</f>
        <v>2188.5</v>
      </c>
    </row>
    <row r="48" spans="3:5" x14ac:dyDescent="0.2">
      <c r="C48" s="64" t="s">
        <v>303</v>
      </c>
      <c r="D48">
        <f>D47*3.6</f>
        <v>7878.6</v>
      </c>
    </row>
    <row r="49" spans="3:4" x14ac:dyDescent="0.2">
      <c r="C49" s="64" t="s">
        <v>304</v>
      </c>
      <c r="D49">
        <f>D48*0.000001</f>
        <v>7.8785999999999995E-3</v>
      </c>
    </row>
    <row r="50" spans="3:4" x14ac:dyDescent="0.2">
      <c r="C50" s="64" t="s">
        <v>305</v>
      </c>
      <c r="D50">
        <f>D49^-1</f>
        <v>126.926103622471</v>
      </c>
    </row>
  </sheetData>
  <hyperlinks>
    <hyperlink ref="E39" r:id="rId1" xr:uid="{32FB01E8-47EA-4E4B-A1A6-08F0162F52C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7" customWidth="1"/>
    <col min="3" max="3" width="20.5703125" style="17" customWidth="1"/>
    <col min="4" max="4" width="8.7109375" style="17" customWidth="1"/>
    <col min="5" max="5" width="12.28515625" style="17" customWidth="1"/>
    <col min="6" max="7" width="12.140625" style="17" customWidth="1"/>
    <col min="8" max="8" width="10.7109375" style="17" customWidth="1"/>
    <col min="9" max="9" width="10.140625" customWidth="1"/>
    <col min="10" max="10" width="11.28515625" style="17" customWidth="1"/>
    <col min="11" max="11" width="11.140625" style="17" customWidth="1"/>
    <col min="12" max="12" width="12.85546875" style="17" customWidth="1"/>
    <col min="13" max="13" width="14" style="17" customWidth="1"/>
    <col min="14" max="14" width="13.42578125" style="17" customWidth="1"/>
    <col min="15" max="16" width="12.140625" style="17" customWidth="1"/>
    <col min="17" max="17" width="14.140625" style="17" customWidth="1"/>
    <col min="18" max="18" width="14.42578125" style="17" customWidth="1"/>
    <col min="19" max="19" width="17.42578125" style="17" customWidth="1"/>
    <col min="20" max="20" width="19.42578125" style="17" customWidth="1"/>
    <col min="21" max="21" width="19" style="17" customWidth="1"/>
    <col min="22" max="22" width="13.85546875" style="17" customWidth="1"/>
    <col min="23" max="23" width="13.7109375" style="17" customWidth="1"/>
    <col min="24" max="24" width="12.28515625" style="17" customWidth="1"/>
    <col min="25" max="25" width="10.28515625" style="17" customWidth="1"/>
    <col min="26" max="16384" width="9.140625" style="17"/>
  </cols>
  <sheetData>
    <row r="1" spans="1:24" s="18" customFormat="1" ht="11.25" x14ac:dyDescent="0.2">
      <c r="A1" s="20" t="s">
        <v>106</v>
      </c>
    </row>
    <row r="2" spans="1:24" s="18" customFormat="1" ht="11.25" customHeight="1" x14ac:dyDescent="0.2"/>
    <row r="3" spans="1:24" s="18" customFormat="1" ht="21.75" customHeight="1" x14ac:dyDescent="0.2">
      <c r="H3" s="30" t="s">
        <v>67</v>
      </c>
      <c r="I3" s="30" t="s">
        <v>68</v>
      </c>
      <c r="J3" s="30" t="s">
        <v>65</v>
      </c>
      <c r="K3" s="30" t="s">
        <v>66</v>
      </c>
      <c r="L3" s="30" t="s">
        <v>69</v>
      </c>
      <c r="M3" s="30" t="s">
        <v>70</v>
      </c>
      <c r="N3" s="31" t="s">
        <v>71</v>
      </c>
      <c r="O3" s="31" t="s">
        <v>73</v>
      </c>
      <c r="P3" s="31" t="s">
        <v>83</v>
      </c>
      <c r="Q3" s="31" t="s">
        <v>84</v>
      </c>
      <c r="R3" s="31" t="s">
        <v>85</v>
      </c>
      <c r="S3" s="31" t="s">
        <v>86</v>
      </c>
      <c r="T3" s="31" t="s">
        <v>87</v>
      </c>
      <c r="U3" s="31" t="s">
        <v>91</v>
      </c>
      <c r="V3" s="30" t="s">
        <v>88</v>
      </c>
      <c r="W3" s="30" t="s">
        <v>89</v>
      </c>
      <c r="X3" s="31" t="s">
        <v>90</v>
      </c>
    </row>
    <row r="4" spans="1:24" s="18" customFormat="1" ht="17.25" customHeight="1" x14ac:dyDescent="0.2">
      <c r="E4" s="29"/>
      <c r="F4" s="29"/>
      <c r="G4" s="29"/>
      <c r="H4" s="22" t="s">
        <v>48</v>
      </c>
      <c r="I4" s="25" t="s">
        <v>64</v>
      </c>
      <c r="J4" s="22" t="s">
        <v>60</v>
      </c>
      <c r="K4" s="22" t="s">
        <v>61</v>
      </c>
      <c r="L4" s="22" t="s">
        <v>49</v>
      </c>
      <c r="M4" s="25" t="s">
        <v>58</v>
      </c>
      <c r="N4" s="22" t="s">
        <v>53</v>
      </c>
      <c r="O4" s="25" t="s">
        <v>62</v>
      </c>
      <c r="P4" s="25" t="s">
        <v>55</v>
      </c>
      <c r="Q4" s="25" t="s">
        <v>72</v>
      </c>
      <c r="R4" s="25" t="s">
        <v>74</v>
      </c>
      <c r="S4" s="25" t="s">
        <v>75</v>
      </c>
      <c r="T4" s="25" t="s">
        <v>76</v>
      </c>
      <c r="U4" s="25" t="s">
        <v>78</v>
      </c>
      <c r="V4" s="22" t="s">
        <v>50</v>
      </c>
      <c r="W4" s="22" t="s">
        <v>52</v>
      </c>
      <c r="X4" s="22" t="s">
        <v>54</v>
      </c>
    </row>
    <row r="5" spans="1:24" s="18" customFormat="1" ht="17.25" customHeight="1" x14ac:dyDescent="0.2">
      <c r="H5" s="28"/>
      <c r="I5" s="28"/>
      <c r="J5" s="23" t="s">
        <v>59</v>
      </c>
      <c r="K5" s="23" t="s">
        <v>59</v>
      </c>
      <c r="L5" s="28"/>
      <c r="M5" s="23" t="s">
        <v>59</v>
      </c>
      <c r="N5" s="23" t="s">
        <v>59</v>
      </c>
      <c r="O5" s="26" t="s">
        <v>63</v>
      </c>
      <c r="P5" s="26" t="s">
        <v>63</v>
      </c>
      <c r="Q5" s="26" t="s">
        <v>63</v>
      </c>
      <c r="R5" s="26" t="s">
        <v>63</v>
      </c>
      <c r="S5" s="26" t="s">
        <v>63</v>
      </c>
      <c r="T5" s="26" t="s">
        <v>63</v>
      </c>
      <c r="U5" s="26" t="s">
        <v>63</v>
      </c>
    </row>
    <row r="6" spans="1:24" s="18" customFormat="1" ht="17.25" customHeight="1" x14ac:dyDescent="0.2">
      <c r="H6" s="28"/>
      <c r="I6" s="28"/>
      <c r="J6" s="28"/>
      <c r="K6" s="28"/>
      <c r="L6" s="28"/>
      <c r="M6" s="28"/>
      <c r="N6" s="28"/>
      <c r="O6" s="28"/>
      <c r="P6" s="26" t="s">
        <v>79</v>
      </c>
      <c r="Q6" s="28"/>
      <c r="R6" s="28"/>
      <c r="S6" s="28"/>
      <c r="T6" s="26" t="s">
        <v>77</v>
      </c>
      <c r="U6" s="34" t="s">
        <v>82</v>
      </c>
    </row>
    <row r="7" spans="1:24" s="18" customFormat="1" ht="17.25" customHeight="1" x14ac:dyDescent="0.2">
      <c r="B7" s="20" t="s">
        <v>46</v>
      </c>
      <c r="C7" s="20" t="s">
        <v>47</v>
      </c>
      <c r="D7" s="20" t="s">
        <v>43</v>
      </c>
      <c r="E7" s="20" t="s">
        <v>56</v>
      </c>
      <c r="F7" s="20" t="s">
        <v>40</v>
      </c>
      <c r="G7" s="20" t="s">
        <v>45</v>
      </c>
      <c r="H7" s="27" t="s">
        <v>44</v>
      </c>
      <c r="J7" s="27" t="s">
        <v>44</v>
      </c>
      <c r="K7" s="30"/>
      <c r="L7" s="27" t="s">
        <v>44</v>
      </c>
      <c r="M7" s="20"/>
      <c r="N7" s="30"/>
      <c r="O7" s="20"/>
      <c r="P7" s="25" t="s">
        <v>44</v>
      </c>
      <c r="Q7" s="25"/>
      <c r="R7" s="25"/>
      <c r="S7" s="25"/>
      <c r="T7" s="25"/>
      <c r="U7" s="25" t="s">
        <v>44</v>
      </c>
      <c r="V7" s="33" t="s">
        <v>51</v>
      </c>
      <c r="W7" s="33" t="s">
        <v>51</v>
      </c>
      <c r="X7" s="33" t="s">
        <v>51</v>
      </c>
    </row>
    <row r="9" spans="1:24" x14ac:dyDescent="0.2">
      <c r="A9" s="16"/>
      <c r="B9" s="16"/>
      <c r="C9" s="16"/>
      <c r="D9" s="16"/>
      <c r="E9" s="16"/>
      <c r="F9" s="16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9" r:id="rId4" name="cmdAddParamQualifier2">
          <controlPr defaultSize="0" autoLine="0" r:id="rId5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4" name="cmdAddParamQualifier2"/>
      </mc:Fallback>
    </mc:AlternateContent>
    <mc:AlternateContent xmlns:mc="http://schemas.openxmlformats.org/markup-compatibility/2006">
      <mc:Choice Requires="x14">
        <control shapeId="102408" r:id="rId6" name="cmdTimeSlice">
          <controlPr defaultSize="0" autoLine="0" r:id="rId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6" name="cmdTimeSlice"/>
      </mc:Fallback>
    </mc:AlternateContent>
    <mc:AlternateContent xmlns:mc="http://schemas.openxmlformats.org/markup-compatibility/2006">
      <mc:Choice Requires="x14">
        <control shapeId="102407" r:id="rId8" name="cmdCommName">
          <controlPr defaultSize="0" autoLine="0" r:id="rId9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8" name="cmdCommName"/>
      </mc:Fallback>
    </mc:AlternateContent>
    <mc:AlternateContent xmlns:mc="http://schemas.openxmlformats.org/markup-compatibility/2006">
      <mc:Choice Requires="x14">
        <control shapeId="102405" r:id="rId10" name="cmdAddParamQualifier1">
          <controlPr defaultSize="0" autoLine="0" r:id="rId11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0" name="cmdAddParamQualifier1"/>
      </mc:Fallback>
    </mc:AlternateContent>
    <mc:AlternateContent xmlns:mc="http://schemas.openxmlformats.org/markup-compatibility/2006">
      <mc:Choice Requires="x14">
        <control shapeId="102404" r:id="rId12" name="cmdCheckConstrDataSheet">
          <controlPr defaultSize="0" autoLine="0" r:id="rId13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2" name="cmdCheckConstrDataSheet"/>
      </mc:Fallback>
    </mc:AlternateContent>
    <mc:AlternateContent xmlns:mc="http://schemas.openxmlformats.org/markup-compatibility/2006">
      <mc:Choice Requires="x14">
        <control shapeId="102403" r:id="rId14" name="cmdAddParameter">
          <controlPr defaultSize="0" autoLine="0" r:id="rId15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14" name="cmdAddParameter"/>
      </mc:Fallback>
    </mc:AlternateContent>
    <mc:AlternateContent xmlns:mc="http://schemas.openxmlformats.org/markup-compatibility/2006">
      <mc:Choice Requires="x14">
        <control shapeId="102402" r:id="rId16" name="cmdProcName">
          <controlPr defaultSize="0" autoLine="0" r:id="rId1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16" name="cmdProcName"/>
      </mc:Fallback>
    </mc:AlternateContent>
    <mc:AlternateContent xmlns:mc="http://schemas.openxmlformats.org/markup-compatibility/2006">
      <mc:Choice Requires="x14">
        <control shapeId="102401" r:id="rId18" name="cmdConstrNameAndDesc">
          <controlPr defaultSize="0" autoLine="0" autoPict="0" r:id="rId1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18" name="cmdConstrNameAndDesc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4" t="s">
        <v>26</v>
      </c>
      <c r="C10" s="12" t="s">
        <v>27</v>
      </c>
      <c r="D10" s="12" t="s">
        <v>28</v>
      </c>
      <c r="F10" s="14" t="s">
        <v>29</v>
      </c>
    </row>
    <row r="11" spans="1:7" x14ac:dyDescent="0.2">
      <c r="B11" s="14" t="s">
        <v>26</v>
      </c>
      <c r="C11" s="12" t="s">
        <v>30</v>
      </c>
      <c r="D11" s="12" t="s">
        <v>31</v>
      </c>
      <c r="F11" s="14" t="s">
        <v>29</v>
      </c>
    </row>
    <row r="12" spans="1:7" x14ac:dyDescent="0.2">
      <c r="B12" s="14" t="s">
        <v>26</v>
      </c>
      <c r="C12" s="12" t="s">
        <v>32</v>
      </c>
      <c r="D12" s="12" t="s">
        <v>33</v>
      </c>
      <c r="F12" s="14" t="s">
        <v>29</v>
      </c>
    </row>
    <row r="13" spans="1:7" x14ac:dyDescent="0.2">
      <c r="B13" s="14" t="s">
        <v>26</v>
      </c>
      <c r="C13" s="12" t="s">
        <v>34</v>
      </c>
      <c r="D13" s="12" t="s">
        <v>35</v>
      </c>
      <c r="F13" s="14" t="s">
        <v>29</v>
      </c>
    </row>
    <row r="14" spans="1:7" x14ac:dyDescent="0.2">
      <c r="B14" s="14" t="s">
        <v>26</v>
      </c>
      <c r="C14" s="12" t="s">
        <v>36</v>
      </c>
      <c r="D14" s="12" t="s">
        <v>37</v>
      </c>
      <c r="F14" s="14" t="s">
        <v>29</v>
      </c>
    </row>
    <row r="15" spans="1:7" x14ac:dyDescent="0.2">
      <c r="B15" s="14" t="s">
        <v>26</v>
      </c>
      <c r="C15" s="12" t="s">
        <v>38</v>
      </c>
      <c r="D15" s="12" t="s">
        <v>39</v>
      </c>
      <c r="F15" s="14" t="s">
        <v>29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300" r:id="rId4" name="cmdSpecifySets">
          <controlPr defaultSize="0" autoLine="0" r:id="rId5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4" name="cmdSpecifySets"/>
      </mc:Fallback>
    </mc:AlternateContent>
    <mc:AlternateContent xmlns:mc="http://schemas.openxmlformats.org/markup-compatibility/2006">
      <mc:Choice Requires="x14">
        <control shapeId="55299" r:id="rId6" name="cmdSpecifyUnits">
          <controlPr defaultSize="0" autoLine="0" r:id="rId7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6" name="cmdSpecifyUnits"/>
      </mc:Fallback>
    </mc:AlternateContent>
    <mc:AlternateContent xmlns:mc="http://schemas.openxmlformats.org/markup-compatibility/2006">
      <mc:Choice Requires="x14">
        <control shapeId="55298" r:id="rId8" name="cmdSpecifyComponent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8" name="cmdSpecifyComponent"/>
      </mc:Fallback>
    </mc:AlternateContent>
    <mc:AlternateContent xmlns:mc="http://schemas.openxmlformats.org/markup-compatibility/2006">
      <mc:Choice Requires="x14">
        <control shapeId="55297" r:id="rId10" name="cmdCheckItems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10" name="cmdCheckItemsSheet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2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3" r:id="rId4" name="cmdSpecifyIEOptcode">
          <controlPr defaultSize="0" autoLine="0" autoPict="0" r:id="rId5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4" name="cmdSpecifyIEOptcode"/>
      </mc:Fallback>
    </mc:AlternateContent>
    <mc:AlternateContent xmlns:mc="http://schemas.openxmlformats.org/markup-compatibility/2006">
      <mc:Choice Requires="x14">
        <control shapeId="57352" r:id="rId6" name="cmdSpecifyArg6">
          <controlPr defaultSize="0" autoLine="0" r:id="rId7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6" name="cmdSpecifyArg6"/>
      </mc:Fallback>
    </mc:AlternateContent>
    <mc:AlternateContent xmlns:mc="http://schemas.openxmlformats.org/markup-compatibility/2006">
      <mc:Choice Requires="x14">
        <control shapeId="57351" r:id="rId8" name="cmdSpecifyArg5">
          <controlPr defaultSize="0" autoLine="0" r:id="rId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8" name="cmdSpecifyArg5"/>
      </mc:Fallback>
    </mc:AlternateContent>
    <mc:AlternateContent xmlns:mc="http://schemas.openxmlformats.org/markup-compatibility/2006">
      <mc:Choice Requires="x14">
        <control shapeId="57350" r:id="rId10" name="cmdSpecifyArg4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0" name="cmdSpecifyArg4"/>
      </mc:Fallback>
    </mc:AlternateContent>
    <mc:AlternateContent xmlns:mc="http://schemas.openxmlformats.org/markup-compatibility/2006">
      <mc:Choice Requires="x14">
        <control shapeId="57349" r:id="rId12" name="cmdSpecifyArg3">
          <controlPr defaultSize="0" autoLine="0" r:id="rId13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2" name="cmdSpecifyArg3"/>
      </mc:Fallback>
    </mc:AlternateContent>
    <mc:AlternateContent xmlns:mc="http://schemas.openxmlformats.org/markup-compatibility/2006">
      <mc:Choice Requires="x14">
        <control shapeId="57348" r:id="rId14" name="cmdSpecifyArg2">
          <controlPr defaultSize="0" autoLine="0" r:id="rId15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4" name="cmdSpecifyArg2"/>
      </mc:Fallback>
    </mc:AlternateContent>
    <mc:AlternateContent xmlns:mc="http://schemas.openxmlformats.org/markup-compatibility/2006">
      <mc:Choice Requires="x14">
        <control shapeId="57347" r:id="rId16" name="cmdSpecifyArg1">
          <controlPr defaultSize="0" autoLine="0" r:id="rId17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6" name="cmdSpecifyArg1"/>
      </mc:Fallback>
    </mc:AlternateContent>
    <mc:AlternateContent xmlns:mc="http://schemas.openxmlformats.org/markup-compatibility/2006">
      <mc:Choice Requires="x14">
        <control shapeId="57346" r:id="rId18" name="cmdSpecifyParameter">
          <controlPr defaultSize="0" autoLine="0" r:id="rId1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18" name="cmdSpecifyParameter"/>
      </mc:Fallback>
    </mc:AlternateContent>
    <mc:AlternateContent xmlns:mc="http://schemas.openxmlformats.org/markup-compatibility/2006">
      <mc:Choice Requires="x14">
        <control shapeId="57345" r:id="rId20" name="cmdCheckTSData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20" name="cmdCheckTSDataSheet"/>
      </mc:Fallback>
    </mc:AlternateContent>
    <mc:AlternateContent xmlns:mc="http://schemas.openxmlformats.org/markup-compatibility/2006">
      <mc:Choice Requires="x14">
        <control shapeId="57354" r:id="rId22" name="cmdPopulateDataYears">
          <controlPr defaultSize="0" autoLine="0" r:id="rId23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22" name="cmdPopulateDataYears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76" r:id="rId4" name="cmdSpecifyArg6">
          <controlPr defaultSize="0" autoLine="0" r:id="rId5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4" name="cmdSpecifyArg6"/>
      </mc:Fallback>
    </mc:AlternateContent>
    <mc:AlternateContent xmlns:mc="http://schemas.openxmlformats.org/markup-compatibility/2006">
      <mc:Choice Requires="x14">
        <control shapeId="58375" r:id="rId6" name="cmdSpecifyArg5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6" name="cmdSpecifyArg5"/>
      </mc:Fallback>
    </mc:AlternateContent>
    <mc:AlternateContent xmlns:mc="http://schemas.openxmlformats.org/markup-compatibility/2006">
      <mc:Choice Requires="x14">
        <control shapeId="58374" r:id="rId8" name="cmdSpecifyArg4">
          <controlPr defaultSize="0" autoLine="0" r:id="rId9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8" name="cmdSpecifyArg4"/>
      </mc:Fallback>
    </mc:AlternateContent>
    <mc:AlternateContent xmlns:mc="http://schemas.openxmlformats.org/markup-compatibility/2006">
      <mc:Choice Requires="x14">
        <control shapeId="58373" r:id="rId10" name="cmdSpecifyArg3">
          <controlPr defaultSize="0" autoLine="0" r:id="rId11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0" name="cmdSpecifyArg3"/>
      </mc:Fallback>
    </mc:AlternateContent>
    <mc:AlternateContent xmlns:mc="http://schemas.openxmlformats.org/markup-compatibility/2006">
      <mc:Choice Requires="x14">
        <control shapeId="58372" r:id="rId12" name="cmdSpecifyArg2">
          <controlPr defaultSize="0" autoLine="0" r:id="rId13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2" name="cmdSpecifyArg2"/>
      </mc:Fallback>
    </mc:AlternateContent>
    <mc:AlternateContent xmlns:mc="http://schemas.openxmlformats.org/markup-compatibility/2006">
      <mc:Choice Requires="x14">
        <control shapeId="58371" r:id="rId14" name="cmdSpecifyArg1">
          <controlPr defaultSize="0" autoLine="0" r:id="rId15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14" name="cmdSpecifyArg1"/>
      </mc:Fallback>
    </mc:AlternateContent>
    <mc:AlternateContent xmlns:mc="http://schemas.openxmlformats.org/markup-compatibility/2006">
      <mc:Choice Requires="x14">
        <control shapeId="58370" r:id="rId16" name="cmdSpecifyParameter">
          <controlPr defaultSize="0" autoLine="0" r:id="rId1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16" name="cmdSpecifyParameter"/>
      </mc:Fallback>
    </mc:AlternateContent>
    <mc:AlternateContent xmlns:mc="http://schemas.openxmlformats.org/markup-compatibility/2006">
      <mc:Choice Requires="x14">
        <control shapeId="58369" r:id="rId18" name="cmdCheckTIDDataSheet">
          <controlPr defaultSize="0" autoLin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18" name="cmdCheckTIDData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/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66" t="s">
        <v>126</v>
      </c>
      <c r="C3" s="66"/>
      <c r="D3" s="66"/>
      <c r="E3" s="64" t="s">
        <v>129</v>
      </c>
    </row>
    <row r="4" spans="2:5" ht="13.5" thickTop="1" x14ac:dyDescent="0.2"/>
    <row r="5" spans="2:5" x14ac:dyDescent="0.2">
      <c r="B5" s="64" t="s">
        <v>127</v>
      </c>
      <c r="C5" s="64" t="s">
        <v>15</v>
      </c>
      <c r="D5" s="64" t="s">
        <v>130</v>
      </c>
    </row>
    <row r="6" spans="2:5" ht="15" x14ac:dyDescent="0.25">
      <c r="B6" s="64" t="s">
        <v>128</v>
      </c>
      <c r="C6" s="64" t="s">
        <v>131</v>
      </c>
      <c r="E6" s="74">
        <v>1</v>
      </c>
    </row>
    <row r="7" spans="2:5" x14ac:dyDescent="0.2">
      <c r="D7">
        <f>Commodities_BASE!A2</f>
        <v>0</v>
      </c>
      <c r="E7" s="75">
        <f>$E$6</f>
        <v>1</v>
      </c>
    </row>
    <row r="8" spans="2:5" x14ac:dyDescent="0.2">
      <c r="D8">
        <f>Processes_BASE!A2</f>
        <v>0</v>
      </c>
      <c r="E8" s="75">
        <f>$E$6</f>
        <v>1</v>
      </c>
    </row>
    <row r="9" spans="2:5" x14ac:dyDescent="0.2">
      <c r="D9" t="e">
        <f>#REF!</f>
        <v>#REF!</v>
      </c>
      <c r="E9" s="75">
        <f>$E$6</f>
        <v>1</v>
      </c>
    </row>
    <row r="10" spans="2:5" x14ac:dyDescent="0.2">
      <c r="D10" t="e">
        <f>#REF!</f>
        <v>#REF!</v>
      </c>
      <c r="E10" s="75">
        <f>$E$6</f>
        <v>1</v>
      </c>
    </row>
    <row r="11" spans="2:5" x14ac:dyDescent="0.2">
      <c r="D11">
        <f>ProcData_CCS!A2</f>
        <v>0</v>
      </c>
      <c r="E11" s="75">
        <f>$E$6</f>
        <v>1</v>
      </c>
    </row>
    <row r="12" spans="2:5" x14ac:dyDescent="0.2">
      <c r="E12" s="75"/>
    </row>
    <row r="13" spans="2:5" x14ac:dyDescent="0.2">
      <c r="E13" s="75"/>
    </row>
    <row r="14" spans="2:5" x14ac:dyDescent="0.2">
      <c r="E14" s="75"/>
    </row>
    <row r="15" spans="2:5" x14ac:dyDescent="0.2">
      <c r="E15" s="75"/>
    </row>
    <row r="16" spans="2:5" x14ac:dyDescent="0.2">
      <c r="E16" s="75"/>
    </row>
    <row r="17" spans="5:5" x14ac:dyDescent="0.2">
      <c r="E17" s="75"/>
    </row>
    <row r="18" spans="5:5" x14ac:dyDescent="0.2">
      <c r="E18" s="75"/>
    </row>
    <row r="19" spans="5:5" x14ac:dyDescent="0.2">
      <c r="E19" s="75"/>
    </row>
    <row r="20" spans="5:5" x14ac:dyDescent="0.2">
      <c r="E20" s="75"/>
    </row>
    <row r="21" spans="5:5" x14ac:dyDescent="0.2">
      <c r="E21" s="75"/>
    </row>
    <row r="22" spans="5:5" x14ac:dyDescent="0.2">
      <c r="E22" s="75"/>
    </row>
    <row r="23" spans="5:5" x14ac:dyDescent="0.2">
      <c r="E23" s="75"/>
    </row>
    <row r="24" spans="5:5" x14ac:dyDescent="0.2">
      <c r="E24" s="75"/>
    </row>
    <row r="25" spans="5:5" x14ac:dyDescent="0.2">
      <c r="E25" s="75"/>
    </row>
    <row r="26" spans="5:5" x14ac:dyDescent="0.2">
      <c r="E26" s="75"/>
    </row>
    <row r="27" spans="5:5" x14ac:dyDescent="0.2">
      <c r="E27" s="7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2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1" r:id="rId3" name="cmdSpecifyIEOptcode">
          <controlPr defaultSize="0" autoLine="0" r:id="rId4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3" name="cmdSpecifyIEOptcode"/>
      </mc:Fallback>
    </mc:AlternateContent>
    <mc:AlternateContent xmlns:mc="http://schemas.openxmlformats.org/markup-compatibility/2006">
      <mc:Choice Requires="x14">
        <control shapeId="59400" r:id="rId5" name="cmdSpecifyArg6">
          <controlPr defaultSize="0" autoLine="0" r:id="rId6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5" name="cmdSpecifyArg6"/>
      </mc:Fallback>
    </mc:AlternateContent>
    <mc:AlternateContent xmlns:mc="http://schemas.openxmlformats.org/markup-compatibility/2006">
      <mc:Choice Requires="x14">
        <control shapeId="59399" r:id="rId7" name="cmdSpecifyArg5">
          <controlPr defaultSize="0" autoLine="0" r:id="rId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7" name="cmdSpecifyArg5"/>
      </mc:Fallback>
    </mc:AlternateContent>
    <mc:AlternateContent xmlns:mc="http://schemas.openxmlformats.org/markup-compatibility/2006">
      <mc:Choice Requires="x14">
        <control shapeId="59398" r:id="rId9" name="cmdSpecifyArg4">
          <controlPr defaultSize="0" autoLine="0" r:id="rId10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9" name="cmdSpecifyArg4"/>
      </mc:Fallback>
    </mc:AlternateContent>
    <mc:AlternateContent xmlns:mc="http://schemas.openxmlformats.org/markup-compatibility/2006">
      <mc:Choice Requires="x14">
        <control shapeId="59397" r:id="rId11" name="cmdSpecifyArg3">
          <controlPr defaultSize="0" autoLine="0" r:id="rId1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1" name="cmdSpecifyArg3"/>
      </mc:Fallback>
    </mc:AlternateContent>
    <mc:AlternateContent xmlns:mc="http://schemas.openxmlformats.org/markup-compatibility/2006">
      <mc:Choice Requires="x14">
        <control shapeId="59396" r:id="rId13" name="cmdSpecifyArg2">
          <controlPr defaultSize="0" autoLine="0" r:id="rId14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3" name="cmdSpecifyArg2"/>
      </mc:Fallback>
    </mc:AlternateContent>
    <mc:AlternateContent xmlns:mc="http://schemas.openxmlformats.org/markup-compatibility/2006">
      <mc:Choice Requires="x14">
        <control shapeId="59395" r:id="rId15" name="cmdSpecifyArg1">
          <controlPr defaultSize="0" autoLine="0" r:id="rId1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15" name="cmdSpecifyArg1"/>
      </mc:Fallback>
    </mc:AlternateContent>
    <mc:AlternateContent xmlns:mc="http://schemas.openxmlformats.org/markup-compatibility/2006">
      <mc:Choice Requires="x14">
        <control shapeId="59394" r:id="rId17" name="cmdSpecifyParameter">
          <controlPr defaultSize="0" autoLine="0" r:id="rId1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17" name="cmdSpecifyParameter"/>
      </mc:Fallback>
    </mc:AlternateContent>
    <mc:AlternateContent xmlns:mc="http://schemas.openxmlformats.org/markup-compatibility/2006">
      <mc:Choice Requires="x14">
        <control shapeId="59393" r:id="rId19" name="cmdCheckTSandTIDDataSheet">
          <controlPr defaultSize="0" autoLine="0" r:id="rId20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19" name="cmdCheckTSandTIDDataSheet"/>
      </mc:Fallback>
    </mc:AlternateContent>
    <mc:AlternateContent xmlns:mc="http://schemas.openxmlformats.org/markup-compatibility/2006">
      <mc:Choice Requires="x14">
        <control shapeId="59402" r:id="rId21" name="cmdPopulateDataYears">
          <controlPr defaultSize="0" autoLine="0" r:id="rId22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21" name="cmdPopulateDataYears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2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6" r:id="rId3" name="cmdCheckTSTradeSheet">
          <controlPr defaultSize="0" autoLine="0" r:id="rId4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3" name="cmdCheckTSTradeSheet"/>
      </mc:Fallback>
    </mc:AlternateContent>
    <mc:AlternateContent xmlns:mc="http://schemas.openxmlformats.org/markup-compatibility/2006">
      <mc:Choice Requires="x14">
        <control shapeId="60425" r:id="rId5" name="cmdSpecifyIEOptcode">
          <controlPr defaultSize="0" autoLine="0" autoPict="0" r:id="rId6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5" name="cmdSpecifyIEOptcode"/>
      </mc:Fallback>
    </mc:AlternateContent>
    <mc:AlternateContent xmlns:mc="http://schemas.openxmlformats.org/markup-compatibility/2006">
      <mc:Choice Requires="x14">
        <control shapeId="60424" r:id="rId7" name="cmdSpecifyArg6">
          <controlPr defaultSize="0" autoLine="0" r:id="rId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7" name="cmdSpecifyArg6"/>
      </mc:Fallback>
    </mc:AlternateContent>
    <mc:AlternateContent xmlns:mc="http://schemas.openxmlformats.org/markup-compatibility/2006">
      <mc:Choice Requires="x14">
        <control shapeId="60423" r:id="rId9" name="cmdSpecifyArg5">
          <controlPr defaultSize="0" autoLine="0" r:id="rId10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9" name="cmdSpecifyArg5"/>
      </mc:Fallback>
    </mc:AlternateContent>
    <mc:AlternateContent xmlns:mc="http://schemas.openxmlformats.org/markup-compatibility/2006">
      <mc:Choice Requires="x14">
        <control shapeId="60422" r:id="rId11" name="cmdSpecifyArg4">
          <controlPr defaultSize="0" autoLine="0" r:id="rId12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1" name="cmdSpecifyArg4"/>
      </mc:Fallback>
    </mc:AlternateContent>
    <mc:AlternateContent xmlns:mc="http://schemas.openxmlformats.org/markup-compatibility/2006">
      <mc:Choice Requires="x14">
        <control shapeId="60421" r:id="rId13" name="cmdSpecifyArg3">
          <controlPr defaultSize="0" autoLine="0" r:id="rId14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3" name="cmdSpecifyArg3"/>
      </mc:Fallback>
    </mc:AlternateContent>
    <mc:AlternateContent xmlns:mc="http://schemas.openxmlformats.org/markup-compatibility/2006">
      <mc:Choice Requires="x14">
        <control shapeId="60420" r:id="rId15" name="cmdSpecifyArg2">
          <controlPr defaultSize="0" autoLine="0" r:id="rId16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15" name="cmdSpecifyArg2"/>
      </mc:Fallback>
    </mc:AlternateContent>
    <mc:AlternateContent xmlns:mc="http://schemas.openxmlformats.org/markup-compatibility/2006">
      <mc:Choice Requires="x14">
        <control shapeId="60419" r:id="rId17" name="cmdSpecifyArg1">
          <controlPr defaultSize="0" autoLine="0" r:id="rId1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17" name="cmdSpecifyArg1"/>
      </mc:Fallback>
    </mc:AlternateContent>
    <mc:AlternateContent xmlns:mc="http://schemas.openxmlformats.org/markup-compatibility/2006">
      <mc:Choice Requires="x14">
        <control shapeId="60418" r:id="rId19" name="cmdSpecifyParameter">
          <controlPr defaultSize="0" autoLine="0" r:id="rId2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19" name="cmdSpecifyParameter"/>
      </mc:Fallback>
    </mc:AlternateContent>
    <mc:AlternateContent xmlns:mc="http://schemas.openxmlformats.org/markup-compatibility/2006">
      <mc:Choice Requires="x14">
        <control shapeId="60427" r:id="rId21" name="cmdPopulateDataYears">
          <controlPr defaultSize="0" autoLine="0" r:id="rId22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21" name="cmdPopulateDataYears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9" r:id="rId4" name="cmdSpecifyArg6">
          <controlPr defaultSize="0" autoLine="0" r:id="rId5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4" name="cmdSpecifyArg6"/>
      </mc:Fallback>
    </mc:AlternateContent>
    <mc:AlternateContent xmlns:mc="http://schemas.openxmlformats.org/markup-compatibility/2006">
      <mc:Choice Requires="x14">
        <control shapeId="61448" r:id="rId6" name="cmdSpecifyArg5">
          <controlPr defaultSize="0" autoLine="0" r:id="rId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6" name="cmdSpecifyArg5"/>
      </mc:Fallback>
    </mc:AlternateContent>
    <mc:AlternateContent xmlns:mc="http://schemas.openxmlformats.org/markup-compatibility/2006">
      <mc:Choice Requires="x14">
        <control shapeId="61447" r:id="rId8" name="cmdSpecifyArg4">
          <controlPr defaultSize="0" autoLine="0" r:id="rId9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8" name="cmdSpecifyArg4"/>
      </mc:Fallback>
    </mc:AlternateContent>
    <mc:AlternateContent xmlns:mc="http://schemas.openxmlformats.org/markup-compatibility/2006">
      <mc:Choice Requires="x14">
        <control shapeId="61446" r:id="rId10" name="cmdSpecifyArg3">
          <controlPr defaultSize="0" autoLine="0" r:id="rId11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0" name="cmdSpecifyArg3"/>
      </mc:Fallback>
    </mc:AlternateContent>
    <mc:AlternateContent xmlns:mc="http://schemas.openxmlformats.org/markup-compatibility/2006">
      <mc:Choice Requires="x14">
        <control shapeId="61445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2" name="cmdSpecifyArg2"/>
      </mc:Fallback>
    </mc:AlternateContent>
    <mc:AlternateContent xmlns:mc="http://schemas.openxmlformats.org/markup-compatibility/2006">
      <mc:Choice Requires="x14">
        <control shapeId="61444" r:id="rId14" name="cmdSpecifyArg1">
          <controlPr defaultSize="0" autoLine="0" r:id="rId15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14" name="cmdSpecifyArg1"/>
      </mc:Fallback>
    </mc:AlternateContent>
    <mc:AlternateContent xmlns:mc="http://schemas.openxmlformats.org/markup-compatibility/2006">
      <mc:Choice Requires="x14">
        <control shapeId="61443" r:id="rId16" name="cmdSpecifyParameter">
          <controlPr defaultSize="0" autoLine="0" r:id="rId1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16" name="cmdSpecifyParameter"/>
      </mc:Fallback>
    </mc:AlternateContent>
    <mc:AlternateContent xmlns:mc="http://schemas.openxmlformats.org/markup-compatibility/2006">
      <mc:Choice Requires="x14">
        <control shapeId="61442" r:id="rId18" name="cmdCheckTIDTradeSheet">
          <controlPr defaultSize="0" autoLine="0" r:id="rId19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18" name="cmdCheckTIDTradeSheet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2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4" r:id="rId4" name="cmdSpecifyIEOptcode">
          <controlPr defaultSize="0" autoLine="0" r:id="rId5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4" name="cmdSpecifyIEOptcode"/>
      </mc:Fallback>
    </mc:AlternateContent>
    <mc:AlternateContent xmlns:mc="http://schemas.openxmlformats.org/markup-compatibility/2006">
      <mc:Choice Requires="x14">
        <control shapeId="62473" r:id="rId6" name="cmdSpecifyArg6">
          <controlPr defaultSize="0" autoLine="0" r:id="rId7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6" name="cmdSpecifyArg6"/>
      </mc:Fallback>
    </mc:AlternateContent>
    <mc:AlternateContent xmlns:mc="http://schemas.openxmlformats.org/markup-compatibility/2006">
      <mc:Choice Requires="x14">
        <control shapeId="62472" r:id="rId8" name="cmdSpecifyArg5">
          <controlPr defaultSize="0" autoLine="0" r:id="rId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8" name="cmdSpecifyArg5"/>
      </mc:Fallback>
    </mc:AlternateContent>
    <mc:AlternateContent xmlns:mc="http://schemas.openxmlformats.org/markup-compatibility/2006">
      <mc:Choice Requires="x14">
        <control shapeId="62471" r:id="rId10" name="cmdSpecifyArg4">
          <controlPr defaultSize="0" autoLine="0" r:id="rId11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0" name="cmdSpecifyArg4"/>
      </mc:Fallback>
    </mc:AlternateContent>
    <mc:AlternateContent xmlns:mc="http://schemas.openxmlformats.org/markup-compatibility/2006">
      <mc:Choice Requires="x14">
        <control shapeId="62470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2" name="cmdSpecifyArg3"/>
      </mc:Fallback>
    </mc:AlternateContent>
    <mc:AlternateContent xmlns:mc="http://schemas.openxmlformats.org/markup-compatibility/2006">
      <mc:Choice Requires="x14">
        <control shapeId="62469" r:id="rId14" name="cmdSpecifyArg2">
          <controlPr defaultSize="0" autoLine="0" r:id="rId15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4" name="cmdSpecifyArg2"/>
      </mc:Fallback>
    </mc:AlternateContent>
    <mc:AlternateContent xmlns:mc="http://schemas.openxmlformats.org/markup-compatibility/2006">
      <mc:Choice Requires="x14">
        <control shapeId="62468" r:id="rId16" name="cmdSpecifyArg1">
          <controlPr defaultSize="0" autoLine="0" r:id="rId17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6" name="cmdSpecifyArg1"/>
      </mc:Fallback>
    </mc:AlternateContent>
    <mc:AlternateContent xmlns:mc="http://schemas.openxmlformats.org/markup-compatibility/2006">
      <mc:Choice Requires="x14">
        <control shapeId="62467" r:id="rId18" name="cmdSpecifyParameter">
          <controlPr defaultSize="0" autoLine="0" r:id="rId1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18" name="cmdSpecifyParameter"/>
      </mc:Fallback>
    </mc:AlternateContent>
    <mc:AlternateContent xmlns:mc="http://schemas.openxmlformats.org/markup-compatibility/2006">
      <mc:Choice Requires="x14">
        <control shapeId="62466" r:id="rId20" name="cmdCheckTSandTIDTrade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20" name="cmdCheckTSandTIDTradeSheet"/>
      </mc:Fallback>
    </mc:AlternateContent>
    <mc:AlternateContent xmlns:mc="http://schemas.openxmlformats.org/markup-compatibility/2006">
      <mc:Choice Requires="x14">
        <control shapeId="62475" r:id="rId22" name="cmdPopulateDataYears">
          <controlPr defaultSize="0" autoLine="0" r:id="rId23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22" name="cmdPopulateDataYear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Q115"/>
  <sheetViews>
    <sheetView workbookViewId="0">
      <selection activeCell="F4" sqref="F4"/>
    </sheetView>
  </sheetViews>
  <sheetFormatPr defaultColWidth="9.140625" defaultRowHeight="15" x14ac:dyDescent="0.25"/>
  <cols>
    <col min="1" max="1" width="9.140625" style="45"/>
    <col min="2" max="2" width="9.140625" style="45" customWidth="1"/>
    <col min="3" max="3" width="20.7109375" style="45" customWidth="1"/>
    <col min="4" max="17" width="3.5703125" style="45" customWidth="1"/>
    <col min="18" max="18" width="4.5703125" style="45" customWidth="1"/>
    <col min="19" max="19" width="38.42578125" style="45" customWidth="1"/>
    <col min="20" max="20" width="4" style="45" customWidth="1"/>
    <col min="21" max="22" width="3.5703125" style="45" customWidth="1"/>
    <col min="23" max="23" width="3.7109375" style="45" customWidth="1"/>
    <col min="24" max="24" width="3.85546875" style="45" customWidth="1"/>
    <col min="25" max="25" width="4" style="45" customWidth="1"/>
    <col min="26" max="26" width="28.28515625" style="45" customWidth="1"/>
    <col min="27" max="33" width="3.5703125" style="45" customWidth="1"/>
    <col min="34" max="34" width="3.85546875" style="45" customWidth="1"/>
    <col min="35" max="35" width="4" style="45" customWidth="1"/>
    <col min="36" max="36" width="25.5703125" style="45" customWidth="1"/>
    <col min="37" max="43" width="3.5703125" style="45" customWidth="1"/>
    <col min="44" max="16384" width="9.140625" style="45"/>
  </cols>
  <sheetData>
    <row r="1" spans="3:43" x14ac:dyDescent="0.25">
      <c r="AA1" s="82"/>
      <c r="AK1" s="82"/>
    </row>
    <row r="2" spans="3:43" ht="84" customHeight="1" x14ac:dyDescent="0.25">
      <c r="C2" s="47"/>
      <c r="D2" s="97" t="s">
        <v>194</v>
      </c>
      <c r="E2" s="97" t="s">
        <v>191</v>
      </c>
      <c r="F2" s="97" t="s">
        <v>310</v>
      </c>
      <c r="G2" s="91" t="s">
        <v>158</v>
      </c>
      <c r="H2" s="92" t="s">
        <v>166</v>
      </c>
      <c r="I2" s="94" t="s">
        <v>190</v>
      </c>
      <c r="J2" s="94" t="s">
        <v>246</v>
      </c>
      <c r="K2" s="92" t="s">
        <v>187</v>
      </c>
      <c r="L2" s="92" t="s">
        <v>253</v>
      </c>
      <c r="M2" s="108" t="s">
        <v>248</v>
      </c>
      <c r="N2" s="108" t="s">
        <v>255</v>
      </c>
      <c r="O2" s="101" t="s">
        <v>204</v>
      </c>
      <c r="P2" s="101" t="s">
        <v>205</v>
      </c>
      <c r="Q2" s="101" t="s">
        <v>166</v>
      </c>
      <c r="R2" s="63"/>
      <c r="S2" s="47"/>
      <c r="U2" s="92" t="s">
        <v>162</v>
      </c>
      <c r="V2" s="83"/>
      <c r="AA2" s="83"/>
      <c r="AB2" s="83"/>
      <c r="AC2" s="92" t="s">
        <v>163</v>
      </c>
      <c r="AD2" s="65"/>
      <c r="AE2" s="62"/>
      <c r="AF2" s="79"/>
      <c r="AG2" s="80"/>
      <c r="AK2" s="83"/>
      <c r="AL2" s="83"/>
      <c r="AM2" s="83"/>
      <c r="AN2" s="65"/>
      <c r="AO2" s="62"/>
      <c r="AP2" s="79"/>
      <c r="AQ2" s="80"/>
    </row>
    <row r="3" spans="3:43" ht="156.75" customHeight="1" x14ac:dyDescent="0.25">
      <c r="C3" s="47"/>
      <c r="D3" s="97" t="s">
        <v>193</v>
      </c>
      <c r="E3" s="97" t="s">
        <v>192</v>
      </c>
      <c r="F3" s="121" t="s">
        <v>311</v>
      </c>
      <c r="G3" s="91" t="s">
        <v>159</v>
      </c>
      <c r="H3" s="92" t="s">
        <v>165</v>
      </c>
      <c r="I3" s="83" t="s">
        <v>189</v>
      </c>
      <c r="J3" s="83" t="s">
        <v>247</v>
      </c>
      <c r="K3" s="101" t="s">
        <v>201</v>
      </c>
      <c r="L3" s="101" t="s">
        <v>254</v>
      </c>
      <c r="M3" s="108" t="s">
        <v>249</v>
      </c>
      <c r="N3" s="108" t="s">
        <v>256</v>
      </c>
      <c r="O3" s="101" t="s">
        <v>202</v>
      </c>
      <c r="P3" s="101" t="s">
        <v>203</v>
      </c>
      <c r="Q3" s="101" t="s">
        <v>214</v>
      </c>
      <c r="R3" s="63"/>
      <c r="S3" s="85" t="s">
        <v>138</v>
      </c>
      <c r="U3" s="91" t="s">
        <v>156</v>
      </c>
      <c r="V3" s="83"/>
      <c r="Z3" s="85" t="s">
        <v>139</v>
      </c>
      <c r="AA3" s="83"/>
      <c r="AB3" s="83"/>
      <c r="AC3" s="92" t="s">
        <v>164</v>
      </c>
      <c r="AD3" s="83"/>
      <c r="AE3" s="62"/>
      <c r="AF3" s="80"/>
      <c r="AG3" s="81"/>
      <c r="AJ3" s="85" t="s">
        <v>140</v>
      </c>
      <c r="AK3" s="83"/>
      <c r="AL3" s="83"/>
      <c r="AM3" s="83"/>
      <c r="AN3" s="83"/>
      <c r="AO3" s="62"/>
      <c r="AP3" s="80"/>
      <c r="AQ3" s="81"/>
    </row>
    <row r="4" spans="3:43" x14ac:dyDescent="0.25">
      <c r="C4" s="47"/>
      <c r="D4" s="84"/>
      <c r="E4" s="48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7"/>
      <c r="U4" s="46"/>
      <c r="V4" s="46"/>
      <c r="AA4" s="46"/>
      <c r="AB4" s="46"/>
      <c r="AC4" s="46"/>
      <c r="AD4" s="46"/>
      <c r="AE4" s="46"/>
      <c r="AF4" s="46"/>
      <c r="AG4" s="46"/>
      <c r="AK4" s="46"/>
      <c r="AL4" s="46"/>
      <c r="AM4" s="46"/>
      <c r="AN4" s="46"/>
      <c r="AO4" s="46"/>
      <c r="AP4" s="46"/>
      <c r="AQ4" s="46"/>
    </row>
    <row r="5" spans="3:43" x14ac:dyDescent="0.25">
      <c r="C5" s="47"/>
      <c r="D5" s="84"/>
      <c r="E5" s="48"/>
      <c r="F5" s="48"/>
      <c r="G5" s="48"/>
      <c r="H5" s="48"/>
      <c r="I5" s="48"/>
      <c r="J5" s="48"/>
      <c r="K5" s="48"/>
      <c r="L5" s="46"/>
      <c r="M5" s="46"/>
      <c r="N5" s="46"/>
      <c r="O5" s="52"/>
      <c r="P5" s="52"/>
      <c r="Q5" s="52"/>
      <c r="R5" s="52"/>
      <c r="S5" s="59" t="s">
        <v>186</v>
      </c>
      <c r="T5" s="57"/>
      <c r="U5" s="52"/>
      <c r="V5" s="60"/>
      <c r="AA5" s="46"/>
      <c r="AB5" s="46"/>
      <c r="AC5" s="46"/>
      <c r="AD5" s="46"/>
      <c r="AE5" s="46"/>
      <c r="AF5" s="46"/>
      <c r="AG5" s="46"/>
      <c r="AK5" s="46"/>
      <c r="AL5" s="46"/>
      <c r="AM5" s="46"/>
      <c r="AN5" s="46"/>
      <c r="AO5" s="46"/>
      <c r="AP5" s="46"/>
      <c r="AQ5" s="46"/>
    </row>
    <row r="6" spans="3:43" x14ac:dyDescent="0.25">
      <c r="C6" s="47"/>
      <c r="D6" s="84"/>
      <c r="E6" s="49"/>
      <c r="F6" s="52"/>
      <c r="G6" s="52"/>
      <c r="H6" s="49"/>
      <c r="I6" s="52"/>
      <c r="J6" s="52"/>
      <c r="K6" s="49"/>
      <c r="L6" s="52"/>
      <c r="M6" s="52"/>
      <c r="N6" s="52"/>
      <c r="O6" s="52"/>
      <c r="P6" s="52"/>
      <c r="Q6" s="52"/>
      <c r="R6" s="52"/>
      <c r="S6" s="61"/>
      <c r="T6" s="56"/>
      <c r="U6" s="55"/>
      <c r="V6" s="48"/>
      <c r="AA6" s="46"/>
      <c r="AB6" s="46"/>
      <c r="AC6" s="46"/>
      <c r="AD6" s="46"/>
      <c r="AE6" s="46"/>
      <c r="AF6" s="46"/>
      <c r="AG6" s="46"/>
      <c r="AK6" s="46"/>
      <c r="AL6" s="46"/>
      <c r="AM6" s="46"/>
      <c r="AN6" s="46"/>
      <c r="AO6" s="46"/>
      <c r="AP6" s="46"/>
      <c r="AQ6" s="46"/>
    </row>
    <row r="7" spans="3:43" x14ac:dyDescent="0.25">
      <c r="C7" s="47"/>
      <c r="D7" s="84"/>
      <c r="E7" s="46"/>
      <c r="F7" s="46"/>
      <c r="G7" s="46"/>
      <c r="H7" s="46"/>
      <c r="I7" s="46"/>
      <c r="J7" s="46"/>
      <c r="K7" s="95"/>
      <c r="L7" s="96"/>
      <c r="M7" s="96"/>
      <c r="N7" s="96"/>
      <c r="O7" s="96"/>
      <c r="P7" s="96"/>
      <c r="Q7" s="96"/>
      <c r="R7" s="96"/>
      <c r="S7" s="88"/>
      <c r="V7" s="50"/>
      <c r="AA7" s="46"/>
      <c r="AB7" s="46"/>
      <c r="AC7" s="46"/>
      <c r="AD7" s="46"/>
      <c r="AE7" s="46"/>
      <c r="AF7" s="46"/>
      <c r="AG7" s="46"/>
      <c r="AK7" s="46"/>
      <c r="AL7" s="46"/>
      <c r="AM7" s="46"/>
      <c r="AN7" s="46"/>
      <c r="AO7" s="46"/>
      <c r="AP7" s="46"/>
      <c r="AQ7" s="46"/>
    </row>
    <row r="8" spans="3:43" x14ac:dyDescent="0.25">
      <c r="C8" s="47"/>
      <c r="D8" s="84"/>
      <c r="E8" s="46"/>
      <c r="F8" s="46"/>
      <c r="G8" s="46"/>
      <c r="H8" s="46"/>
      <c r="I8" s="46"/>
      <c r="J8" s="46"/>
      <c r="K8" s="46"/>
      <c r="L8" s="46"/>
      <c r="M8" s="46"/>
      <c r="N8" s="46"/>
      <c r="O8" s="48"/>
      <c r="P8" s="48"/>
      <c r="Q8" s="48"/>
      <c r="R8" s="46"/>
      <c r="S8" s="93" t="s">
        <v>188</v>
      </c>
      <c r="T8" s="47"/>
      <c r="U8" s="47"/>
      <c r="V8" s="54"/>
      <c r="W8" s="53"/>
      <c r="X8" s="53"/>
      <c r="Y8" s="51"/>
      <c r="Z8" s="58" t="s">
        <v>195</v>
      </c>
      <c r="AA8" s="49"/>
      <c r="AB8" s="49"/>
      <c r="AC8" s="49"/>
      <c r="AD8" s="48"/>
      <c r="AE8" s="46"/>
      <c r="AF8" s="46"/>
      <c r="AG8" s="46"/>
      <c r="AK8" s="46"/>
      <c r="AL8" s="46"/>
      <c r="AM8" s="46"/>
      <c r="AN8" s="46"/>
      <c r="AO8" s="46"/>
      <c r="AP8" s="46"/>
      <c r="AQ8" s="46"/>
    </row>
    <row r="9" spans="3:43" x14ac:dyDescent="0.25">
      <c r="C9" s="47"/>
      <c r="D9" s="84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7"/>
      <c r="T9" s="47"/>
      <c r="U9" s="46"/>
      <c r="V9" s="50"/>
      <c r="Z9" s="86" t="s">
        <v>157</v>
      </c>
      <c r="AA9" s="46"/>
      <c r="AB9" s="46"/>
      <c r="AC9" s="46"/>
      <c r="AD9" s="46"/>
      <c r="AE9" s="46"/>
      <c r="AF9" s="46"/>
      <c r="AG9" s="46"/>
      <c r="AK9" s="46"/>
      <c r="AL9" s="46"/>
      <c r="AM9" s="46"/>
      <c r="AN9" s="46"/>
      <c r="AO9" s="46"/>
      <c r="AP9" s="46"/>
      <c r="AQ9" s="46"/>
    </row>
    <row r="10" spans="3:43" x14ac:dyDescent="0.25">
      <c r="C10" s="47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T10" s="47"/>
      <c r="U10" s="46"/>
      <c r="V10" s="50"/>
      <c r="AA10" s="46"/>
      <c r="AB10" s="46"/>
      <c r="AC10" s="46"/>
      <c r="AD10" s="49"/>
      <c r="AE10" s="52"/>
      <c r="AF10" s="52"/>
      <c r="AG10" s="52"/>
      <c r="AH10" s="53"/>
      <c r="AI10" s="51"/>
      <c r="AJ10" s="58" t="s">
        <v>160</v>
      </c>
      <c r="AK10" s="46"/>
      <c r="AL10" s="46"/>
      <c r="AM10" s="46"/>
      <c r="AN10" s="46"/>
      <c r="AO10" s="46"/>
      <c r="AP10" s="46"/>
      <c r="AQ10" s="46"/>
    </row>
    <row r="11" spans="3:43" x14ac:dyDescent="0.25"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T11" s="47"/>
      <c r="U11" s="46"/>
      <c r="V11" s="50"/>
      <c r="AA11" s="46"/>
      <c r="AB11" s="46"/>
      <c r="AC11" s="46"/>
      <c r="AD11" s="46"/>
      <c r="AE11" s="46"/>
      <c r="AF11" s="46"/>
      <c r="AG11" s="46"/>
      <c r="AJ11" s="86" t="s">
        <v>161</v>
      </c>
      <c r="AK11" s="46"/>
      <c r="AL11" s="46"/>
      <c r="AM11" s="46"/>
      <c r="AN11" s="46"/>
      <c r="AO11" s="46"/>
      <c r="AP11" s="46"/>
      <c r="AQ11" s="46"/>
    </row>
    <row r="12" spans="3:43" x14ac:dyDescent="0.25">
      <c r="C12" s="47"/>
      <c r="D12" s="46"/>
      <c r="E12" s="46"/>
      <c r="F12" s="46"/>
      <c r="G12" s="46"/>
      <c r="H12" s="48"/>
      <c r="I12" s="48"/>
      <c r="J12" s="46"/>
      <c r="K12" s="46"/>
      <c r="L12" s="46"/>
      <c r="M12" s="46"/>
      <c r="N12" s="46"/>
      <c r="O12" s="48"/>
      <c r="P12" s="52"/>
      <c r="Q12" s="52"/>
      <c r="R12" s="52"/>
      <c r="S12" s="59" t="s">
        <v>197</v>
      </c>
      <c r="T12" s="57"/>
      <c r="U12" s="52"/>
      <c r="V12" s="50"/>
      <c r="AA12" s="46"/>
      <c r="AB12" s="46"/>
      <c r="AC12" s="46"/>
      <c r="AD12" s="46"/>
      <c r="AE12" s="46"/>
      <c r="AF12" s="46"/>
      <c r="AG12" s="46"/>
      <c r="AK12" s="46"/>
      <c r="AL12" s="46"/>
      <c r="AM12" s="46"/>
      <c r="AN12" s="46"/>
      <c r="AO12" s="46"/>
      <c r="AP12" s="46"/>
      <c r="AQ12" s="46"/>
    </row>
    <row r="13" spans="3:43" x14ac:dyDescent="0.25">
      <c r="C13" s="47"/>
      <c r="D13" s="46"/>
      <c r="E13" s="46"/>
      <c r="F13" s="46"/>
      <c r="G13" s="49"/>
      <c r="H13" s="49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61"/>
      <c r="T13" s="56"/>
      <c r="U13" s="55"/>
      <c r="V13" s="50"/>
      <c r="AA13" s="46"/>
      <c r="AB13" s="46"/>
      <c r="AC13" s="46"/>
      <c r="AD13" s="46"/>
      <c r="AE13" s="46"/>
      <c r="AF13" s="46"/>
      <c r="AG13" s="46"/>
      <c r="AK13" s="46"/>
      <c r="AL13" s="46"/>
      <c r="AM13" s="46"/>
      <c r="AN13" s="46"/>
      <c r="AO13" s="46"/>
      <c r="AP13" s="46"/>
      <c r="AQ13" s="46"/>
    </row>
    <row r="14" spans="3:43" x14ac:dyDescent="0.25">
      <c r="C14" s="47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88"/>
      <c r="V14" s="50"/>
      <c r="AA14" s="46"/>
      <c r="AB14" s="46"/>
      <c r="AC14" s="46"/>
      <c r="AD14" s="46"/>
      <c r="AE14" s="46"/>
      <c r="AF14" s="46"/>
      <c r="AG14" s="46"/>
      <c r="AK14" s="46"/>
      <c r="AL14" s="46"/>
      <c r="AM14" s="46"/>
      <c r="AN14" s="46"/>
      <c r="AO14" s="46"/>
      <c r="AP14" s="46"/>
      <c r="AQ14" s="46"/>
    </row>
    <row r="15" spans="3:43" x14ac:dyDescent="0.25">
      <c r="C15" s="47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100" t="s">
        <v>199</v>
      </c>
      <c r="T15" s="47"/>
      <c r="U15" s="47"/>
      <c r="V15" s="50"/>
      <c r="AA15" s="46"/>
      <c r="AB15" s="46"/>
      <c r="AC15" s="46"/>
      <c r="AD15" s="46"/>
      <c r="AE15" s="46"/>
      <c r="AF15" s="46"/>
      <c r="AG15" s="46"/>
      <c r="AK15" s="46"/>
      <c r="AL15" s="46"/>
      <c r="AM15" s="46"/>
      <c r="AN15" s="46"/>
      <c r="AO15" s="46"/>
      <c r="AP15" s="46"/>
      <c r="AQ15" s="46"/>
    </row>
    <row r="16" spans="3:43" x14ac:dyDescent="0.25"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7"/>
      <c r="T16" s="47"/>
      <c r="U16" s="46"/>
      <c r="V16" s="50"/>
      <c r="AA16" s="46"/>
      <c r="AB16" s="46"/>
      <c r="AC16" s="46"/>
      <c r="AD16" s="46"/>
      <c r="AE16" s="46"/>
      <c r="AF16" s="46"/>
      <c r="AG16" s="46"/>
      <c r="AK16" s="46"/>
      <c r="AL16" s="46"/>
      <c r="AM16" s="46"/>
      <c r="AN16" s="46"/>
      <c r="AO16" s="46"/>
      <c r="AP16" s="46"/>
      <c r="AQ16" s="46"/>
    </row>
    <row r="17" spans="3:43" x14ac:dyDescent="0.25">
      <c r="C17" s="47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7"/>
      <c r="T17" s="47"/>
      <c r="U17" s="46"/>
      <c r="V17" s="48"/>
      <c r="AA17" s="46"/>
      <c r="AB17" s="46"/>
      <c r="AC17" s="46"/>
      <c r="AD17" s="46"/>
      <c r="AE17" s="46"/>
      <c r="AF17" s="46"/>
      <c r="AG17" s="46"/>
      <c r="AK17" s="46"/>
      <c r="AL17" s="46"/>
      <c r="AM17" s="46"/>
      <c r="AN17" s="46"/>
      <c r="AO17" s="46"/>
      <c r="AP17" s="46"/>
      <c r="AQ17" s="46"/>
    </row>
    <row r="18" spans="3:43" x14ac:dyDescent="0.25">
      <c r="C18" s="47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T18" s="47"/>
      <c r="U18" s="46"/>
      <c r="V18" s="48"/>
      <c r="AA18" s="46"/>
      <c r="AB18" s="46"/>
      <c r="AC18" s="46"/>
      <c r="AD18" s="46"/>
      <c r="AE18" s="46"/>
      <c r="AF18" s="46"/>
      <c r="AG18" s="46"/>
      <c r="AK18" s="46"/>
      <c r="AL18" s="46"/>
      <c r="AM18" s="46"/>
      <c r="AN18" s="46"/>
      <c r="AO18" s="46"/>
      <c r="AP18" s="46"/>
      <c r="AQ18" s="46"/>
    </row>
    <row r="19" spans="3:43" x14ac:dyDescent="0.25">
      <c r="C19" s="47"/>
      <c r="D19" s="46"/>
      <c r="E19" s="46"/>
      <c r="F19" s="46"/>
      <c r="G19" s="46"/>
      <c r="H19" s="48"/>
      <c r="I19" s="48"/>
      <c r="J19" s="46"/>
      <c r="K19" s="46"/>
      <c r="L19" s="46"/>
      <c r="M19" s="46"/>
      <c r="N19" s="46"/>
      <c r="O19" s="48"/>
      <c r="P19" s="48"/>
      <c r="Q19" s="52"/>
      <c r="R19" s="52"/>
      <c r="S19" s="59" t="s">
        <v>198</v>
      </c>
      <c r="T19" s="57"/>
      <c r="U19" s="52"/>
      <c r="W19" s="99"/>
      <c r="AA19" s="46"/>
      <c r="AB19" s="46"/>
      <c r="AC19" s="46"/>
      <c r="AD19" s="46"/>
      <c r="AE19" s="46"/>
      <c r="AF19" s="46"/>
      <c r="AG19" s="46"/>
      <c r="AK19" s="46"/>
      <c r="AL19" s="46"/>
      <c r="AM19" s="46"/>
      <c r="AN19" s="46"/>
      <c r="AO19" s="46"/>
      <c r="AP19" s="46"/>
      <c r="AQ19" s="46"/>
    </row>
    <row r="20" spans="3:43" x14ac:dyDescent="0.25">
      <c r="C20" s="47"/>
      <c r="D20" s="46"/>
      <c r="E20" s="46"/>
      <c r="F20" s="46"/>
      <c r="G20" s="49"/>
      <c r="H20" s="49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61"/>
      <c r="T20" s="56"/>
      <c r="U20" s="55"/>
      <c r="W20" s="99"/>
      <c r="AA20" s="46"/>
      <c r="AB20" s="46"/>
      <c r="AC20" s="46"/>
      <c r="AD20" s="46"/>
      <c r="AE20" s="46"/>
      <c r="AF20" s="46"/>
      <c r="AG20" s="46"/>
      <c r="AK20" s="46"/>
      <c r="AL20" s="46"/>
      <c r="AM20" s="46"/>
      <c r="AN20" s="46"/>
      <c r="AO20" s="46"/>
      <c r="AP20" s="46"/>
      <c r="AQ20" s="46"/>
    </row>
    <row r="21" spans="3:43" x14ac:dyDescent="0.25">
      <c r="C21" s="47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88"/>
      <c r="U21" s="60"/>
      <c r="W21" s="99"/>
      <c r="AA21" s="46"/>
      <c r="AB21" s="46"/>
      <c r="AC21" s="46"/>
      <c r="AD21" s="46"/>
      <c r="AE21" s="46"/>
      <c r="AF21" s="46"/>
      <c r="AG21" s="46"/>
      <c r="AK21" s="46"/>
      <c r="AL21" s="46"/>
      <c r="AM21" s="46"/>
      <c r="AN21" s="46"/>
      <c r="AO21" s="46"/>
      <c r="AP21" s="46"/>
      <c r="AQ21" s="46"/>
    </row>
    <row r="22" spans="3:43" x14ac:dyDescent="0.25">
      <c r="C22" s="47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100" t="s">
        <v>200</v>
      </c>
      <c r="T22" s="47"/>
      <c r="U22" s="46"/>
      <c r="W22" s="99"/>
      <c r="AA22" s="46"/>
      <c r="AB22" s="46"/>
      <c r="AC22" s="46"/>
      <c r="AD22" s="46"/>
      <c r="AE22" s="46"/>
      <c r="AF22" s="46"/>
      <c r="AG22" s="46"/>
      <c r="AK22" s="46"/>
      <c r="AL22" s="46"/>
      <c r="AM22" s="46"/>
      <c r="AN22" s="46"/>
      <c r="AO22" s="46"/>
      <c r="AP22" s="46"/>
      <c r="AQ22" s="46"/>
    </row>
    <row r="23" spans="3:43" x14ac:dyDescent="0.25">
      <c r="C23" s="47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116"/>
      <c r="T23" s="47"/>
      <c r="U23" s="46"/>
      <c r="W23" s="99"/>
      <c r="AA23" s="46"/>
      <c r="AB23" s="46"/>
      <c r="AC23" s="46"/>
      <c r="AD23" s="46"/>
      <c r="AE23" s="46"/>
      <c r="AF23" s="46"/>
      <c r="AG23" s="46"/>
      <c r="AK23" s="46"/>
      <c r="AL23" s="46"/>
      <c r="AM23" s="46"/>
      <c r="AN23" s="46"/>
      <c r="AO23" s="46"/>
      <c r="AP23" s="46"/>
      <c r="AQ23" s="46"/>
    </row>
    <row r="24" spans="3:43" x14ac:dyDescent="0.25">
      <c r="C24" s="47"/>
      <c r="D24" s="46"/>
      <c r="E24" s="46"/>
      <c r="F24" s="46"/>
      <c r="G24" s="46"/>
      <c r="H24" s="48"/>
      <c r="I24" s="48"/>
      <c r="J24" s="46"/>
      <c r="K24" s="46"/>
      <c r="L24" s="46"/>
      <c r="M24" s="46"/>
      <c r="N24" s="46"/>
      <c r="O24" s="48"/>
      <c r="P24" s="48"/>
      <c r="Q24" s="52"/>
      <c r="R24" s="52"/>
      <c r="S24" s="59" t="s">
        <v>307</v>
      </c>
      <c r="T24" s="57"/>
      <c r="U24" s="52"/>
      <c r="W24" s="99"/>
      <c r="AA24" s="46"/>
      <c r="AB24" s="46"/>
      <c r="AC24" s="46"/>
      <c r="AD24" s="46"/>
      <c r="AE24" s="46"/>
      <c r="AF24" s="46"/>
      <c r="AG24" s="46"/>
      <c r="AK24" s="46"/>
      <c r="AL24" s="46"/>
      <c r="AM24" s="46"/>
      <c r="AN24" s="46"/>
      <c r="AO24" s="46"/>
      <c r="AP24" s="46"/>
      <c r="AQ24" s="46"/>
    </row>
    <row r="25" spans="3:43" x14ac:dyDescent="0.25">
      <c r="C25" s="47"/>
      <c r="D25" s="46"/>
      <c r="E25" s="46"/>
      <c r="F25" s="46"/>
      <c r="G25" s="49"/>
      <c r="H25" s="49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61"/>
      <c r="T25" s="56"/>
      <c r="U25" s="55"/>
      <c r="W25" s="99"/>
      <c r="AA25" s="46"/>
      <c r="AB25" s="46"/>
      <c r="AC25" s="46"/>
      <c r="AD25" s="46"/>
      <c r="AE25" s="46"/>
      <c r="AF25" s="46"/>
      <c r="AG25" s="46"/>
      <c r="AK25" s="46"/>
      <c r="AL25" s="46"/>
      <c r="AM25" s="46"/>
      <c r="AN25" s="46"/>
      <c r="AO25" s="46"/>
      <c r="AP25" s="46"/>
      <c r="AQ25" s="46"/>
    </row>
    <row r="26" spans="3:43" x14ac:dyDescent="0.25">
      <c r="C26" s="47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88"/>
      <c r="U26" s="60"/>
      <c r="W26" s="99"/>
      <c r="AA26" s="46"/>
      <c r="AB26" s="46"/>
      <c r="AC26" s="46"/>
      <c r="AD26" s="46"/>
      <c r="AE26" s="46"/>
      <c r="AF26" s="46"/>
      <c r="AG26" s="46"/>
      <c r="AK26" s="46"/>
      <c r="AL26" s="46"/>
      <c r="AM26" s="46"/>
      <c r="AN26" s="46"/>
      <c r="AO26" s="46"/>
      <c r="AP26" s="46"/>
      <c r="AQ26" s="46"/>
    </row>
    <row r="27" spans="3:43" x14ac:dyDescent="0.25">
      <c r="C27" s="47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117" t="s">
        <v>308</v>
      </c>
      <c r="T27" s="47"/>
      <c r="U27" s="46"/>
      <c r="W27" s="99"/>
      <c r="AA27" s="46"/>
      <c r="AB27" s="46"/>
      <c r="AC27" s="46"/>
      <c r="AD27" s="46"/>
      <c r="AE27" s="46"/>
      <c r="AF27" s="46"/>
      <c r="AG27" s="46"/>
      <c r="AK27" s="46"/>
      <c r="AL27" s="46"/>
      <c r="AM27" s="46"/>
      <c r="AN27" s="46"/>
      <c r="AO27" s="46"/>
      <c r="AP27" s="46"/>
      <c r="AQ27" s="46"/>
    </row>
    <row r="28" spans="3:43" x14ac:dyDescent="0.25"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T28" s="47"/>
      <c r="U28" s="46"/>
      <c r="W28" s="99"/>
      <c r="AA28" s="46"/>
      <c r="AB28" s="46"/>
      <c r="AC28" s="46"/>
      <c r="AD28" s="46"/>
      <c r="AE28" s="46"/>
      <c r="AF28" s="46"/>
      <c r="AG28" s="46"/>
      <c r="AK28" s="46"/>
      <c r="AL28" s="46"/>
      <c r="AM28" s="46"/>
      <c r="AN28" s="46"/>
      <c r="AO28" s="46"/>
      <c r="AP28" s="46"/>
      <c r="AQ28" s="46"/>
    </row>
    <row r="29" spans="3:43" x14ac:dyDescent="0.25">
      <c r="C29" s="47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T29" s="47"/>
      <c r="U29" s="46"/>
      <c r="W29" s="99"/>
      <c r="AA29" s="46"/>
      <c r="AB29" s="46"/>
      <c r="AC29" s="46"/>
      <c r="AD29" s="46"/>
      <c r="AE29" s="46"/>
      <c r="AF29" s="46"/>
      <c r="AG29" s="46"/>
      <c r="AK29" s="46"/>
      <c r="AL29" s="46"/>
      <c r="AM29" s="46"/>
      <c r="AN29" s="46"/>
      <c r="AO29" s="46"/>
      <c r="AP29" s="46"/>
      <c r="AQ29" s="46"/>
    </row>
    <row r="30" spans="3:43" x14ac:dyDescent="0.25">
      <c r="C30" s="47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54"/>
      <c r="S30" s="59" t="s">
        <v>261</v>
      </c>
      <c r="T30" s="57"/>
      <c r="U30" s="52"/>
      <c r="W30" s="99"/>
      <c r="AA30" s="46"/>
      <c r="AB30" s="46"/>
      <c r="AC30" s="46"/>
      <c r="AD30" s="46"/>
      <c r="AE30" s="46"/>
      <c r="AF30" s="46"/>
      <c r="AG30" s="46"/>
      <c r="AK30" s="46"/>
      <c r="AL30" s="46"/>
      <c r="AM30" s="46"/>
      <c r="AN30" s="46"/>
      <c r="AO30" s="46"/>
      <c r="AP30" s="46"/>
      <c r="AQ30" s="46"/>
    </row>
    <row r="31" spans="3:43" x14ac:dyDescent="0.25">
      <c r="C31" s="47"/>
      <c r="D31" s="46"/>
      <c r="E31" s="46"/>
      <c r="F31" s="46"/>
      <c r="G31" s="46"/>
      <c r="H31" s="48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87"/>
      <c r="T31" s="56"/>
      <c r="U31" s="55"/>
      <c r="W31" s="99"/>
      <c r="AA31" s="46"/>
      <c r="AB31" s="46"/>
      <c r="AC31" s="46"/>
      <c r="AD31" s="46"/>
      <c r="AE31" s="46"/>
      <c r="AF31" s="46"/>
      <c r="AG31" s="46"/>
      <c r="AK31" s="46"/>
      <c r="AL31" s="46"/>
      <c r="AM31" s="46"/>
      <c r="AN31" s="46"/>
      <c r="AO31" s="46"/>
      <c r="AP31" s="46"/>
      <c r="AQ31" s="46"/>
    </row>
    <row r="32" spans="3:43" x14ac:dyDescent="0.25">
      <c r="C32" s="47"/>
      <c r="D32" s="46"/>
      <c r="E32" s="46"/>
      <c r="F32" s="46"/>
      <c r="G32" s="46"/>
      <c r="H32" s="49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87"/>
      <c r="V32" s="48"/>
      <c r="AA32" s="46"/>
      <c r="AB32" s="46"/>
      <c r="AC32" s="46"/>
      <c r="AD32" s="46"/>
      <c r="AE32" s="46"/>
      <c r="AF32" s="46"/>
      <c r="AG32" s="46"/>
      <c r="AK32" s="46"/>
      <c r="AL32" s="46"/>
      <c r="AM32" s="46"/>
      <c r="AN32" s="46"/>
      <c r="AO32" s="46"/>
      <c r="AP32" s="46"/>
      <c r="AQ32" s="46"/>
    </row>
    <row r="33" spans="3:43" x14ac:dyDescent="0.25">
      <c r="C33" s="47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109" t="s">
        <v>263</v>
      </c>
      <c r="T33" s="47"/>
      <c r="U33" s="47"/>
      <c r="V33" s="48"/>
      <c r="AA33" s="46"/>
      <c r="AB33" s="46"/>
      <c r="AC33" s="46"/>
      <c r="AD33" s="46"/>
      <c r="AE33" s="46"/>
      <c r="AF33" s="46"/>
      <c r="AG33" s="46"/>
      <c r="AK33" s="46"/>
      <c r="AL33" s="46"/>
      <c r="AM33" s="46"/>
      <c r="AN33" s="46"/>
      <c r="AO33" s="46"/>
      <c r="AP33" s="46"/>
      <c r="AQ33" s="46"/>
    </row>
    <row r="34" spans="3:43" x14ac:dyDescent="0.25">
      <c r="C34" s="47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T34" s="47"/>
      <c r="U34" s="46"/>
      <c r="V34" s="48"/>
      <c r="AA34" s="46"/>
      <c r="AB34" s="46"/>
      <c r="AC34" s="46"/>
      <c r="AD34" s="46"/>
      <c r="AE34" s="46"/>
      <c r="AF34" s="46"/>
      <c r="AG34" s="46"/>
      <c r="AK34" s="46"/>
      <c r="AL34" s="46"/>
      <c r="AM34" s="46"/>
      <c r="AN34" s="46"/>
      <c r="AO34" s="46"/>
      <c r="AP34" s="46"/>
      <c r="AQ34" s="46"/>
    </row>
    <row r="35" spans="3:43" x14ac:dyDescent="0.25">
      <c r="C35" s="47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T35" s="47"/>
      <c r="U35" s="46"/>
      <c r="V35" s="48"/>
      <c r="AA35" s="46"/>
      <c r="AB35" s="46"/>
      <c r="AC35" s="46"/>
      <c r="AD35" s="46"/>
      <c r="AE35" s="46"/>
      <c r="AF35" s="46"/>
      <c r="AG35" s="46"/>
      <c r="AK35" s="46"/>
      <c r="AL35" s="46"/>
      <c r="AM35" s="46"/>
      <c r="AN35" s="46"/>
      <c r="AO35" s="46"/>
      <c r="AP35" s="46"/>
      <c r="AQ35" s="46"/>
    </row>
    <row r="36" spans="3:43" x14ac:dyDescent="0.25">
      <c r="C36" s="47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54"/>
      <c r="S36" s="59" t="s">
        <v>262</v>
      </c>
      <c r="T36" s="57"/>
      <c r="U36" s="52"/>
      <c r="V36" s="48"/>
      <c r="AA36" s="46"/>
      <c r="AB36" s="46"/>
      <c r="AC36" s="46"/>
      <c r="AD36" s="46"/>
      <c r="AE36" s="46"/>
      <c r="AF36" s="46"/>
      <c r="AG36" s="46"/>
      <c r="AK36" s="46"/>
      <c r="AL36" s="46"/>
      <c r="AM36" s="46"/>
      <c r="AN36" s="46"/>
      <c r="AO36" s="46"/>
      <c r="AP36" s="46"/>
      <c r="AQ36" s="46"/>
    </row>
    <row r="37" spans="3:43" x14ac:dyDescent="0.25">
      <c r="C37" s="47"/>
      <c r="D37" s="46"/>
      <c r="E37" s="46"/>
      <c r="F37" s="46"/>
      <c r="G37" s="46"/>
      <c r="H37" s="48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87"/>
      <c r="T37" s="56"/>
      <c r="U37" s="55"/>
      <c r="V37" s="48"/>
      <c r="AA37" s="46"/>
      <c r="AB37" s="46"/>
      <c r="AC37" s="46"/>
      <c r="AD37" s="46"/>
      <c r="AE37" s="46"/>
      <c r="AF37" s="46"/>
      <c r="AG37" s="46"/>
      <c r="AK37" s="46"/>
      <c r="AL37" s="46"/>
      <c r="AM37" s="46"/>
      <c r="AN37" s="46"/>
      <c r="AO37" s="46"/>
      <c r="AP37" s="46"/>
      <c r="AQ37" s="46"/>
    </row>
    <row r="38" spans="3:43" x14ac:dyDescent="0.25">
      <c r="C38" s="47"/>
      <c r="D38" s="46"/>
      <c r="E38" s="46"/>
      <c r="F38" s="46"/>
      <c r="G38" s="46"/>
      <c r="H38" s="49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87"/>
      <c r="V38" s="48"/>
      <c r="AA38" s="46"/>
      <c r="AB38" s="46"/>
      <c r="AC38" s="46"/>
      <c r="AD38" s="46"/>
      <c r="AE38" s="46"/>
      <c r="AF38" s="46"/>
      <c r="AG38" s="46"/>
      <c r="AK38" s="46"/>
      <c r="AL38" s="46"/>
      <c r="AM38" s="46"/>
      <c r="AN38" s="46"/>
      <c r="AO38" s="46"/>
      <c r="AP38" s="46"/>
      <c r="AQ38" s="46"/>
    </row>
    <row r="39" spans="3:43" x14ac:dyDescent="0.25">
      <c r="C39" s="47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109" t="s">
        <v>264</v>
      </c>
      <c r="T39" s="47"/>
      <c r="U39" s="47"/>
      <c r="V39" s="48"/>
      <c r="AA39" s="46"/>
      <c r="AB39" s="46"/>
      <c r="AC39" s="46"/>
      <c r="AD39" s="46"/>
      <c r="AE39" s="46"/>
      <c r="AF39" s="46"/>
      <c r="AG39" s="46"/>
      <c r="AK39" s="46"/>
      <c r="AL39" s="46"/>
      <c r="AM39" s="46"/>
      <c r="AN39" s="46"/>
      <c r="AO39" s="46"/>
      <c r="AP39" s="46"/>
      <c r="AQ39" s="46"/>
    </row>
    <row r="40" spans="3:43" x14ac:dyDescent="0.25">
      <c r="C40" s="47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T40" s="47"/>
      <c r="U40" s="46"/>
      <c r="V40" s="48"/>
      <c r="AA40" s="46"/>
      <c r="AB40" s="46"/>
      <c r="AC40" s="46"/>
      <c r="AD40" s="46"/>
      <c r="AE40" s="46"/>
      <c r="AF40" s="46"/>
      <c r="AG40" s="46"/>
      <c r="AK40" s="46"/>
      <c r="AL40" s="46"/>
      <c r="AM40" s="46"/>
      <c r="AN40" s="46"/>
      <c r="AO40" s="46"/>
      <c r="AP40" s="46"/>
      <c r="AQ40" s="46"/>
    </row>
    <row r="41" spans="3:43" x14ac:dyDescent="0.25">
      <c r="C41" s="47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T41" s="47"/>
      <c r="U41" s="46"/>
      <c r="V41" s="48"/>
      <c r="AA41" s="46"/>
      <c r="AB41" s="46"/>
      <c r="AC41" s="46"/>
      <c r="AD41" s="46"/>
      <c r="AE41" s="46"/>
      <c r="AF41" s="46"/>
      <c r="AG41" s="46"/>
      <c r="AK41" s="46"/>
      <c r="AL41" s="46"/>
      <c r="AM41" s="46"/>
      <c r="AN41" s="46"/>
      <c r="AO41" s="46"/>
      <c r="AP41" s="46"/>
      <c r="AQ41" s="46"/>
    </row>
    <row r="42" spans="3:43" x14ac:dyDescent="0.25">
      <c r="C42" s="47"/>
      <c r="D42" s="46"/>
      <c r="E42" s="46"/>
      <c r="F42" s="46"/>
      <c r="G42" s="46"/>
      <c r="H42" s="46"/>
      <c r="I42" s="46"/>
      <c r="J42" s="46"/>
      <c r="K42" s="49"/>
      <c r="L42" s="52"/>
      <c r="M42" s="52"/>
      <c r="N42" s="52"/>
      <c r="O42" s="52"/>
      <c r="P42" s="52"/>
      <c r="Q42" s="52"/>
      <c r="R42" s="52"/>
      <c r="S42" s="59" t="s">
        <v>244</v>
      </c>
      <c r="T42" s="47"/>
      <c r="U42" s="46"/>
      <c r="V42" s="48"/>
      <c r="AA42" s="46"/>
      <c r="AB42" s="46"/>
      <c r="AC42" s="46"/>
      <c r="AD42" s="46"/>
      <c r="AE42" s="46"/>
      <c r="AF42" s="46"/>
      <c r="AG42" s="46"/>
      <c r="AK42" s="46"/>
      <c r="AL42" s="46"/>
      <c r="AM42" s="46"/>
      <c r="AN42" s="46"/>
      <c r="AO42" s="46"/>
      <c r="AP42" s="46"/>
      <c r="AQ42" s="46"/>
    </row>
    <row r="43" spans="3:43" x14ac:dyDescent="0.25">
      <c r="C43" s="47"/>
      <c r="D43" s="46"/>
      <c r="E43" s="49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61"/>
      <c r="T43" s="57"/>
      <c r="U43" s="52"/>
      <c r="V43" s="48"/>
      <c r="AA43" s="46"/>
      <c r="AB43" s="46"/>
      <c r="AC43" s="46"/>
      <c r="AD43" s="46"/>
      <c r="AE43" s="46"/>
      <c r="AF43" s="46"/>
      <c r="AG43" s="46"/>
      <c r="AK43" s="46"/>
      <c r="AL43" s="46"/>
      <c r="AM43" s="46"/>
      <c r="AN43" s="46"/>
      <c r="AO43" s="46"/>
      <c r="AP43" s="46"/>
      <c r="AQ43" s="46"/>
    </row>
    <row r="44" spans="3:43" x14ac:dyDescent="0.25">
      <c r="C44" s="47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88"/>
      <c r="T44" s="47"/>
      <c r="U44" s="46"/>
      <c r="V44" s="48"/>
      <c r="AA44" s="46"/>
      <c r="AB44" s="46"/>
      <c r="AC44" s="46"/>
      <c r="AD44" s="46"/>
      <c r="AE44" s="46"/>
      <c r="AF44" s="46"/>
      <c r="AG44" s="46"/>
      <c r="AK44" s="46"/>
      <c r="AL44" s="46"/>
      <c r="AM44" s="46"/>
      <c r="AN44" s="46"/>
      <c r="AO44" s="46"/>
      <c r="AP44" s="46"/>
      <c r="AQ44" s="46"/>
    </row>
    <row r="45" spans="3:43" x14ac:dyDescent="0.25">
      <c r="C45" s="47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9"/>
      <c r="P45" s="52"/>
      <c r="Q45" s="52"/>
      <c r="R45" s="52"/>
      <c r="S45" s="107" t="s">
        <v>245</v>
      </c>
      <c r="T45" s="47"/>
      <c r="U45" s="46"/>
      <c r="V45" s="48"/>
      <c r="AA45" s="46"/>
      <c r="AB45" s="46"/>
      <c r="AC45" s="46"/>
      <c r="AD45" s="46"/>
      <c r="AE45" s="46"/>
      <c r="AF45" s="46"/>
      <c r="AG45" s="46"/>
      <c r="AK45" s="46"/>
      <c r="AL45" s="46"/>
      <c r="AM45" s="46"/>
      <c r="AN45" s="46"/>
      <c r="AO45" s="46"/>
      <c r="AP45" s="46"/>
      <c r="AQ45" s="46"/>
    </row>
    <row r="46" spans="3:43" x14ac:dyDescent="0.25">
      <c r="C46" s="47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7"/>
      <c r="T46" s="47"/>
      <c r="U46" s="46"/>
      <c r="V46" s="48"/>
      <c r="AA46" s="46"/>
      <c r="AB46" s="46"/>
      <c r="AC46" s="46"/>
      <c r="AD46" s="46"/>
      <c r="AE46" s="46"/>
      <c r="AF46" s="46"/>
      <c r="AG46" s="46"/>
      <c r="AK46" s="46"/>
      <c r="AL46" s="46"/>
      <c r="AM46" s="46"/>
      <c r="AN46" s="46"/>
      <c r="AO46" s="46"/>
      <c r="AP46" s="46"/>
      <c r="AQ46" s="46"/>
    </row>
    <row r="47" spans="3:43" x14ac:dyDescent="0.25">
      <c r="C47" s="47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7"/>
      <c r="T47" s="47"/>
      <c r="U47" s="46"/>
      <c r="V47" s="48"/>
      <c r="AA47" s="46"/>
      <c r="AB47" s="46"/>
      <c r="AC47" s="46"/>
      <c r="AD47" s="46"/>
      <c r="AE47" s="46"/>
      <c r="AF47" s="46"/>
      <c r="AG47" s="46"/>
      <c r="AK47" s="46"/>
      <c r="AL47" s="46"/>
      <c r="AM47" s="46"/>
      <c r="AN47" s="46"/>
      <c r="AO47" s="46"/>
      <c r="AP47" s="46"/>
      <c r="AQ47" s="46"/>
    </row>
    <row r="48" spans="3:43" x14ac:dyDescent="0.25"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7"/>
      <c r="T48" s="47"/>
      <c r="U48" s="46"/>
      <c r="V48" s="48"/>
      <c r="AA48" s="46"/>
      <c r="AB48" s="46"/>
      <c r="AC48" s="46"/>
      <c r="AD48" s="46"/>
      <c r="AE48" s="46"/>
      <c r="AF48" s="46"/>
      <c r="AG48" s="46"/>
      <c r="AK48" s="46"/>
      <c r="AL48" s="46"/>
      <c r="AM48" s="46"/>
      <c r="AN48" s="46"/>
      <c r="AO48" s="46"/>
      <c r="AP48" s="46"/>
      <c r="AQ48" s="46"/>
    </row>
    <row r="49" spans="4:43" x14ac:dyDescent="0.25"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7"/>
      <c r="T49" s="47"/>
      <c r="U49" s="46"/>
      <c r="V49" s="48"/>
      <c r="AA49" s="46"/>
      <c r="AB49" s="46"/>
      <c r="AC49" s="46"/>
      <c r="AD49" s="46"/>
      <c r="AE49" s="46"/>
      <c r="AF49" s="46"/>
      <c r="AG49" s="46"/>
      <c r="AK49" s="46"/>
      <c r="AL49" s="46"/>
      <c r="AM49" s="46"/>
      <c r="AN49" s="46"/>
      <c r="AO49" s="46"/>
      <c r="AP49" s="46"/>
      <c r="AQ49" s="46"/>
    </row>
    <row r="50" spans="4:43" x14ac:dyDescent="0.25"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7"/>
      <c r="T50" s="47"/>
      <c r="U50" s="46"/>
      <c r="V50" s="48"/>
      <c r="AA50" s="46"/>
      <c r="AB50" s="46"/>
      <c r="AC50" s="46"/>
      <c r="AD50" s="46"/>
      <c r="AE50" s="46"/>
      <c r="AF50" s="46"/>
      <c r="AG50" s="46"/>
      <c r="AK50" s="46"/>
      <c r="AL50" s="46"/>
      <c r="AM50" s="46"/>
      <c r="AN50" s="46"/>
      <c r="AO50" s="46"/>
      <c r="AP50" s="46"/>
      <c r="AQ50" s="46"/>
    </row>
    <row r="51" spans="4:43" x14ac:dyDescent="0.25"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7"/>
      <c r="T51" s="47"/>
      <c r="U51" s="46"/>
      <c r="V51" s="48"/>
      <c r="AA51" s="46"/>
      <c r="AB51" s="46"/>
      <c r="AC51" s="46"/>
      <c r="AD51" s="46"/>
      <c r="AE51" s="46"/>
      <c r="AF51" s="46"/>
      <c r="AG51" s="46"/>
      <c r="AK51" s="46"/>
      <c r="AL51" s="46"/>
      <c r="AM51" s="46"/>
      <c r="AN51" s="46"/>
      <c r="AO51" s="46"/>
      <c r="AP51" s="46"/>
      <c r="AQ51" s="46"/>
    </row>
    <row r="52" spans="4:43" x14ac:dyDescent="0.25"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7"/>
      <c r="T52" s="47"/>
      <c r="U52" s="46"/>
      <c r="V52" s="48"/>
      <c r="AA52" s="46"/>
      <c r="AB52" s="46"/>
      <c r="AC52" s="46"/>
      <c r="AD52" s="46"/>
      <c r="AE52" s="46"/>
      <c r="AF52" s="46"/>
      <c r="AG52" s="46"/>
      <c r="AK52" s="46"/>
      <c r="AL52" s="46"/>
      <c r="AM52" s="46"/>
      <c r="AN52" s="46"/>
      <c r="AO52" s="46"/>
      <c r="AP52" s="46"/>
      <c r="AQ52" s="46"/>
    </row>
    <row r="53" spans="4:43" x14ac:dyDescent="0.25"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7"/>
      <c r="T53" s="47"/>
      <c r="U53" s="46"/>
      <c r="V53" s="48"/>
      <c r="AA53" s="46"/>
      <c r="AB53" s="46"/>
      <c r="AC53" s="46"/>
      <c r="AD53" s="46"/>
      <c r="AE53" s="46"/>
      <c r="AF53" s="46"/>
      <c r="AG53" s="46"/>
      <c r="AK53" s="46"/>
      <c r="AL53" s="46"/>
      <c r="AM53" s="46"/>
      <c r="AN53" s="46"/>
      <c r="AO53" s="46"/>
      <c r="AP53" s="46"/>
      <c r="AQ53" s="46"/>
    </row>
    <row r="54" spans="4:43" x14ac:dyDescent="0.25"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7"/>
      <c r="T54" s="47"/>
      <c r="U54" s="46"/>
      <c r="V54" s="48"/>
      <c r="AA54" s="46"/>
      <c r="AB54" s="46"/>
      <c r="AC54" s="46"/>
      <c r="AD54" s="46"/>
      <c r="AE54" s="46"/>
      <c r="AF54" s="46"/>
      <c r="AG54" s="46"/>
      <c r="AK54" s="46"/>
      <c r="AL54" s="46"/>
      <c r="AM54" s="46"/>
      <c r="AN54" s="46"/>
      <c r="AO54" s="46"/>
      <c r="AP54" s="46"/>
      <c r="AQ54" s="46"/>
    </row>
    <row r="55" spans="4:43" x14ac:dyDescent="0.25"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7"/>
      <c r="T55" s="47"/>
      <c r="U55" s="46"/>
      <c r="V55" s="48"/>
      <c r="AA55" s="46"/>
      <c r="AB55" s="46"/>
      <c r="AC55" s="46"/>
      <c r="AD55" s="46"/>
      <c r="AE55" s="46"/>
      <c r="AF55" s="46"/>
      <c r="AG55" s="46"/>
      <c r="AK55" s="46"/>
      <c r="AL55" s="46"/>
      <c r="AM55" s="46"/>
      <c r="AN55" s="46"/>
      <c r="AO55" s="46"/>
      <c r="AP55" s="46"/>
      <c r="AQ55" s="46"/>
    </row>
    <row r="56" spans="4:43" x14ac:dyDescent="0.25"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7"/>
      <c r="T56" s="47"/>
      <c r="U56" s="46"/>
      <c r="V56" s="48"/>
      <c r="AA56" s="46"/>
      <c r="AB56" s="46"/>
      <c r="AC56" s="46"/>
      <c r="AD56" s="46"/>
      <c r="AE56" s="46"/>
      <c r="AF56" s="46"/>
      <c r="AG56" s="46"/>
      <c r="AK56" s="46"/>
      <c r="AL56" s="46"/>
      <c r="AM56" s="46"/>
      <c r="AN56" s="46"/>
      <c r="AO56" s="46"/>
      <c r="AP56" s="46"/>
      <c r="AQ56" s="46"/>
    </row>
    <row r="57" spans="4:43" x14ac:dyDescent="0.25"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7"/>
      <c r="T57" s="47"/>
      <c r="U57" s="46"/>
      <c r="V57" s="48"/>
      <c r="AA57" s="46"/>
      <c r="AB57" s="46"/>
      <c r="AC57" s="46"/>
      <c r="AD57" s="46"/>
      <c r="AE57" s="46"/>
      <c r="AF57" s="46"/>
      <c r="AG57" s="46"/>
      <c r="AK57" s="46"/>
      <c r="AL57" s="46"/>
      <c r="AM57" s="46"/>
      <c r="AN57" s="46"/>
      <c r="AO57" s="46"/>
      <c r="AP57" s="46"/>
      <c r="AQ57" s="46"/>
    </row>
    <row r="58" spans="4:43" x14ac:dyDescent="0.25"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7"/>
      <c r="T58" s="47"/>
      <c r="U58" s="46"/>
      <c r="V58" s="48"/>
      <c r="AA58" s="46"/>
      <c r="AB58" s="46"/>
      <c r="AC58" s="46"/>
      <c r="AD58" s="46"/>
      <c r="AE58" s="46"/>
      <c r="AF58" s="46"/>
      <c r="AG58" s="46"/>
      <c r="AK58" s="46"/>
      <c r="AL58" s="46"/>
      <c r="AM58" s="46"/>
      <c r="AN58" s="46"/>
      <c r="AO58" s="46"/>
      <c r="AP58" s="46"/>
      <c r="AQ58" s="46"/>
    </row>
    <row r="59" spans="4:43" x14ac:dyDescent="0.25"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7"/>
      <c r="T59" s="47"/>
      <c r="U59" s="46"/>
      <c r="V59" s="48"/>
      <c r="AA59" s="46"/>
      <c r="AB59" s="46"/>
      <c r="AC59" s="46"/>
      <c r="AD59" s="46"/>
      <c r="AE59" s="46"/>
      <c r="AF59" s="46"/>
      <c r="AG59" s="46"/>
      <c r="AK59" s="46"/>
      <c r="AL59" s="46"/>
      <c r="AM59" s="46"/>
      <c r="AN59" s="46"/>
      <c r="AO59" s="46"/>
      <c r="AP59" s="46"/>
      <c r="AQ59" s="46"/>
    </row>
    <row r="60" spans="4:43" x14ac:dyDescent="0.25"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7"/>
      <c r="T60" s="47"/>
      <c r="U60" s="46"/>
      <c r="V60" s="48"/>
      <c r="AA60" s="46"/>
      <c r="AB60" s="46"/>
      <c r="AC60" s="46"/>
      <c r="AD60" s="46"/>
      <c r="AE60" s="46"/>
      <c r="AF60" s="46"/>
      <c r="AG60" s="46"/>
      <c r="AK60" s="46"/>
      <c r="AL60" s="46"/>
      <c r="AM60" s="46"/>
      <c r="AN60" s="46"/>
      <c r="AO60" s="46"/>
      <c r="AP60" s="46"/>
      <c r="AQ60" s="46"/>
    </row>
    <row r="61" spans="4:43" x14ac:dyDescent="0.25"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7"/>
      <c r="T61" s="47"/>
      <c r="U61" s="46"/>
      <c r="V61" s="48"/>
      <c r="AA61" s="46"/>
      <c r="AB61" s="46"/>
      <c r="AC61" s="46"/>
      <c r="AD61" s="46"/>
      <c r="AE61" s="46"/>
      <c r="AF61" s="46"/>
      <c r="AG61" s="46"/>
      <c r="AK61" s="46"/>
      <c r="AL61" s="46"/>
      <c r="AM61" s="46"/>
      <c r="AN61" s="46"/>
      <c r="AO61" s="46"/>
      <c r="AP61" s="46"/>
      <c r="AQ61" s="46"/>
    </row>
    <row r="62" spans="4:43" x14ac:dyDescent="0.25"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7"/>
      <c r="T62" s="47"/>
      <c r="U62" s="46"/>
      <c r="V62" s="48"/>
      <c r="AA62" s="46"/>
      <c r="AB62" s="46"/>
      <c r="AC62" s="46"/>
      <c r="AD62" s="46"/>
      <c r="AE62" s="46"/>
      <c r="AF62" s="46"/>
      <c r="AG62" s="46"/>
      <c r="AK62" s="46"/>
      <c r="AL62" s="46"/>
      <c r="AM62" s="46"/>
      <c r="AN62" s="46"/>
      <c r="AO62" s="46"/>
      <c r="AP62" s="46"/>
      <c r="AQ62" s="46"/>
    </row>
    <row r="63" spans="4:43" x14ac:dyDescent="0.25"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7"/>
      <c r="T63" s="47"/>
      <c r="U63" s="46"/>
      <c r="V63" s="48"/>
      <c r="AA63" s="46"/>
      <c r="AB63" s="46"/>
      <c r="AC63" s="46"/>
      <c r="AD63" s="46"/>
      <c r="AE63" s="46"/>
      <c r="AF63" s="46"/>
      <c r="AG63" s="46"/>
      <c r="AK63" s="46"/>
      <c r="AL63" s="46"/>
      <c r="AM63" s="46"/>
      <c r="AN63" s="46"/>
      <c r="AO63" s="46"/>
      <c r="AP63" s="46"/>
      <c r="AQ63" s="46"/>
    </row>
    <row r="64" spans="4:43" x14ac:dyDescent="0.25"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7"/>
      <c r="T64" s="47"/>
      <c r="U64" s="46"/>
      <c r="V64" s="48"/>
      <c r="AA64" s="46"/>
      <c r="AB64" s="46"/>
      <c r="AC64" s="46"/>
      <c r="AD64" s="46"/>
      <c r="AE64" s="46"/>
      <c r="AF64" s="46"/>
      <c r="AG64" s="46"/>
      <c r="AK64" s="46"/>
      <c r="AL64" s="46"/>
      <c r="AM64" s="46"/>
      <c r="AN64" s="46"/>
      <c r="AO64" s="46"/>
      <c r="AP64" s="46"/>
      <c r="AQ64" s="46"/>
    </row>
    <row r="65" spans="4:43" x14ac:dyDescent="0.25"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7"/>
      <c r="T65" s="47"/>
      <c r="U65" s="46"/>
      <c r="V65" s="48"/>
      <c r="AA65" s="46"/>
      <c r="AB65" s="46"/>
      <c r="AC65" s="46"/>
      <c r="AD65" s="46"/>
      <c r="AE65" s="46"/>
      <c r="AF65" s="46"/>
      <c r="AG65" s="46"/>
      <c r="AK65" s="46"/>
      <c r="AL65" s="46"/>
      <c r="AM65" s="46"/>
      <c r="AN65" s="46"/>
      <c r="AO65" s="46"/>
      <c r="AP65" s="46"/>
      <c r="AQ65" s="46"/>
    </row>
    <row r="66" spans="4:43" x14ac:dyDescent="0.25"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7"/>
      <c r="T66" s="47"/>
      <c r="U66" s="46"/>
      <c r="V66" s="48"/>
      <c r="AA66" s="46"/>
      <c r="AB66" s="46"/>
      <c r="AC66" s="46"/>
      <c r="AD66" s="46"/>
      <c r="AE66" s="46"/>
      <c r="AF66" s="46"/>
      <c r="AG66" s="46"/>
      <c r="AK66" s="46"/>
      <c r="AL66" s="46"/>
      <c r="AM66" s="46"/>
      <c r="AN66" s="46"/>
      <c r="AO66" s="46"/>
      <c r="AP66" s="46"/>
      <c r="AQ66" s="46"/>
    </row>
    <row r="67" spans="4:43" x14ac:dyDescent="0.25"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7"/>
      <c r="T67" s="47"/>
      <c r="U67" s="46"/>
      <c r="V67" s="48"/>
      <c r="AA67" s="46"/>
      <c r="AB67" s="46"/>
      <c r="AC67" s="46"/>
      <c r="AD67" s="46"/>
      <c r="AE67" s="46"/>
      <c r="AF67" s="46"/>
      <c r="AG67" s="46"/>
      <c r="AK67" s="46"/>
      <c r="AL67" s="46"/>
      <c r="AM67" s="46"/>
      <c r="AN67" s="46"/>
      <c r="AO67" s="46"/>
      <c r="AP67" s="46"/>
      <c r="AQ67" s="46"/>
    </row>
    <row r="68" spans="4:43" x14ac:dyDescent="0.25"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7"/>
      <c r="T68" s="47"/>
      <c r="U68" s="46"/>
      <c r="V68" s="48"/>
      <c r="AA68" s="46"/>
      <c r="AB68" s="46"/>
      <c r="AC68" s="46"/>
      <c r="AD68" s="46"/>
      <c r="AE68" s="46"/>
      <c r="AF68" s="46"/>
      <c r="AG68" s="46"/>
      <c r="AK68" s="46"/>
      <c r="AL68" s="46"/>
      <c r="AM68" s="46"/>
      <c r="AN68" s="46"/>
      <c r="AO68" s="46"/>
      <c r="AP68" s="46"/>
      <c r="AQ68" s="46"/>
    </row>
    <row r="69" spans="4:43" x14ac:dyDescent="0.25"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7"/>
      <c r="T69" s="47"/>
      <c r="U69" s="46"/>
      <c r="V69" s="48"/>
      <c r="AA69" s="46"/>
      <c r="AB69" s="46"/>
      <c r="AC69" s="46"/>
      <c r="AD69" s="46"/>
      <c r="AE69" s="46"/>
      <c r="AF69" s="46"/>
      <c r="AG69" s="46"/>
      <c r="AK69" s="46"/>
      <c r="AL69" s="46"/>
      <c r="AM69" s="46"/>
      <c r="AN69" s="46"/>
      <c r="AO69" s="46"/>
      <c r="AP69" s="46"/>
      <c r="AQ69" s="46"/>
    </row>
    <row r="70" spans="4:43" x14ac:dyDescent="0.25"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7"/>
      <c r="T70" s="47"/>
      <c r="U70" s="46"/>
      <c r="V70" s="48"/>
      <c r="AA70" s="46"/>
      <c r="AB70" s="46"/>
      <c r="AC70" s="46"/>
      <c r="AD70" s="46"/>
      <c r="AE70" s="46"/>
      <c r="AF70" s="46"/>
      <c r="AG70" s="46"/>
      <c r="AK70" s="46"/>
      <c r="AL70" s="46"/>
      <c r="AM70" s="46"/>
      <c r="AN70" s="46"/>
      <c r="AO70" s="46"/>
      <c r="AP70" s="46"/>
      <c r="AQ70" s="46"/>
    </row>
    <row r="71" spans="4:43" x14ac:dyDescent="0.25"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7"/>
      <c r="T71" s="47"/>
      <c r="U71" s="46"/>
      <c r="V71" s="48"/>
      <c r="AA71" s="46"/>
      <c r="AB71" s="46"/>
      <c r="AC71" s="46"/>
      <c r="AD71" s="46"/>
      <c r="AE71" s="46"/>
      <c r="AF71" s="46"/>
      <c r="AG71" s="46"/>
      <c r="AK71" s="46"/>
      <c r="AL71" s="46"/>
      <c r="AM71" s="46"/>
      <c r="AN71" s="46"/>
      <c r="AO71" s="46"/>
      <c r="AP71" s="46"/>
      <c r="AQ71" s="46"/>
    </row>
    <row r="72" spans="4:43" x14ac:dyDescent="0.25"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7"/>
      <c r="T72" s="47"/>
      <c r="U72" s="46"/>
      <c r="V72" s="48"/>
      <c r="AA72" s="46"/>
      <c r="AB72" s="46"/>
      <c r="AC72" s="46"/>
      <c r="AD72" s="46"/>
      <c r="AE72" s="46"/>
      <c r="AF72" s="46"/>
      <c r="AG72" s="46"/>
      <c r="AK72" s="46"/>
      <c r="AL72" s="46"/>
      <c r="AM72" s="46"/>
      <c r="AN72" s="46"/>
      <c r="AO72" s="46"/>
      <c r="AP72" s="46"/>
      <c r="AQ72" s="46"/>
    </row>
    <row r="73" spans="4:43" x14ac:dyDescent="0.25"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7"/>
      <c r="T73" s="47"/>
      <c r="U73" s="46"/>
      <c r="V73" s="48"/>
      <c r="AA73" s="46"/>
      <c r="AB73" s="46"/>
      <c r="AC73" s="46"/>
      <c r="AD73" s="46"/>
      <c r="AE73" s="46"/>
      <c r="AF73" s="46"/>
      <c r="AG73" s="46"/>
      <c r="AK73" s="46"/>
      <c r="AL73" s="46"/>
      <c r="AM73" s="46"/>
      <c r="AN73" s="46"/>
      <c r="AO73" s="46"/>
      <c r="AP73" s="46"/>
      <c r="AQ73" s="46"/>
    </row>
    <row r="74" spans="4:43" x14ac:dyDescent="0.25"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7"/>
      <c r="T74" s="47"/>
      <c r="U74" s="46"/>
      <c r="V74" s="48"/>
      <c r="AA74" s="46"/>
      <c r="AB74" s="46"/>
      <c r="AC74" s="46"/>
      <c r="AD74" s="46"/>
      <c r="AE74" s="46"/>
      <c r="AF74" s="46"/>
      <c r="AG74" s="46"/>
      <c r="AK74" s="46"/>
      <c r="AL74" s="46"/>
      <c r="AM74" s="46"/>
      <c r="AN74" s="46"/>
      <c r="AO74" s="46"/>
      <c r="AP74" s="46"/>
      <c r="AQ74" s="46"/>
    </row>
    <row r="75" spans="4:43" x14ac:dyDescent="0.25"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7"/>
      <c r="T75" s="47"/>
      <c r="U75" s="46"/>
      <c r="V75" s="48"/>
      <c r="AA75" s="46"/>
      <c r="AB75" s="46"/>
      <c r="AC75" s="46"/>
      <c r="AD75" s="46"/>
      <c r="AE75" s="46"/>
      <c r="AF75" s="46"/>
      <c r="AG75" s="46"/>
      <c r="AK75" s="46"/>
      <c r="AL75" s="46"/>
      <c r="AM75" s="46"/>
      <c r="AN75" s="46"/>
      <c r="AO75" s="46"/>
      <c r="AP75" s="46"/>
      <c r="AQ75" s="46"/>
    </row>
    <row r="76" spans="4:43" x14ac:dyDescent="0.25"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7"/>
      <c r="T76" s="47"/>
      <c r="U76" s="46"/>
      <c r="V76" s="48"/>
      <c r="AA76" s="46"/>
      <c r="AB76" s="46"/>
      <c r="AC76" s="46"/>
      <c r="AD76" s="46"/>
      <c r="AE76" s="46"/>
      <c r="AF76" s="46"/>
      <c r="AG76" s="46"/>
      <c r="AK76" s="46"/>
      <c r="AL76" s="46"/>
      <c r="AM76" s="46"/>
      <c r="AN76" s="46"/>
      <c r="AO76" s="46"/>
      <c r="AP76" s="46"/>
      <c r="AQ76" s="46"/>
    </row>
    <row r="77" spans="4:43" x14ac:dyDescent="0.25"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7"/>
      <c r="T77" s="47"/>
      <c r="U77" s="46"/>
      <c r="V77" s="48"/>
      <c r="AA77" s="46"/>
      <c r="AB77" s="46"/>
      <c r="AC77" s="46"/>
      <c r="AD77" s="46"/>
      <c r="AE77" s="46"/>
      <c r="AF77" s="46"/>
      <c r="AG77" s="46"/>
      <c r="AK77" s="46"/>
      <c r="AL77" s="46"/>
      <c r="AM77" s="46"/>
      <c r="AN77" s="46"/>
      <c r="AO77" s="46"/>
      <c r="AP77" s="46"/>
      <c r="AQ77" s="46"/>
    </row>
    <row r="78" spans="4:43" x14ac:dyDescent="0.25"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7"/>
      <c r="T78" s="47"/>
      <c r="U78" s="46"/>
      <c r="V78" s="48"/>
      <c r="AA78" s="46"/>
      <c r="AB78" s="46"/>
      <c r="AC78" s="46"/>
      <c r="AD78" s="46"/>
      <c r="AE78" s="46"/>
      <c r="AF78" s="46"/>
      <c r="AG78" s="46"/>
      <c r="AK78" s="46"/>
      <c r="AL78" s="46"/>
      <c r="AM78" s="46"/>
      <c r="AN78" s="46"/>
      <c r="AO78" s="46"/>
      <c r="AP78" s="46"/>
      <c r="AQ78" s="46"/>
    </row>
    <row r="79" spans="4:43" x14ac:dyDescent="0.25"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7"/>
      <c r="T79" s="47"/>
      <c r="U79" s="46"/>
      <c r="V79" s="48"/>
      <c r="AA79" s="46"/>
      <c r="AB79" s="46"/>
      <c r="AC79" s="46"/>
      <c r="AD79" s="46"/>
      <c r="AE79" s="46"/>
      <c r="AF79" s="46"/>
      <c r="AG79" s="46"/>
      <c r="AK79" s="46"/>
      <c r="AL79" s="46"/>
      <c r="AM79" s="46"/>
      <c r="AN79" s="46"/>
      <c r="AO79" s="46"/>
      <c r="AP79" s="46"/>
      <c r="AQ79" s="46"/>
    </row>
    <row r="80" spans="4:43" x14ac:dyDescent="0.25"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7"/>
      <c r="T80" s="47"/>
      <c r="U80" s="46"/>
      <c r="V80" s="48"/>
      <c r="AA80" s="46"/>
      <c r="AB80" s="46"/>
      <c r="AC80" s="46"/>
      <c r="AD80" s="46"/>
      <c r="AE80" s="46"/>
      <c r="AF80" s="46"/>
      <c r="AG80" s="46"/>
      <c r="AK80" s="46"/>
      <c r="AL80" s="46"/>
      <c r="AM80" s="46"/>
      <c r="AN80" s="46"/>
      <c r="AO80" s="46"/>
      <c r="AP80" s="46"/>
      <c r="AQ80" s="46"/>
    </row>
    <row r="81" spans="4:43" x14ac:dyDescent="0.25"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7"/>
      <c r="T81" s="47"/>
      <c r="U81" s="46"/>
      <c r="V81" s="48"/>
      <c r="AA81" s="46"/>
      <c r="AB81" s="46"/>
      <c r="AC81" s="46"/>
      <c r="AD81" s="46"/>
      <c r="AE81" s="46"/>
      <c r="AF81" s="46"/>
      <c r="AG81" s="46"/>
      <c r="AK81" s="46"/>
      <c r="AL81" s="46"/>
      <c r="AM81" s="46"/>
      <c r="AN81" s="46"/>
      <c r="AO81" s="46"/>
      <c r="AP81" s="46"/>
      <c r="AQ81" s="46"/>
    </row>
    <row r="82" spans="4:43" x14ac:dyDescent="0.25"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7"/>
      <c r="T82" s="47"/>
      <c r="U82" s="46"/>
      <c r="V82" s="48"/>
      <c r="AA82" s="46"/>
      <c r="AB82" s="46"/>
      <c r="AC82" s="46"/>
      <c r="AD82" s="46"/>
      <c r="AE82" s="46"/>
      <c r="AF82" s="46"/>
      <c r="AG82" s="46"/>
      <c r="AK82" s="46"/>
      <c r="AL82" s="46"/>
      <c r="AM82" s="46"/>
      <c r="AN82" s="46"/>
      <c r="AO82" s="46"/>
      <c r="AP82" s="46"/>
      <c r="AQ82" s="46"/>
    </row>
    <row r="83" spans="4:43" x14ac:dyDescent="0.25"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7"/>
      <c r="T83" s="47"/>
      <c r="U83" s="46"/>
      <c r="V83" s="48"/>
      <c r="AA83" s="46"/>
      <c r="AB83" s="46"/>
      <c r="AC83" s="46"/>
      <c r="AD83" s="46"/>
      <c r="AE83" s="46"/>
      <c r="AF83" s="46"/>
      <c r="AG83" s="46"/>
      <c r="AK83" s="46"/>
      <c r="AL83" s="46"/>
      <c r="AM83" s="46"/>
      <c r="AN83" s="46"/>
      <c r="AO83" s="46"/>
      <c r="AP83" s="46"/>
      <c r="AQ83" s="46"/>
    </row>
    <row r="84" spans="4:43" x14ac:dyDescent="0.25"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7"/>
      <c r="T84" s="47"/>
      <c r="U84" s="46"/>
      <c r="V84" s="48"/>
      <c r="AA84" s="46"/>
      <c r="AB84" s="46"/>
      <c r="AC84" s="46"/>
      <c r="AD84" s="46"/>
      <c r="AE84" s="46"/>
      <c r="AF84" s="46"/>
      <c r="AG84" s="46"/>
      <c r="AK84" s="46"/>
      <c r="AL84" s="46"/>
      <c r="AM84" s="46"/>
      <c r="AN84" s="46"/>
      <c r="AO84" s="46"/>
      <c r="AP84" s="46"/>
      <c r="AQ84" s="46"/>
    </row>
    <row r="85" spans="4:43" x14ac:dyDescent="0.25"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7"/>
      <c r="T85" s="47"/>
      <c r="U85" s="46"/>
      <c r="V85" s="48"/>
      <c r="AA85" s="46"/>
      <c r="AB85" s="46"/>
      <c r="AC85" s="46"/>
      <c r="AD85" s="46"/>
      <c r="AE85" s="46"/>
      <c r="AF85" s="46"/>
      <c r="AG85" s="46"/>
      <c r="AK85" s="46"/>
      <c r="AL85" s="46"/>
      <c r="AM85" s="46"/>
      <c r="AN85" s="46"/>
      <c r="AO85" s="46"/>
      <c r="AP85" s="46"/>
      <c r="AQ85" s="46"/>
    </row>
    <row r="86" spans="4:43" x14ac:dyDescent="0.25"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7"/>
      <c r="T86" s="47"/>
      <c r="U86" s="46"/>
      <c r="V86" s="48"/>
      <c r="AA86" s="46"/>
      <c r="AB86" s="46"/>
      <c r="AC86" s="46"/>
      <c r="AD86" s="46"/>
      <c r="AE86" s="46"/>
      <c r="AF86" s="46"/>
      <c r="AG86" s="46"/>
      <c r="AK86" s="46"/>
      <c r="AL86" s="46"/>
      <c r="AM86" s="46"/>
      <c r="AN86" s="46"/>
      <c r="AO86" s="46"/>
      <c r="AP86" s="46"/>
      <c r="AQ86" s="46"/>
    </row>
    <row r="87" spans="4:43" x14ac:dyDescent="0.25"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7"/>
      <c r="T87" s="47"/>
      <c r="U87" s="46"/>
      <c r="V87" s="48"/>
      <c r="AA87" s="46"/>
      <c r="AB87" s="46"/>
      <c r="AC87" s="46"/>
      <c r="AD87" s="46"/>
      <c r="AE87" s="46"/>
      <c r="AF87" s="46"/>
      <c r="AG87" s="46"/>
      <c r="AK87" s="46"/>
      <c r="AL87" s="46"/>
      <c r="AM87" s="46"/>
      <c r="AN87" s="46"/>
      <c r="AO87" s="46"/>
      <c r="AP87" s="46"/>
      <c r="AQ87" s="46"/>
    </row>
    <row r="88" spans="4:43" x14ac:dyDescent="0.25"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7"/>
      <c r="T88" s="47"/>
      <c r="U88" s="46"/>
      <c r="V88" s="48"/>
      <c r="AA88" s="46"/>
      <c r="AB88" s="46"/>
      <c r="AC88" s="46"/>
      <c r="AD88" s="46"/>
      <c r="AE88" s="46"/>
      <c r="AF88" s="46"/>
      <c r="AG88" s="46"/>
      <c r="AK88" s="46"/>
      <c r="AL88" s="46"/>
      <c r="AM88" s="46"/>
      <c r="AN88" s="46"/>
      <c r="AO88" s="46"/>
      <c r="AP88" s="46"/>
      <c r="AQ88" s="46"/>
    </row>
    <row r="89" spans="4:43" x14ac:dyDescent="0.25"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7"/>
      <c r="T89" s="47"/>
      <c r="U89" s="46"/>
      <c r="V89" s="48"/>
      <c r="AA89" s="46"/>
      <c r="AB89" s="46"/>
      <c r="AC89" s="46"/>
      <c r="AD89" s="46"/>
      <c r="AE89" s="46"/>
      <c r="AF89" s="46"/>
      <c r="AG89" s="46"/>
      <c r="AK89" s="46"/>
      <c r="AL89" s="46"/>
      <c r="AM89" s="46"/>
      <c r="AN89" s="46"/>
      <c r="AO89" s="46"/>
      <c r="AP89" s="46"/>
      <c r="AQ89" s="46"/>
    </row>
    <row r="90" spans="4:43" x14ac:dyDescent="0.25"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7"/>
      <c r="T90" s="47"/>
      <c r="U90" s="46"/>
      <c r="V90" s="48"/>
      <c r="AA90" s="46"/>
      <c r="AB90" s="46"/>
      <c r="AC90" s="46"/>
      <c r="AD90" s="46"/>
      <c r="AE90" s="46"/>
      <c r="AF90" s="46"/>
      <c r="AG90" s="46"/>
      <c r="AK90" s="46"/>
      <c r="AL90" s="46"/>
      <c r="AM90" s="46"/>
      <c r="AN90" s="46"/>
      <c r="AO90" s="46"/>
      <c r="AP90" s="46"/>
      <c r="AQ90" s="46"/>
    </row>
    <row r="91" spans="4:43" x14ac:dyDescent="0.25"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7"/>
      <c r="T91" s="47"/>
      <c r="U91" s="46"/>
      <c r="V91" s="48"/>
      <c r="AA91" s="46"/>
      <c r="AB91" s="46"/>
      <c r="AC91" s="46"/>
      <c r="AD91" s="46"/>
      <c r="AE91" s="46"/>
      <c r="AF91" s="46"/>
      <c r="AG91" s="46"/>
      <c r="AK91" s="46"/>
      <c r="AL91" s="46"/>
      <c r="AM91" s="46"/>
      <c r="AN91" s="46"/>
      <c r="AO91" s="46"/>
      <c r="AP91" s="46"/>
      <c r="AQ91" s="46"/>
    </row>
    <row r="92" spans="4:43" x14ac:dyDescent="0.25"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7"/>
      <c r="T92" s="47"/>
      <c r="U92" s="46"/>
      <c r="V92" s="48"/>
      <c r="AA92" s="46"/>
      <c r="AB92" s="46"/>
      <c r="AC92" s="46"/>
      <c r="AD92" s="46"/>
      <c r="AE92" s="46"/>
      <c r="AF92" s="46"/>
      <c r="AG92" s="46"/>
      <c r="AK92" s="46"/>
      <c r="AL92" s="46"/>
      <c r="AM92" s="46"/>
      <c r="AN92" s="46"/>
      <c r="AO92" s="46"/>
      <c r="AP92" s="46"/>
      <c r="AQ92" s="46"/>
    </row>
    <row r="93" spans="4:43" x14ac:dyDescent="0.25"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7"/>
      <c r="T93" s="47"/>
      <c r="U93" s="46"/>
      <c r="V93" s="48"/>
      <c r="AA93" s="46"/>
      <c r="AB93" s="46"/>
      <c r="AC93" s="46"/>
      <c r="AD93" s="46"/>
      <c r="AE93" s="46"/>
      <c r="AF93" s="46"/>
      <c r="AG93" s="46"/>
      <c r="AK93" s="46"/>
      <c r="AL93" s="46"/>
      <c r="AM93" s="46"/>
      <c r="AN93" s="46"/>
      <c r="AO93" s="46"/>
      <c r="AP93" s="46"/>
      <c r="AQ93" s="46"/>
    </row>
    <row r="94" spans="4:43" x14ac:dyDescent="0.25"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7"/>
      <c r="T94" s="47"/>
      <c r="U94" s="46"/>
      <c r="V94" s="48"/>
      <c r="AA94" s="46"/>
      <c r="AB94" s="46"/>
      <c r="AC94" s="46"/>
      <c r="AD94" s="46"/>
      <c r="AE94" s="46"/>
      <c r="AF94" s="46"/>
      <c r="AG94" s="46"/>
      <c r="AK94" s="46"/>
      <c r="AL94" s="46"/>
      <c r="AM94" s="46"/>
      <c r="AN94" s="46"/>
      <c r="AO94" s="46"/>
      <c r="AP94" s="46"/>
      <c r="AQ94" s="46"/>
    </row>
    <row r="95" spans="4:43" x14ac:dyDescent="0.25"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7"/>
      <c r="T95" s="47"/>
      <c r="U95" s="46"/>
      <c r="V95" s="48"/>
      <c r="AA95" s="46"/>
      <c r="AB95" s="46"/>
      <c r="AC95" s="46"/>
      <c r="AD95" s="46"/>
      <c r="AE95" s="46"/>
      <c r="AF95" s="46"/>
      <c r="AG95" s="46"/>
      <c r="AK95" s="46"/>
      <c r="AL95" s="46"/>
      <c r="AM95" s="46"/>
      <c r="AN95" s="46"/>
      <c r="AO95" s="46"/>
      <c r="AP95" s="46"/>
      <c r="AQ95" s="46"/>
    </row>
    <row r="96" spans="4:43" x14ac:dyDescent="0.25"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7"/>
      <c r="T96" s="47"/>
      <c r="U96" s="46"/>
      <c r="V96" s="48"/>
      <c r="AA96" s="46"/>
      <c r="AB96" s="46"/>
      <c r="AC96" s="46"/>
      <c r="AD96" s="46"/>
      <c r="AE96" s="46"/>
      <c r="AF96" s="46"/>
      <c r="AG96" s="46"/>
      <c r="AK96" s="46"/>
      <c r="AL96" s="46"/>
      <c r="AM96" s="46"/>
      <c r="AN96" s="46"/>
      <c r="AO96" s="46"/>
      <c r="AP96" s="46"/>
      <c r="AQ96" s="46"/>
    </row>
    <row r="97" spans="4:43" x14ac:dyDescent="0.25"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7"/>
      <c r="T97" s="47"/>
      <c r="U97" s="46"/>
      <c r="V97" s="48"/>
      <c r="AA97" s="46"/>
      <c r="AB97" s="46"/>
      <c r="AC97" s="46"/>
      <c r="AD97" s="46"/>
      <c r="AE97" s="46"/>
      <c r="AF97" s="46"/>
      <c r="AG97" s="46"/>
      <c r="AK97" s="46"/>
      <c r="AL97" s="46"/>
      <c r="AM97" s="46"/>
      <c r="AN97" s="46"/>
      <c r="AO97" s="46"/>
      <c r="AP97" s="46"/>
      <c r="AQ97" s="46"/>
    </row>
    <row r="98" spans="4:43" x14ac:dyDescent="0.25"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7"/>
      <c r="T98" s="47"/>
      <c r="U98" s="46"/>
      <c r="V98" s="48"/>
      <c r="AA98" s="46"/>
      <c r="AB98" s="46"/>
      <c r="AC98" s="46"/>
      <c r="AD98" s="46"/>
      <c r="AE98" s="46"/>
      <c r="AF98" s="46"/>
      <c r="AG98" s="46"/>
      <c r="AK98" s="46"/>
      <c r="AL98" s="46"/>
      <c r="AM98" s="46"/>
      <c r="AN98" s="46"/>
      <c r="AO98" s="46"/>
      <c r="AP98" s="46"/>
      <c r="AQ98" s="46"/>
    </row>
    <row r="99" spans="4:43" x14ac:dyDescent="0.25"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7"/>
      <c r="T99" s="47"/>
      <c r="U99" s="46"/>
      <c r="V99" s="48"/>
      <c r="AA99" s="46"/>
      <c r="AB99" s="46"/>
      <c r="AC99" s="46"/>
      <c r="AD99" s="46"/>
      <c r="AE99" s="46"/>
      <c r="AF99" s="46"/>
      <c r="AG99" s="46"/>
      <c r="AK99" s="46"/>
      <c r="AL99" s="46"/>
      <c r="AM99" s="46"/>
      <c r="AN99" s="46"/>
      <c r="AO99" s="46"/>
      <c r="AP99" s="46"/>
      <c r="AQ99" s="46"/>
    </row>
    <row r="100" spans="4:43" x14ac:dyDescent="0.25"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7"/>
      <c r="T100" s="47"/>
      <c r="U100" s="46"/>
      <c r="V100" s="48"/>
      <c r="AA100" s="46"/>
      <c r="AB100" s="46"/>
      <c r="AC100" s="46"/>
      <c r="AD100" s="46"/>
      <c r="AE100" s="46"/>
      <c r="AF100" s="46"/>
      <c r="AG100" s="46"/>
      <c r="AK100" s="46"/>
      <c r="AL100" s="46"/>
      <c r="AM100" s="46"/>
      <c r="AN100" s="46"/>
      <c r="AO100" s="46"/>
      <c r="AP100" s="46"/>
      <c r="AQ100" s="46"/>
    </row>
    <row r="101" spans="4:43" x14ac:dyDescent="0.25"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7"/>
      <c r="T101" s="47"/>
      <c r="U101" s="46"/>
      <c r="V101" s="48"/>
      <c r="AA101" s="46"/>
      <c r="AB101" s="46"/>
      <c r="AC101" s="46"/>
      <c r="AD101" s="46"/>
      <c r="AE101" s="46"/>
      <c r="AF101" s="46"/>
      <c r="AG101" s="46"/>
      <c r="AK101" s="46"/>
      <c r="AL101" s="46"/>
      <c r="AM101" s="46"/>
      <c r="AN101" s="46"/>
      <c r="AO101" s="46"/>
      <c r="AP101" s="46"/>
      <c r="AQ101" s="46"/>
    </row>
    <row r="102" spans="4:43" x14ac:dyDescent="0.25"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7"/>
      <c r="T102" s="47"/>
      <c r="U102" s="46"/>
      <c r="V102" s="48"/>
      <c r="AA102" s="46"/>
      <c r="AB102" s="46"/>
      <c r="AC102" s="46"/>
      <c r="AD102" s="46"/>
      <c r="AE102" s="46"/>
      <c r="AF102" s="46"/>
      <c r="AG102" s="46"/>
      <c r="AK102" s="46"/>
      <c r="AL102" s="46"/>
      <c r="AM102" s="46"/>
      <c r="AN102" s="46"/>
      <c r="AO102" s="46"/>
      <c r="AP102" s="46"/>
      <c r="AQ102" s="46"/>
    </row>
    <row r="103" spans="4:43" x14ac:dyDescent="0.25"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7"/>
      <c r="T103" s="47"/>
      <c r="U103" s="46"/>
      <c r="V103" s="48"/>
      <c r="AA103" s="46"/>
      <c r="AB103" s="46"/>
      <c r="AC103" s="46"/>
      <c r="AD103" s="46"/>
      <c r="AE103" s="46"/>
      <c r="AF103" s="46"/>
      <c r="AG103" s="46"/>
      <c r="AK103" s="46"/>
      <c r="AL103" s="46"/>
      <c r="AM103" s="46"/>
      <c r="AN103" s="46"/>
      <c r="AO103" s="46"/>
      <c r="AP103" s="46"/>
      <c r="AQ103" s="46"/>
    </row>
    <row r="104" spans="4:43" x14ac:dyDescent="0.25"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7"/>
      <c r="T104" s="47"/>
      <c r="U104" s="46"/>
      <c r="V104" s="48"/>
      <c r="AA104" s="46"/>
      <c r="AB104" s="46"/>
      <c r="AC104" s="46"/>
      <c r="AD104" s="46"/>
      <c r="AE104" s="46"/>
      <c r="AF104" s="46"/>
      <c r="AG104" s="46"/>
      <c r="AK104" s="46"/>
      <c r="AL104" s="46"/>
      <c r="AM104" s="46"/>
      <c r="AN104" s="46"/>
      <c r="AO104" s="46"/>
      <c r="AP104" s="46"/>
      <c r="AQ104" s="46"/>
    </row>
    <row r="105" spans="4:43" x14ac:dyDescent="0.25"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7"/>
      <c r="T105" s="47"/>
      <c r="U105" s="46"/>
      <c r="V105" s="48"/>
      <c r="AA105" s="46"/>
      <c r="AB105" s="46"/>
      <c r="AC105" s="46"/>
      <c r="AD105" s="46"/>
      <c r="AE105" s="46"/>
      <c r="AF105" s="46"/>
      <c r="AG105" s="46"/>
      <c r="AK105" s="46"/>
      <c r="AL105" s="46"/>
      <c r="AM105" s="46"/>
      <c r="AN105" s="46"/>
      <c r="AO105" s="46"/>
      <c r="AP105" s="46"/>
      <c r="AQ105" s="46"/>
    </row>
    <row r="106" spans="4:43" x14ac:dyDescent="0.25"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7"/>
      <c r="T106" s="47"/>
      <c r="U106" s="46"/>
      <c r="V106" s="48"/>
      <c r="AA106" s="46"/>
      <c r="AB106" s="46"/>
      <c r="AC106" s="46"/>
      <c r="AD106" s="46"/>
      <c r="AE106" s="46"/>
      <c r="AF106" s="46"/>
      <c r="AG106" s="46"/>
      <c r="AK106" s="46"/>
      <c r="AL106" s="46"/>
      <c r="AM106" s="46"/>
      <c r="AN106" s="46"/>
      <c r="AO106" s="46"/>
      <c r="AP106" s="46"/>
      <c r="AQ106" s="46"/>
    </row>
    <row r="107" spans="4:43" x14ac:dyDescent="0.25"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7"/>
      <c r="T107" s="47"/>
      <c r="U107" s="46"/>
      <c r="V107" s="48"/>
      <c r="AA107" s="46"/>
      <c r="AB107" s="46"/>
      <c r="AC107" s="46"/>
      <c r="AD107" s="46"/>
      <c r="AE107" s="46"/>
      <c r="AF107" s="46"/>
      <c r="AG107" s="46"/>
      <c r="AK107" s="46"/>
      <c r="AL107" s="46"/>
      <c r="AM107" s="46"/>
      <c r="AN107" s="46"/>
      <c r="AO107" s="46"/>
      <c r="AP107" s="46"/>
      <c r="AQ107" s="46"/>
    </row>
    <row r="108" spans="4:43" x14ac:dyDescent="0.25"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7"/>
      <c r="T108" s="47"/>
      <c r="U108" s="46"/>
      <c r="V108" s="48"/>
      <c r="AA108" s="46"/>
      <c r="AB108" s="46"/>
      <c r="AC108" s="46"/>
      <c r="AD108" s="46"/>
      <c r="AE108" s="46"/>
      <c r="AF108" s="46"/>
      <c r="AG108" s="46"/>
      <c r="AK108" s="46"/>
      <c r="AL108" s="46"/>
      <c r="AM108" s="46"/>
      <c r="AN108" s="46"/>
      <c r="AO108" s="46"/>
      <c r="AP108" s="46"/>
      <c r="AQ108" s="46"/>
    </row>
    <row r="109" spans="4:43" x14ac:dyDescent="0.25"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7"/>
      <c r="T109" s="47"/>
      <c r="U109" s="46"/>
      <c r="V109" s="48"/>
      <c r="AA109" s="46"/>
      <c r="AB109" s="46"/>
      <c r="AC109" s="46"/>
      <c r="AD109" s="46"/>
      <c r="AE109" s="46"/>
      <c r="AF109" s="46"/>
      <c r="AG109" s="46"/>
      <c r="AK109" s="46"/>
      <c r="AL109" s="46"/>
      <c r="AM109" s="46"/>
      <c r="AN109" s="46"/>
      <c r="AO109" s="46"/>
      <c r="AP109" s="46"/>
      <c r="AQ109" s="46"/>
    </row>
    <row r="110" spans="4:43" x14ac:dyDescent="0.25"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7"/>
      <c r="T110" s="47"/>
      <c r="U110" s="46"/>
      <c r="V110" s="48"/>
      <c r="AA110" s="46"/>
      <c r="AB110" s="46"/>
      <c r="AC110" s="46"/>
      <c r="AD110" s="46"/>
      <c r="AE110" s="46"/>
      <c r="AF110" s="46"/>
      <c r="AG110" s="46"/>
      <c r="AK110" s="46"/>
      <c r="AL110" s="46"/>
      <c r="AM110" s="46"/>
      <c r="AN110" s="46"/>
      <c r="AO110" s="46"/>
      <c r="AP110" s="46"/>
      <c r="AQ110" s="46"/>
    </row>
    <row r="111" spans="4:43" x14ac:dyDescent="0.25"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7"/>
      <c r="T111" s="47"/>
      <c r="U111" s="46"/>
      <c r="V111" s="48"/>
      <c r="AA111" s="46"/>
      <c r="AB111" s="46"/>
      <c r="AC111" s="46"/>
      <c r="AD111" s="46"/>
      <c r="AE111" s="46"/>
      <c r="AF111" s="46"/>
      <c r="AG111" s="46"/>
      <c r="AK111" s="46"/>
      <c r="AL111" s="46"/>
      <c r="AM111" s="46"/>
      <c r="AN111" s="46"/>
      <c r="AO111" s="46"/>
      <c r="AP111" s="46"/>
      <c r="AQ111" s="46"/>
    </row>
    <row r="112" spans="4:43" x14ac:dyDescent="0.25"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7"/>
      <c r="T112" s="47"/>
      <c r="U112" s="46"/>
      <c r="V112" s="48"/>
      <c r="AA112" s="46"/>
      <c r="AB112" s="46"/>
      <c r="AC112" s="46"/>
      <c r="AD112" s="46"/>
      <c r="AE112" s="46"/>
      <c r="AF112" s="46"/>
      <c r="AG112" s="46"/>
      <c r="AK112" s="46"/>
      <c r="AL112" s="46"/>
      <c r="AM112" s="46"/>
      <c r="AN112" s="46"/>
      <c r="AO112" s="46"/>
      <c r="AP112" s="46"/>
      <c r="AQ112" s="46"/>
    </row>
    <row r="113" spans="4:43" x14ac:dyDescent="0.25"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7"/>
      <c r="T113" s="47"/>
      <c r="U113" s="46"/>
      <c r="V113" s="48"/>
      <c r="AA113" s="46"/>
      <c r="AB113" s="46"/>
      <c r="AC113" s="46"/>
      <c r="AD113" s="46"/>
      <c r="AE113" s="46"/>
      <c r="AF113" s="46"/>
      <c r="AG113" s="46"/>
      <c r="AK113" s="46"/>
      <c r="AL113" s="46"/>
      <c r="AM113" s="46"/>
      <c r="AN113" s="46"/>
      <c r="AO113" s="46"/>
      <c r="AP113" s="46"/>
      <c r="AQ113" s="46"/>
    </row>
    <row r="114" spans="4:43" x14ac:dyDescent="0.25"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7"/>
      <c r="T114" s="47"/>
      <c r="U114" s="46"/>
      <c r="V114" s="48"/>
      <c r="AA114" s="46"/>
      <c r="AB114" s="46"/>
      <c r="AC114" s="46"/>
      <c r="AD114" s="46"/>
      <c r="AE114" s="46"/>
      <c r="AF114" s="46"/>
      <c r="AG114" s="46"/>
      <c r="AK114" s="46"/>
      <c r="AL114" s="46"/>
      <c r="AM114" s="46"/>
      <c r="AN114" s="46"/>
      <c r="AO114" s="46"/>
      <c r="AP114" s="46"/>
      <c r="AQ114" s="46"/>
    </row>
    <row r="115" spans="4:43" x14ac:dyDescent="0.25"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7"/>
      <c r="T115" s="47"/>
      <c r="U115" s="46"/>
      <c r="V115" s="48"/>
      <c r="AA115" s="46"/>
      <c r="AB115" s="46"/>
      <c r="AC115" s="46"/>
      <c r="AD115" s="46"/>
      <c r="AE115" s="46"/>
      <c r="AF115" s="46"/>
      <c r="AG115" s="46"/>
      <c r="AK115" s="46"/>
      <c r="AL115" s="46"/>
      <c r="AM115" s="46"/>
      <c r="AN115" s="46"/>
      <c r="AO115" s="46"/>
      <c r="AP115" s="46"/>
      <c r="AQ115" s="4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4" t="s">
        <v>17</v>
      </c>
      <c r="B8" s="14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12" t="s">
        <v>95</v>
      </c>
      <c r="B10" s="12" t="s">
        <v>95</v>
      </c>
      <c r="C10" s="14" t="s">
        <v>97</v>
      </c>
    </row>
    <row r="11" spans="1:4" x14ac:dyDescent="0.2">
      <c r="A11" s="12" t="s">
        <v>98</v>
      </c>
      <c r="B11" s="12" t="s">
        <v>98</v>
      </c>
      <c r="C11" s="14" t="s">
        <v>97</v>
      </c>
    </row>
    <row r="13" spans="1:4" x14ac:dyDescent="0.2">
      <c r="A13" s="11" t="s">
        <v>102</v>
      </c>
    </row>
  </sheetData>
  <phoneticPr fontId="22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90" r:id="rId4" name="cmdSpecifySets">
          <controlPr defaultSize="0" autoLine="0" r:id="rId5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4" name="cmdSpecifySets"/>
      </mc:Fallback>
    </mc:AlternateContent>
    <mc:AlternateContent xmlns:mc="http://schemas.openxmlformats.org/markup-compatibility/2006">
      <mc:Choice Requires="x14">
        <control shapeId="63489" r:id="rId6" name="cmdCheckRegion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6" name="cmdCheckRegionsSheet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21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6" x14ac:dyDescent="0.2">
      <c r="A1" s="20" t="s">
        <v>99</v>
      </c>
    </row>
    <row r="4" spans="1:6" ht="17.25" customHeight="1" x14ac:dyDescent="0.2"/>
    <row r="5" spans="1:6" ht="17.25" customHeight="1" x14ac:dyDescent="0.2">
      <c r="C5" s="19"/>
    </row>
    <row r="6" spans="1:6" ht="15.75" customHeight="1" x14ac:dyDescent="0.2"/>
    <row r="7" spans="1:6" x14ac:dyDescent="0.2">
      <c r="B7" s="24" t="s">
        <v>40</v>
      </c>
      <c r="C7" s="20" t="s">
        <v>41</v>
      </c>
      <c r="D7" s="20" t="s">
        <v>42</v>
      </c>
      <c r="E7" s="20" t="s">
        <v>1</v>
      </c>
      <c r="F7" s="20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3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4" name="cmdCommUnit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8" name="cmdSpecifySets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H12"/>
  <sheetViews>
    <sheetView workbookViewId="0">
      <selection activeCell="B11" sqref="B11"/>
    </sheetView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33.28515625" style="18" bestFit="1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/>
    </row>
    <row r="2" spans="1:8" ht="12.75" x14ac:dyDescent="0.2">
      <c r="A2"/>
    </row>
    <row r="4" spans="1:8" ht="17.25" customHeight="1" x14ac:dyDescent="0.2"/>
    <row r="5" spans="1:8" ht="17.25" customHeight="1" x14ac:dyDescent="0.2">
      <c r="C5" s="19"/>
    </row>
    <row r="6" spans="1:8" ht="15.75" customHeight="1" thickBot="1" x14ac:dyDescent="0.35">
      <c r="B6" s="66" t="s">
        <v>265</v>
      </c>
    </row>
    <row r="7" spans="1:8" ht="16.5" thickTop="1" thickBot="1" x14ac:dyDescent="0.3">
      <c r="B7" s="110" t="s">
        <v>40</v>
      </c>
      <c r="C7" s="110" t="s">
        <v>41</v>
      </c>
      <c r="D7" s="110" t="s">
        <v>42</v>
      </c>
      <c r="E7" s="110" t="s">
        <v>266</v>
      </c>
      <c r="F7" s="110" t="s">
        <v>267</v>
      </c>
      <c r="G7" s="110" t="s">
        <v>268</v>
      </c>
      <c r="H7" s="110" t="s">
        <v>269</v>
      </c>
    </row>
    <row r="8" spans="1:8" s="17" customFormat="1" ht="12.75" x14ac:dyDescent="0.2">
      <c r="A8" s="17" t="s">
        <v>92</v>
      </c>
      <c r="B8" s="37" t="s">
        <v>115</v>
      </c>
      <c r="C8" s="40"/>
      <c r="D8" s="40"/>
    </row>
    <row r="9" spans="1:8" s="17" customFormat="1" ht="12.75" x14ac:dyDescent="0.2">
      <c r="A9" s="38"/>
      <c r="B9" s="38" t="str">
        <f>RES!U2</f>
        <v>CO2CAPT</v>
      </c>
      <c r="C9" s="38" t="str">
        <f>RES!U3</f>
        <v>CO2 Captured</v>
      </c>
      <c r="D9" s="41" t="s">
        <v>116</v>
      </c>
      <c r="E9" s="26" t="s">
        <v>38</v>
      </c>
      <c r="F9" s="26" t="s">
        <v>119</v>
      </c>
      <c r="G9" s="26"/>
      <c r="H9" s="26"/>
    </row>
    <row r="10" spans="1:8" s="17" customFormat="1" ht="12.75" x14ac:dyDescent="0.2">
      <c r="A10" s="38"/>
      <c r="B10" s="38" t="str">
        <f>RES!AC2</f>
        <v>CO2STOR</v>
      </c>
      <c r="C10" s="38" t="str">
        <f>RES!AC3</f>
        <v>Transported and Stored CO2</v>
      </c>
      <c r="D10" s="41" t="s">
        <v>116</v>
      </c>
      <c r="E10" s="26" t="s">
        <v>38</v>
      </c>
      <c r="F10" s="26" t="s">
        <v>119</v>
      </c>
      <c r="G10" s="26"/>
      <c r="H10" s="26"/>
    </row>
    <row r="11" spans="1:8" s="17" customFormat="1" ht="12.75" x14ac:dyDescent="0.2">
      <c r="A11" s="38"/>
    </row>
    <row r="12" spans="1:8" s="17" customFormat="1" ht="12.75" x14ac:dyDescent="0.2"/>
  </sheetData>
  <pageMargins left="0.75" right="0.75" top="1" bottom="1" header="0.5" footer="0.5"/>
  <pageSetup paperSize="9" orientation="portrait" horizontalDpi="1200" verticalDpi="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32"/>
      <c r="C9" s="32"/>
      <c r="E9" s="32"/>
    </row>
    <row r="10" spans="1:6" x14ac:dyDescent="0.2">
      <c r="B10" s="13"/>
      <c r="C10" s="32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7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4" name="cmdSpecifySe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9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8" name="cmdProcUni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7" customWidth="1"/>
    <col min="2" max="2" width="12.140625" style="17" customWidth="1"/>
    <col min="3" max="3" width="28.42578125" style="17" customWidth="1"/>
    <col min="4" max="4" width="10" style="17" customWidth="1"/>
    <col min="5" max="5" width="28.42578125" style="17" customWidth="1"/>
    <col min="6" max="6" width="10.28515625" style="17" customWidth="1"/>
    <col min="7" max="16384" width="9.140625" style="17"/>
  </cols>
  <sheetData>
    <row r="1" spans="1:6" s="18" customFormat="1" ht="11.25" x14ac:dyDescent="0.2">
      <c r="A1" s="20" t="s">
        <v>103</v>
      </c>
    </row>
    <row r="2" spans="1:6" s="18" customFormat="1" ht="11.25" x14ac:dyDescent="0.2"/>
    <row r="3" spans="1:6" s="18" customFormat="1" ht="11.25" x14ac:dyDescent="0.2"/>
    <row r="4" spans="1:6" s="18" customFormat="1" ht="18.75" customHeight="1" x14ac:dyDescent="0.2"/>
    <row r="5" spans="1:6" s="18" customFormat="1" ht="17.25" customHeight="1" x14ac:dyDescent="0.2">
      <c r="C5" s="19"/>
    </row>
    <row r="6" spans="1:6" s="18" customFormat="1" ht="15.75" customHeight="1" x14ac:dyDescent="0.2"/>
    <row r="7" spans="1:6" s="18" customFormat="1" ht="11.25" x14ac:dyDescent="0.2">
      <c r="B7" s="24" t="s">
        <v>46</v>
      </c>
      <c r="C7" s="20" t="s">
        <v>47</v>
      </c>
      <c r="D7" s="20" t="s">
        <v>43</v>
      </c>
      <c r="E7" s="20" t="s">
        <v>1</v>
      </c>
      <c r="F7" s="20" t="s">
        <v>0</v>
      </c>
    </row>
    <row r="8" spans="1:6" s="18" customFormat="1" ht="11.25" x14ac:dyDescent="0.2">
      <c r="B8" s="19"/>
      <c r="C8" s="19"/>
    </row>
    <row r="9" spans="1:6" s="18" customFormat="1" ht="11.25" x14ac:dyDescent="0.2">
      <c r="B9" s="19"/>
      <c r="C9" s="19"/>
      <c r="E9" s="19"/>
    </row>
    <row r="10" spans="1:6" s="18" customFormat="1" ht="11.25" x14ac:dyDescent="0.2">
      <c r="D10" s="19"/>
      <c r="E10" s="1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9" r:id="rId4" name="cmdConstraintUnit">
          <controlPr defaultSize="0" autoLine="0" r:id="rId5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4" name="cmdConstraintUnit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7" r:id="rId8" name="cmdConstraintSets">
          <controlPr defaultSize="0" autoLine="0" autoPict="0" r:id="rId9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8" name="cmdConstraintSets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1"/>
      <c r="C9" s="21"/>
      <c r="D9" s="21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8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4" name="cmdAddParamQualifier2"/>
      </mc:Fallback>
    </mc:AlternateContent>
    <mc:AlternateContent xmlns:mc="http://schemas.openxmlformats.org/markup-compatibility/2006">
      <mc:Choice Requires="x14">
        <control shapeId="90113" r:id="rId6" name="cmdAddParameter">
          <controlPr defaultSize="0" autoLine="0" r:id="rId7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6" name="cmdAddParameter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5" r:id="rId10" name="cmdAddParamQualifier1">
          <controlPr defaultSize="0" autoLine="0" r:id="rId11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10" name="cmdAddParamQualifier1"/>
      </mc:Fallback>
    </mc:AlternateContent>
    <mc:AlternateContent xmlns:mc="http://schemas.openxmlformats.org/markup-compatibility/2006">
      <mc:Choice Requires="x14">
        <control shapeId="90116" r:id="rId12" name="cmdCheckCommDataSheet">
          <controlPr defaultSize="0" autoLine="0" r:id="rId13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12" name="cmdCheckCommDataShee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ANSv2-692-Home</vt:lpstr>
      <vt:lpstr>Index</vt:lpstr>
      <vt:lpstr>RES</vt:lpstr>
      <vt:lpstr>Commodities_BASE</vt:lpstr>
      <vt:lpstr>Processes_BASE</vt:lpstr>
      <vt:lpstr>ProcData_CCS</vt:lpstr>
      <vt:lpstr>Iron and Steel</vt:lpstr>
      <vt:lpstr>Storage supply curve</vt:lpstr>
      <vt:lpstr>Elc intensity Capture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 Call</cp:lastModifiedBy>
  <cp:lastPrinted>2005-06-23T04:07:43Z</cp:lastPrinted>
  <dcterms:created xsi:type="dcterms:W3CDTF">2005-05-01T12:39:10Z</dcterms:created>
  <dcterms:modified xsi:type="dcterms:W3CDTF">2024-01-23T12:50:41Z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