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Models\SATIMGE_Veda\AFOLU\"/>
    </mc:Choice>
  </mc:AlternateContent>
  <xr:revisionPtr revIDLastSave="0" documentId="13_ncr:1_{9A444F14-3476-47CA-8A2A-D6D3FF6E92B0}" xr6:coauthVersionLast="47" xr6:coauthVersionMax="47" xr10:uidLastSave="{00000000-0000-0000-0000-000000000000}"/>
  <bookViews>
    <workbookView xWindow="-3765" yWindow="-18270" windowWidth="31245" windowHeight="16935"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D79" i="70" l="1"/>
  <c r="AU62" i="70"/>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Q23" i="50" s="1"/>
  <c r="AQ24" i="50"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BJ13" i="36"/>
  <c r="BE23" i="50"/>
  <c r="BE24" i="50" s="1"/>
  <c r="BJ14"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A20" i="50" l="1"/>
  <c r="AA21" i="50" s="1"/>
  <c r="Y23" i="50"/>
  <c r="Y24" i="50" s="1"/>
  <c r="AL23" i="50"/>
  <c r="AL24" i="50" s="1"/>
  <c r="BB14" i="36"/>
  <c r="AV14" i="36"/>
  <c r="AC1402" i="67" s="1"/>
  <c r="AF23" i="69"/>
  <c r="AF24" i="69" s="1"/>
  <c r="AQ14" i="36"/>
  <c r="X1402" i="67" s="1"/>
  <c r="AW23" i="50"/>
  <c r="AW24" i="50" s="1"/>
  <c r="AV13" i="36"/>
  <c r="AC1387" i="67" s="1"/>
  <c r="BL13" i="70"/>
  <c r="BL74" i="70" s="1"/>
  <c r="BL14" i="70"/>
  <c r="BL75" i="70" s="1"/>
  <c r="AH13" i="36"/>
  <c r="O1107" i="67" s="1"/>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Q1075" i="67"/>
  <c r="AQ1089" i="67"/>
  <c r="AQ1107" i="67"/>
  <c r="AQ1193" i="67"/>
  <c r="AQ1209" i="67"/>
  <c r="AQ1387" i="67"/>
  <c r="AQ1401" i="67"/>
  <c r="AQ1419" i="67"/>
  <c r="AQ1539" i="67"/>
  <c r="AQ1555"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X1108" i="67"/>
  <c r="AC1388"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C1194" i="67" l="1"/>
  <c r="T141" i="65"/>
  <c r="AC471" i="67" s="1"/>
  <c r="AJ131" i="65"/>
  <c r="BL59" i="70"/>
  <c r="O1089" i="67"/>
  <c r="O1075" i="67"/>
  <c r="O1555" i="67"/>
  <c r="O604" i="67" s="1"/>
  <c r="O1539" i="67"/>
  <c r="F140" i="65"/>
  <c r="O470" i="67" s="1"/>
  <c r="O1419" i="67"/>
  <c r="O1401" i="67"/>
  <c r="O787" i="67" s="1"/>
  <c r="O1387" i="67"/>
  <c r="O622" i="67" s="1"/>
  <c r="O1209" i="67"/>
  <c r="O1193" i="67"/>
  <c r="AE141" i="65"/>
  <c r="AN471" i="67" s="1"/>
  <c r="X1420" i="67"/>
  <c r="X957" i="67" s="1"/>
  <c r="X1388" i="67"/>
  <c r="X925" i="67" s="1"/>
  <c r="X1194" i="67"/>
  <c r="X1210" i="67"/>
  <c r="AL130" i="65"/>
  <c r="BN58" i="70"/>
  <c r="X1556" i="67"/>
  <c r="X1090" i="67"/>
  <c r="X1540" i="67"/>
  <c r="X589" i="67" s="1"/>
  <c r="X1076" i="67"/>
  <c r="AC1210" i="67"/>
  <c r="V131" i="65"/>
  <c r="AC1108" i="67"/>
  <c r="AC1556" i="67"/>
  <c r="AC147" i="67" s="1"/>
  <c r="AC1090" i="67"/>
  <c r="BF21" i="70"/>
  <c r="AC1540" i="67"/>
  <c r="AC131" i="67" s="1"/>
  <c r="AC1076" i="67"/>
  <c r="AJ1419" i="67"/>
  <c r="BF19" i="70"/>
  <c r="BF80" i="70" s="1"/>
  <c r="AC1420" i="67"/>
  <c r="AC503" i="67" s="1"/>
  <c r="Z1401" i="67"/>
  <c r="Z938" i="67" s="1"/>
  <c r="L1556" i="67"/>
  <c r="Z1387" i="67"/>
  <c r="Z622" i="67" s="1"/>
  <c r="AC1555" i="67"/>
  <c r="AC756" i="67" s="1"/>
  <c r="AC1075" i="67"/>
  <c r="L1420" i="67"/>
  <c r="AF22" i="68" s="1"/>
  <c r="E22" i="62" s="1"/>
  <c r="AC1539" i="67"/>
  <c r="AC740" i="67" s="1"/>
  <c r="L1388" i="67"/>
  <c r="L925" i="67" s="1"/>
  <c r="AW1540" i="67"/>
  <c r="AW589" i="67" s="1"/>
  <c r="AC1419" i="67"/>
  <c r="AC956" i="67" s="1"/>
  <c r="AW1420" i="67"/>
  <c r="AW198" i="67" s="1"/>
  <c r="AC1401" i="67"/>
  <c r="AC26" i="67" s="1"/>
  <c r="AN141" i="65"/>
  <c r="AW471" i="67" s="1"/>
  <c r="L1540" i="67"/>
  <c r="L1043" i="67" s="1"/>
  <c r="L1108" i="67"/>
  <c r="AW1402" i="67"/>
  <c r="AW333" i="67" s="1"/>
  <c r="F131" i="65"/>
  <c r="F141" i="65" s="1"/>
  <c r="O471" i="67" s="1"/>
  <c r="Z1540" i="67"/>
  <c r="Z284" i="67" s="1"/>
  <c r="Z1555" i="67"/>
  <c r="Z907" i="67" s="1"/>
  <c r="Z1539" i="67"/>
  <c r="Z283" i="67" s="1"/>
  <c r="AX74" i="70"/>
  <c r="V130" i="65"/>
  <c r="V140" i="65" s="1"/>
  <c r="AE470" i="67" s="1"/>
  <c r="I130" i="65"/>
  <c r="I140" i="65" s="1"/>
  <c r="R470" i="67" s="1"/>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Z892"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042" i="67"/>
  <c r="O436" i="67"/>
  <c r="O891" i="67"/>
  <c r="O588" i="67"/>
  <c r="O130" i="67"/>
  <c r="O740" i="67"/>
  <c r="O283" i="67"/>
  <c r="Z130"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B655"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AJ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300"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M956" i="67"/>
  <c r="M350" i="67"/>
  <c r="M805" i="67"/>
  <c r="M654" i="67"/>
  <c r="M197" i="67"/>
  <c r="M502" i="67"/>
  <c r="M44" i="67"/>
  <c r="O957" i="67"/>
  <c r="O351" i="67"/>
  <c r="O503" i="67"/>
  <c r="O655" i="67"/>
  <c r="O45" i="67"/>
  <c r="O806" i="67"/>
  <c r="O198" i="67"/>
  <c r="L806"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907" i="67"/>
  <c r="Z452"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284"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333" i="67"/>
  <c r="AB925" i="67"/>
  <c r="AB774" i="67"/>
  <c r="AB319" i="67"/>
  <c r="AB623" i="67"/>
  <c r="AB13" i="67"/>
  <c r="AB166" i="67"/>
  <c r="AP1059" i="67"/>
  <c r="AP908" i="67"/>
  <c r="AP453" i="67"/>
  <c r="AP757" i="67"/>
  <c r="AP605" i="67"/>
  <c r="AP147" i="67"/>
  <c r="AP300" i="67"/>
  <c r="AP925" i="67"/>
  <c r="AP319" i="67"/>
  <c r="AP623" i="67"/>
  <c r="AP774" i="67"/>
  <c r="AP13" i="67"/>
  <c r="AP166" i="67"/>
  <c r="AW741"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N283" i="67" l="1"/>
  <c r="N436" i="67"/>
  <c r="N1042" i="67"/>
  <c r="AV788" i="67"/>
  <c r="AK805" i="67"/>
  <c r="AE1042" i="67"/>
  <c r="O938" i="67"/>
  <c r="AW45" i="67"/>
  <c r="BF64" i="70"/>
  <c r="AD167" i="65" s="1"/>
  <c r="AD179" i="65" s="1"/>
  <c r="AC806" i="67"/>
  <c r="O179" i="67"/>
  <c r="O26" i="67"/>
  <c r="AI14" i="68"/>
  <c r="H15" i="62" s="1"/>
  <c r="O484" i="67"/>
  <c r="O636" i="67"/>
  <c r="O332" i="67"/>
  <c r="O924" i="67"/>
  <c r="AW22" i="68"/>
  <c r="V22" i="62" s="1"/>
  <c r="AC655" i="67"/>
  <c r="X741" i="67"/>
  <c r="X437" i="67"/>
  <c r="O756" i="67"/>
  <c r="O452" i="67"/>
  <c r="O1058" i="67"/>
  <c r="O146" i="67"/>
  <c r="O299" i="67"/>
  <c r="AC198" i="67"/>
  <c r="X284" i="67"/>
  <c r="AC787" i="67"/>
  <c r="O318" i="67"/>
  <c r="Z179" i="67"/>
  <c r="AC351" i="67"/>
  <c r="X892" i="67"/>
  <c r="Z484" i="67"/>
  <c r="AC957" i="67"/>
  <c r="X1043" i="67"/>
  <c r="Z787" i="67"/>
  <c r="Z26" i="67"/>
  <c r="Z636" i="67"/>
  <c r="Z332" i="67"/>
  <c r="O165" i="67"/>
  <c r="O12" i="67"/>
  <c r="AC45" i="67"/>
  <c r="X131" i="67"/>
  <c r="O773" i="67"/>
  <c r="X198" i="67"/>
  <c r="X45" i="67"/>
  <c r="X503" i="67"/>
  <c r="X806" i="67"/>
  <c r="X655" i="67"/>
  <c r="AC452" i="67"/>
  <c r="X351" i="67"/>
  <c r="AR22" i="68"/>
  <c r="Q22" i="62" s="1"/>
  <c r="X166" i="67"/>
  <c r="AC605" i="67"/>
  <c r="X13" i="67"/>
  <c r="AC757" i="67"/>
  <c r="X774" i="67"/>
  <c r="AC908" i="67"/>
  <c r="X623" i="67"/>
  <c r="AC453" i="67"/>
  <c r="X319" i="67"/>
  <c r="AC1059" i="67"/>
  <c r="AW806" i="67"/>
  <c r="Z756" i="67"/>
  <c r="AW655" i="67"/>
  <c r="Z1058" i="67"/>
  <c r="AW351" i="67"/>
  <c r="Z165" i="67"/>
  <c r="BQ22" i="68"/>
  <c r="AP22" i="62" s="1"/>
  <c r="AW957" i="67"/>
  <c r="Z146" i="67"/>
  <c r="Z12" i="67"/>
  <c r="Z299" i="67"/>
  <c r="Z318" i="67"/>
  <c r="AW503" i="67"/>
  <c r="Z604" i="67"/>
  <c r="Z773" i="67"/>
  <c r="AC589" i="67"/>
  <c r="AE956" i="67"/>
  <c r="AC907" i="67"/>
  <c r="AC484" i="67"/>
  <c r="Z740" i="67"/>
  <c r="AC892" i="67"/>
  <c r="AE197" i="67"/>
  <c r="AC1058" i="67"/>
  <c r="AC636" i="67"/>
  <c r="Z588" i="67"/>
  <c r="AC437" i="67"/>
  <c r="AE44" i="67"/>
  <c r="AC332" i="67"/>
  <c r="Z891" i="67"/>
  <c r="AC741" i="67"/>
  <c r="AE502" i="67"/>
  <c r="AC146" i="67"/>
  <c r="AC938" i="67"/>
  <c r="Z436" i="67"/>
  <c r="AC1043" i="67"/>
  <c r="AE805" i="67"/>
  <c r="AC299" i="67"/>
  <c r="AW14" i="68"/>
  <c r="V15" i="62" s="1"/>
  <c r="Z1042" i="67"/>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N740" i="67"/>
  <c r="L198" i="67"/>
  <c r="AK13" i="67"/>
  <c r="AK197" i="67"/>
  <c r="L741" i="67"/>
  <c r="AV27" i="67"/>
  <c r="N130" i="67"/>
  <c r="L45" i="67"/>
  <c r="AK623" i="67"/>
  <c r="AK44" i="67"/>
  <c r="BP14" i="68"/>
  <c r="AO15" i="62" s="1"/>
  <c r="L437" i="67"/>
  <c r="AV485" i="67"/>
  <c r="N588" i="67"/>
  <c r="L503" i="67"/>
  <c r="AK319" i="67"/>
  <c r="AK502" i="67"/>
  <c r="AW131" i="67"/>
  <c r="AW284" i="67"/>
  <c r="L655" i="67"/>
  <c r="AK774" i="67"/>
  <c r="AW939" i="67"/>
  <c r="AW27" i="67"/>
  <c r="L13" i="67"/>
  <c r="AW485" i="67"/>
  <c r="L623" i="67"/>
  <c r="AW637" i="67"/>
  <c r="L319" i="67"/>
  <c r="AW180" i="67"/>
  <c r="L774" i="67"/>
  <c r="BQ14" i="68"/>
  <c r="AP15" i="62" s="1"/>
  <c r="AW788" i="67"/>
  <c r="AW437" i="67"/>
  <c r="AE283" i="67"/>
  <c r="AH1042" i="67"/>
  <c r="AC502" i="67"/>
  <c r="Z319" i="67"/>
  <c r="AB351" i="67"/>
  <c r="Z437" i="67"/>
  <c r="AC44" i="67"/>
  <c r="AB806" i="67"/>
  <c r="AW892" i="67"/>
  <c r="AE740" i="67"/>
  <c r="AC197" i="67"/>
  <c r="AV22" i="68"/>
  <c r="U22" i="62" s="1"/>
  <c r="Z1043" i="67"/>
  <c r="AW1043" i="67"/>
  <c r="AE130" i="67"/>
  <c r="AH283" i="67"/>
  <c r="AC654" i="67"/>
  <c r="Z741" i="67"/>
  <c r="AE588" i="67"/>
  <c r="AH740" i="67"/>
  <c r="AC805" i="67"/>
  <c r="Z131" i="67"/>
  <c r="AE891" i="67"/>
  <c r="AH130" i="67"/>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M1262" i="67"/>
  <c r="U1228" i="67"/>
  <c r="AR1364" i="67"/>
  <c r="AP1364" i="67"/>
  <c r="X1230"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W1229" i="67"/>
  <c r="AG1346" i="67"/>
  <c r="X1242" i="67"/>
  <c r="AR1228" i="67"/>
  <c r="AP1347" i="67"/>
  <c r="AG1228" i="67"/>
  <c r="AF1348" i="67"/>
  <c r="AF1243" i="67"/>
  <c r="AI1260" i="67"/>
  <c r="K1243"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Q1242" i="67"/>
  <c r="AO1242" i="67"/>
  <c r="AG1362" i="67"/>
  <c r="X1260" i="67"/>
  <c r="U1242" i="67"/>
  <c r="AJ167" i="65"/>
  <c r="AJ179" i="65" s="1"/>
  <c r="U1262" i="67"/>
  <c r="T1347" i="67"/>
  <c r="AV1230" i="67"/>
  <c r="AF1262" i="67"/>
  <c r="P1230" i="67"/>
  <c r="O1364" i="67"/>
  <c r="AT1230" i="67"/>
  <c r="AW1348" i="67"/>
  <c r="Q1262" i="67"/>
  <c r="AF1363" i="67"/>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AV1262" i="67"/>
  <c r="V1364" i="67"/>
  <c r="AQ1364" i="67"/>
  <c r="AU1262" i="67"/>
  <c r="AC1230" i="67"/>
  <c r="W1347" i="67"/>
  <c r="V1260" i="67"/>
  <c r="Q1362" i="67"/>
  <c r="X167" i="65"/>
  <c r="X179" i="65" s="1"/>
  <c r="W1244" i="67"/>
  <c r="AD1262" i="67"/>
  <c r="Z1230"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W1243" i="67"/>
  <c r="AP1261" i="67"/>
  <c r="V1362" i="67"/>
  <c r="AI1230" i="67"/>
  <c r="Q1242" i="67"/>
  <c r="B167" i="65"/>
  <c r="B179" i="65" s="1"/>
  <c r="Y167" i="65"/>
  <c r="Y179" i="65" s="1"/>
  <c r="AD1230" i="67"/>
  <c r="P1364" i="67"/>
  <c r="V1262" i="67"/>
  <c r="AQ1261" i="67"/>
  <c r="AT1243" i="67"/>
  <c r="AR1242" i="67"/>
  <c r="AE1363" i="67"/>
  <c r="AJ1230" i="67"/>
  <c r="AM1362"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O1242" i="67" l="1"/>
  <c r="O1228" i="67"/>
  <c r="O1362" i="67"/>
  <c r="AC1261" i="67"/>
  <c r="Z1228" i="67"/>
  <c r="AC1363" i="67"/>
  <c r="Z1242" i="67"/>
  <c r="X1347" i="67"/>
  <c r="X1261" i="67"/>
  <c r="X1229" i="67"/>
  <c r="Z1362" i="67"/>
  <c r="AC1242" i="67"/>
  <c r="AH1346" i="67"/>
  <c r="AW1261" i="67"/>
  <c r="Z1346" i="67"/>
  <c r="AC1362" i="67"/>
  <c r="AV1243" i="67"/>
  <c r="AC1347" i="67"/>
  <c r="AK1229" i="67"/>
  <c r="AE1260" i="67"/>
  <c r="AC1346" i="67"/>
  <c r="AW1243" i="67"/>
  <c r="N1346" i="67"/>
  <c r="L1229" i="67"/>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T7" i="68" s="1"/>
  <c r="S9" i="62" s="1"/>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F7" i="68"/>
  <c r="E9" i="62" s="1"/>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Y100" i="65"/>
  <c r="K1350" i="67"/>
  <c r="AV42" i="36"/>
  <c r="AU83" i="36"/>
  <c r="F5" i="47"/>
  <c r="U19" i="55"/>
  <c r="AJ9" i="36" l="1"/>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AI1084" i="67"/>
  <c r="AI1102" i="67"/>
  <c r="AI1188" i="67"/>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BB69" i="70" l="1"/>
  <c r="BB4" i="70"/>
  <c r="Z18" i="65"/>
  <c r="Z125" i="65"/>
  <c r="Z135" i="65" s="1"/>
  <c r="AI465" i="67" s="1"/>
  <c r="Z74" i="65"/>
  <c r="Z79" i="65" s="1"/>
  <c r="AI313" i="67" s="1"/>
  <c r="AJ197" i="65"/>
  <c r="AJ198" i="65" s="1"/>
  <c r="BL70" i="70" s="1"/>
  <c r="AJ126" i="65"/>
  <c r="AJ136" i="65" s="1"/>
  <c r="AS466" i="67" s="1"/>
  <c r="AS1224" i="67" s="1"/>
  <c r="BL54" i="70"/>
  <c r="AS973" i="67" s="1"/>
  <c r="AB126" i="65"/>
  <c r="AB136" i="65" s="1"/>
  <c r="AK466" i="67" s="1"/>
  <c r="AB197" i="65"/>
  <c r="AB198" i="65" s="1"/>
  <c r="Z1269" i="67"/>
  <c r="AS1038" i="67"/>
  <c r="AS1342" i="67" s="1"/>
  <c r="AS934" i="67"/>
  <c r="AS1238" i="67" s="1"/>
  <c r="AI951" i="67"/>
  <c r="AI933" i="67"/>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Y1276" i="67" l="1"/>
  <c r="AT51" i="68"/>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N50" i="68" l="1"/>
  <c r="AT49" i="68"/>
  <c r="AT66" i="68" s="1"/>
  <c r="BG50" i="68"/>
  <c r="AF51" i="68"/>
  <c r="O1293" i="67"/>
  <c r="AI47" i="68" s="1"/>
  <c r="AI56" i="68" s="1"/>
  <c r="BD50" i="68"/>
  <c r="AJ50" i="68"/>
  <c r="AF71" i="68"/>
  <c r="U1320" i="67"/>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B50" i="68" l="1"/>
  <c r="BG49" i="68"/>
  <c r="AF40" i="62" s="1"/>
  <c r="AO50" i="68"/>
  <c r="AO49" i="68" s="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P40" i="62" s="1"/>
  <c r="AH43" i="68"/>
  <c r="BN43" i="68"/>
  <c r="BP43" i="68"/>
  <c r="BG66" i="68" l="1"/>
  <c r="BG72" i="68" s="1"/>
  <c r="BG73" i="68" s="1"/>
  <c r="AD5" i="63" s="1"/>
  <c r="AD6" i="63" s="1"/>
  <c r="AJ66" i="68"/>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<sst xmlns="http://schemas.openxmlformats.org/spreadsheetml/2006/main" count="15752" uniqueCount="1498">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</sst>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67.028283673269826</c:v>
                </c:pt>
                <c:pt idx="1">
                  <c:v>69.844231635183533</c:v>
                </c:pt>
                <c:pt idx="2">
                  <c:v>72.79921782493858</c:v>
                </c:pt>
                <c:pt idx="3">
                  <c:v>74.536775225928025</c:v>
                </c:pt>
                <c:pt idx="4">
                  <c:v>72.520100651243823</c:v>
                </c:pt>
                <c:pt idx="5">
                  <c:v>73.673510889653002</c:v>
                </c:pt>
                <c:pt idx="6">
                  <c:v>75.048112852096082</c:v>
                </c:pt>
                <c:pt idx="7">
                  <c:v>76.406331644496049</c:v>
                </c:pt>
                <c:pt idx="8">
                  <c:v>76.951913985916306</c:v>
                </c:pt>
                <c:pt idx="9">
                  <c:v>77.779850032541745</c:v>
                </c:pt>
                <c:pt idx="10">
                  <c:v>77.95684486888149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72.79921782493858</c:v>
                </c:pt>
                <c:pt idx="1">
                  <c:v>74.536775225928025</c:v>
                </c:pt>
                <c:pt idx="2">
                  <c:v>72.520100651243823</c:v>
                </c:pt>
                <c:pt idx="3">
                  <c:v>73.673510889653002</c:v>
                </c:pt>
                <c:pt idx="4">
                  <c:v>75.048112852096082</c:v>
                </c:pt>
                <c:pt idx="5">
                  <c:v>76.406331644496049</c:v>
                </c:pt>
                <c:pt idx="6">
                  <c:v>76.951913985916306</c:v>
                </c:pt>
                <c:pt idx="7">
                  <c:v>77.779850032541745</c:v>
                </c:pt>
                <c:pt idx="8">
                  <c:v>77.95684486888149</c:v>
                </c:pt>
                <c:pt idx="9">
                  <c:v>77.703460541004191</c:v>
                </c:pt>
                <c:pt idx="10">
                  <c:v>77.02897015636627</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1579.6991994235043</c:v>
                </c:pt>
                <c:pt idx="16">
                  <c:v>1592.2732513502274</c:v>
                </c:pt>
                <c:pt idx="17">
                  <c:v>1589.0236047287594</c:v>
                </c:pt>
                <c:pt idx="18">
                  <c:v>1597.0850065537827</c:v>
                </c:pt>
                <c:pt idx="19">
                  <c:v>1606.5563837569275</c:v>
                </c:pt>
                <c:pt idx="20">
                  <c:v>1397.8656678735565</c:v>
                </c:pt>
                <c:pt idx="21">
                  <c:v>1515.9976211182329</c:v>
                </c:pt>
                <c:pt idx="22">
                  <c:v>1559.2317384265232</c:v>
                </c:pt>
                <c:pt idx="23">
                  <c:v>1550.7959262364298</c:v>
                </c:pt>
                <c:pt idx="24">
                  <c:v>1564.4744141904478</c:v>
                </c:pt>
                <c:pt idx="25">
                  <c:v>1580.2328811348295</c:v>
                </c:pt>
                <c:pt idx="26">
                  <c:v>1606.3225008493278</c:v>
                </c:pt>
                <c:pt idx="27">
                  <c:v>1639.8663684016005</c:v>
                </c:pt>
                <c:pt idx="28">
                  <c:v>1681.1705291222197</c:v>
                </c:pt>
                <c:pt idx="29">
                  <c:v>1737.1862946375572</c:v>
                </c:pt>
                <c:pt idx="30">
                  <c:v>1809.1966327022913</c:v>
                </c:pt>
                <c:pt idx="31">
                  <c:v>1894.7414334777318</c:v>
                </c:pt>
                <c:pt idx="32">
                  <c:v>1986.02927103051</c:v>
                </c:pt>
                <c:pt idx="33">
                  <c:v>2084.0810561640433</c:v>
                </c:pt>
                <c:pt idx="34">
                  <c:v>2198.6758715471487</c:v>
                </c:pt>
                <c:pt idx="35">
                  <c:v>2321.2471790466466</c:v>
                </c:pt>
                <c:pt idx="36">
                  <c:v>2452.2377606130981</c:v>
                </c:pt>
                <c:pt idx="37">
                  <c:v>2592.7364593859688</c:v>
                </c:pt>
                <c:pt idx="38">
                  <c:v>2740.7886016544712</c:v>
                </c:pt>
                <c:pt idx="39">
                  <c:v>2891.6613426922763</c:v>
                </c:pt>
                <c:pt idx="40">
                  <c:v>3043.465367154678</c:v>
                </c:pt>
                <c:pt idx="41">
                  <c:v>3203.1067801165968</c:v>
                </c:pt>
                <c:pt idx="42">
                  <c:v>3360.5906484178895</c:v>
                </c:pt>
                <c:pt idx="43">
                  <c:v>3524.8715547888005</c:v>
                </c:pt>
                <c:pt idx="44">
                  <c:v>3698.2245866195349</c:v>
                </c:pt>
                <c:pt idx="45">
                  <c:v>3881.3295553922621</c:v>
                </c:pt>
                <c:pt idx="46">
                  <c:v>4074.8511626506274</c:v>
                </c:pt>
                <c:pt idx="47">
                  <c:v>4265.3379418238965</c:v>
                </c:pt>
                <c:pt idx="48">
                  <c:v>4466.3296220358179</c:v>
                </c:pt>
                <c:pt idx="49">
                  <c:v>4683.1244905802723</c:v>
                </c:pt>
                <c:pt idx="50">
                  <c:v>4913.9453792732202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1943.9246182197317</c:v>
                </c:pt>
                <c:pt idx="16">
                  <c:v>1961.3692810630375</c:v>
                </c:pt>
                <c:pt idx="17">
                  <c:v>1956.8608704089575</c:v>
                </c:pt>
                <c:pt idx="18">
                  <c:v>1968.0448895064978</c:v>
                </c:pt>
                <c:pt idx="19">
                  <c:v>1981.1850437649266</c:v>
                </c:pt>
                <c:pt idx="20">
                  <c:v>1691.6571176573179</c:v>
                </c:pt>
                <c:pt idx="21">
                  <c:v>1855.5479706125905</c:v>
                </c:pt>
                <c:pt idx="22">
                  <c:v>1915.5290017206439</c:v>
                </c:pt>
                <c:pt idx="23">
                  <c:v>1903.825542857644</c:v>
                </c:pt>
                <c:pt idx="24">
                  <c:v>1922.8024495822726</c:v>
                </c:pt>
                <c:pt idx="25">
                  <c:v>1944.665023744853</c:v>
                </c:pt>
                <c:pt idx="26">
                  <c:v>1980.8605653476538</c:v>
                </c:pt>
                <c:pt idx="27">
                  <c:v>2027.3977884575952</c:v>
                </c:pt>
                <c:pt idx="28">
                  <c:v>2084.7012863273303</c:v>
                </c:pt>
                <c:pt idx="29">
                  <c:v>2162.4149898351061</c:v>
                </c:pt>
                <c:pt idx="30">
                  <c:v>2262.3188295911687</c:v>
                </c:pt>
                <c:pt idx="31">
                  <c:v>2380.9997620560489</c:v>
                </c:pt>
                <c:pt idx="32">
                  <c:v>2507.6483202998907</c:v>
                </c:pt>
                <c:pt idx="33">
                  <c:v>2643.6808691398983</c:v>
                </c:pt>
                <c:pt idx="34">
                  <c:v>2802.6644592824364</c:v>
                </c:pt>
                <c:pt idx="35">
                  <c:v>2972.7142686877596</c:v>
                </c:pt>
                <c:pt idx="36">
                  <c:v>3154.4445927226789</c:v>
                </c:pt>
                <c:pt idx="37">
                  <c:v>3349.3660424112236</c:v>
                </c:pt>
                <c:pt idx="38">
                  <c:v>3554.7667931122937</c:v>
                </c:pt>
                <c:pt idx="39">
                  <c:v>3764.080713158733</c:v>
                </c:pt>
                <c:pt idx="40">
                  <c:v>3974.6866531084079</c:v>
                </c:pt>
                <c:pt idx="41">
                  <c:v>4196.1658263438076</c:v>
                </c:pt>
                <c:pt idx="42">
                  <c:v>4414.651721088444</c:v>
                </c:pt>
                <c:pt idx="43">
                  <c:v>4642.5675146555604</c:v>
                </c:pt>
                <c:pt idx="44">
                  <c:v>4883.0695589269899</c:v>
                </c:pt>
                <c:pt idx="45">
                  <c:v>5137.100993168624</c:v>
                </c:pt>
                <c:pt idx="46">
                  <c:v>5405.5839938107738</c:v>
                </c:pt>
                <c:pt idx="47">
                  <c:v>5669.856613181998</c:v>
                </c:pt>
                <c:pt idx="48">
                  <c:v>5948.7032503709916</c:v>
                </c:pt>
                <c:pt idx="49">
                  <c:v>6249.4745061250132</c:v>
                </c:pt>
                <c:pt idx="50">
                  <c:v>6569.7048188282033</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458.09069820274442</c:v>
                </c:pt>
                <c:pt idx="14">
                  <c:v>468.74154231529377</c:v>
                </c:pt>
                <c:pt idx="15">
                  <c:v>476.91443074207569</c:v>
                </c:pt>
                <c:pt idx="16">
                  <c:v>483.47206766951064</c:v>
                </c:pt>
                <c:pt idx="17">
                  <c:v>488.37546558668771</c:v>
                </c:pt>
                <c:pt idx="18">
                  <c:v>494.66817106631419</c:v>
                </c:pt>
                <c:pt idx="19">
                  <c:v>501.21183128389964</c:v>
                </c:pt>
                <c:pt idx="20">
                  <c:v>479.43996982373949</c:v>
                </c:pt>
                <c:pt idx="21">
                  <c:v>496.670174293613</c:v>
                </c:pt>
                <c:pt idx="22">
                  <c:v>504.64851158746637</c:v>
                </c:pt>
                <c:pt idx="23">
                  <c:v>506.71373159437655</c:v>
                </c:pt>
                <c:pt idx="24">
                  <c:v>511.85573850121011</c:v>
                </c:pt>
                <c:pt idx="25">
                  <c:v>517.51627605516751</c:v>
                </c:pt>
                <c:pt idx="26">
                  <c:v>524.25893169358801</c:v>
                </c:pt>
                <c:pt idx="27">
                  <c:v>531.76480335024189</c:v>
                </c:pt>
                <c:pt idx="28">
                  <c:v>540.06834347435438</c:v>
                </c:pt>
                <c:pt idx="29">
                  <c:v>549.99134648218308</c:v>
                </c:pt>
                <c:pt idx="30">
                  <c:v>561.69904290804971</c:v>
                </c:pt>
                <c:pt idx="31">
                  <c:v>574.90686569756156</c:v>
                </c:pt>
                <c:pt idx="32">
                  <c:v>588.72073781686856</c:v>
                </c:pt>
                <c:pt idx="33">
                  <c:v>603.26388748207296</c:v>
                </c:pt>
                <c:pt idx="34">
                  <c:v>619.66971314487375</c:v>
                </c:pt>
                <c:pt idx="35">
                  <c:v>636.94689714808408</c:v>
                </c:pt>
                <c:pt idx="36">
                  <c:v>655.15787446246532</c:v>
                </c:pt>
                <c:pt idx="37">
                  <c:v>674.42185882253386</c:v>
                </c:pt>
                <c:pt idx="38">
                  <c:v>694.49586092385482</c:v>
                </c:pt>
                <c:pt idx="39">
                  <c:v>714.82890944654264</c:v>
                </c:pt>
                <c:pt idx="40">
                  <c:v>735.20486685528726</c:v>
                </c:pt>
                <c:pt idx="41">
                  <c:v>756.43369800176265</c:v>
                </c:pt>
                <c:pt idx="42">
                  <c:v>777.33932828922366</c:v>
                </c:pt>
                <c:pt idx="43">
                  <c:v>798.95870452251984</c:v>
                </c:pt>
                <c:pt idx="44">
                  <c:v>821.55656101159082</c:v>
                </c:pt>
                <c:pt idx="45">
                  <c:v>845.20372505846012</c:v>
                </c:pt>
                <c:pt idx="46">
                  <c:v>869.96830772695569</c:v>
                </c:pt>
                <c:pt idx="47">
                  <c:v>894.28116453591031</c:v>
                </c:pt>
                <c:pt idx="48">
                  <c:v>919.72269102276744</c:v>
                </c:pt>
                <c:pt idx="49">
                  <c:v>946.91195098881838</c:v>
                </c:pt>
                <c:pt idx="50">
                  <c:v>975.63258885973528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427.66019548096801</c:v>
                </c:pt>
                <c:pt idx="14">
                  <c:v>437.45224598008747</c:v>
                </c:pt>
                <c:pt idx="15">
                  <c:v>444.96614209508408</c:v>
                </c:pt>
                <c:pt idx="16">
                  <c:v>450.99502687358489</c:v>
                </c:pt>
                <c:pt idx="17">
                  <c:v>455.5030564264448</c:v>
                </c:pt>
                <c:pt idx="18">
                  <c:v>461.28837157907077</c:v>
                </c:pt>
                <c:pt idx="19">
                  <c:v>467.30440661090256</c:v>
                </c:pt>
                <c:pt idx="20">
                  <c:v>447.28804315417608</c:v>
                </c:pt>
                <c:pt idx="21">
                  <c:v>463.12895026879278</c:v>
                </c:pt>
                <c:pt idx="22">
                  <c:v>470.46398220193049</c:v>
                </c:pt>
                <c:pt idx="23">
                  <c:v>472.36268040704545</c:v>
                </c:pt>
                <c:pt idx="24">
                  <c:v>477.09007954710142</c:v>
                </c:pt>
                <c:pt idx="25">
                  <c:v>482.2941994266896</c:v>
                </c:pt>
                <c:pt idx="26">
                  <c:v>488.49318457865456</c:v>
                </c:pt>
                <c:pt idx="27">
                  <c:v>495.39384649100623</c:v>
                </c:pt>
                <c:pt idx="28">
                  <c:v>503.02785966006343</c:v>
                </c:pt>
                <c:pt idx="29">
                  <c:v>512.15075597971634</c:v>
                </c:pt>
                <c:pt idx="30">
                  <c:v>522.91444319727395</c:v>
                </c:pt>
                <c:pt idx="31">
                  <c:v>535.05729932883048</c:v>
                </c:pt>
                <c:pt idx="32">
                  <c:v>547.75733811930138</c:v>
                </c:pt>
                <c:pt idx="33">
                  <c:v>561.12785170799827</c:v>
                </c:pt>
                <c:pt idx="34">
                  <c:v>576.21085092123576</c:v>
                </c:pt>
                <c:pt idx="35">
                  <c:v>592.09494953861031</c:v>
                </c:pt>
                <c:pt idx="36">
                  <c:v>608.83754830509054</c:v>
                </c:pt>
                <c:pt idx="37">
                  <c:v>626.54824857210349</c:v>
                </c:pt>
                <c:pt idx="38">
                  <c:v>645.003653629057</c:v>
                </c:pt>
                <c:pt idx="39">
                  <c:v>663.69721780399539</c:v>
                </c:pt>
                <c:pt idx="40">
                  <c:v>682.43023105683687</c:v>
                </c:pt>
                <c:pt idx="41">
                  <c:v>701.94734955251022</c:v>
                </c:pt>
                <c:pt idx="42">
                  <c:v>721.16732736154995</c:v>
                </c:pt>
                <c:pt idx="43">
                  <c:v>741.04350070507564</c:v>
                </c:pt>
                <c:pt idx="44">
                  <c:v>761.81925796661687</c:v>
                </c:pt>
                <c:pt idx="45">
                  <c:v>783.55971553608583</c:v>
                </c:pt>
                <c:pt idx="46">
                  <c:v>806.3274925795796</c:v>
                </c:pt>
                <c:pt idx="47">
                  <c:v>828.67996710041473</c:v>
                </c:pt>
                <c:pt idx="48">
                  <c:v>852.07010496192561</c:v>
                </c:pt>
                <c:pt idx="49">
                  <c:v>877.06705391807145</c:v>
                </c:pt>
                <c:pt idx="50">
                  <c:v>903.47190347056653</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993.92642644116006</c:v>
                </c:pt>
                <c:pt idx="16">
                  <c:v>1007.6100166861245</c:v>
                </c:pt>
                <c:pt idx="17">
                  <c:v>1014.7469565614488</c:v>
                </c:pt>
                <c:pt idx="18">
                  <c:v>1026.8981254598257</c:v>
                </c:pt>
                <c:pt idx="19">
                  <c:v>1039.8001458184963</c:v>
                </c:pt>
                <c:pt idx="20">
                  <c:v>953.53258566415957</c:v>
                </c:pt>
                <c:pt idx="21">
                  <c:v>1010.3014209751773</c:v>
                </c:pt>
                <c:pt idx="22">
                  <c:v>1033.7830820918271</c:v>
                </c:pt>
                <c:pt idx="23">
                  <c:v>1035.0603043916112</c:v>
                </c:pt>
                <c:pt idx="24">
                  <c:v>1046.7240997301676</c:v>
                </c:pt>
                <c:pt idx="25">
                  <c:v>1059.7354765821392</c:v>
                </c:pt>
                <c:pt idx="26">
                  <c:v>1077.024468307292</c:v>
                </c:pt>
                <c:pt idx="27">
                  <c:v>1097.3714772449589</c:v>
                </c:pt>
                <c:pt idx="28">
                  <c:v>1120.9070977741837</c:v>
                </c:pt>
                <c:pt idx="29">
                  <c:v>1150.6610791572141</c:v>
                </c:pt>
                <c:pt idx="30">
                  <c:v>1187.2145353866335</c:v>
                </c:pt>
                <c:pt idx="31">
                  <c:v>1229.5053642665118</c:v>
                </c:pt>
                <c:pt idx="32">
                  <c:v>1274.1813858902633</c:v>
                </c:pt>
                <c:pt idx="33">
                  <c:v>1321.6916672432478</c:v>
                </c:pt>
                <c:pt idx="34">
                  <c:v>1376.2617308941556</c:v>
                </c:pt>
                <c:pt idx="35">
                  <c:v>1434.1924941242751</c:v>
                </c:pt>
                <c:pt idx="36">
                  <c:v>1495.6932643307798</c:v>
                </c:pt>
                <c:pt idx="37">
                  <c:v>1561.2232318483773</c:v>
                </c:pt>
                <c:pt idx="38">
                  <c:v>1629.9111888981638</c:v>
                </c:pt>
                <c:pt idx="39">
                  <c:v>1699.7081463712736</c:v>
                </c:pt>
                <c:pt idx="40">
                  <c:v>1769.8023201823387</c:v>
                </c:pt>
                <c:pt idx="41">
                  <c:v>1843.1932656092888</c:v>
                </c:pt>
                <c:pt idx="42">
                  <c:v>1915.5336258720122</c:v>
                </c:pt>
                <c:pt idx="43">
                  <c:v>1990.6912160115069</c:v>
                </c:pt>
                <c:pt idx="44">
                  <c:v>2069.6507970386365</c:v>
                </c:pt>
                <c:pt idx="45">
                  <c:v>2152.6932329666834</c:v>
                </c:pt>
                <c:pt idx="46">
                  <c:v>2240.0912978400252</c:v>
                </c:pt>
                <c:pt idx="47">
                  <c:v>2326.0162757739913</c:v>
                </c:pt>
                <c:pt idx="48">
                  <c:v>2416.3366729734325</c:v>
                </c:pt>
                <c:pt idx="49">
                  <c:v>2513.3499422960986</c:v>
                </c:pt>
                <c:pt idx="50">
                  <c:v>2616.2713798311761</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985.2059561567097</c:v>
                </c:pt>
                <c:pt idx="16">
                  <c:v>997.1821403323471</c:v>
                </c:pt>
                <c:pt idx="17">
                  <c:v>1003.4285497078974</c:v>
                </c:pt>
                <c:pt idx="18">
                  <c:v>1014.0635244529058</c:v>
                </c:pt>
                <c:pt idx="19">
                  <c:v>1025.3556611865476</c:v>
                </c:pt>
                <c:pt idx="20">
                  <c:v>949.85236341925111</c:v>
                </c:pt>
                <c:pt idx="21">
                  <c:v>999.53771755146624</c:v>
                </c:pt>
                <c:pt idx="22">
                  <c:v>1020.0893924590358</c:v>
                </c:pt>
                <c:pt idx="23">
                  <c:v>1021.2072459771267</c:v>
                </c:pt>
                <c:pt idx="24">
                  <c:v>1031.415660483904</c:v>
                </c:pt>
                <c:pt idx="25">
                  <c:v>1042.8035084659191</c:v>
                </c:pt>
                <c:pt idx="26">
                  <c:v>1057.9352206412161</c:v>
                </c:pt>
                <c:pt idx="27">
                  <c:v>1075.7433778644652</c:v>
                </c:pt>
                <c:pt idx="28">
                  <c:v>1096.3422792565641</c:v>
                </c:pt>
                <c:pt idx="29">
                  <c:v>1122.3836291232626</c:v>
                </c:pt>
                <c:pt idx="30">
                  <c:v>1154.3760314257745</c:v>
                </c:pt>
                <c:pt idx="31">
                  <c:v>1191.3899105714304</c:v>
                </c:pt>
                <c:pt idx="32">
                  <c:v>1230.491363744344</c:v>
                </c:pt>
                <c:pt idx="33">
                  <c:v>1272.0734244121636</c:v>
                </c:pt>
                <c:pt idx="34">
                  <c:v>1319.8343644183899</c:v>
                </c:pt>
                <c:pt idx="35">
                  <c:v>1370.5366638485029</c:v>
                </c:pt>
                <c:pt idx="36">
                  <c:v>1424.363513217053</c:v>
                </c:pt>
                <c:pt idx="37">
                  <c:v>1481.7168061734169</c:v>
                </c:pt>
                <c:pt idx="38">
                  <c:v>1541.8340421874991</c:v>
                </c:pt>
                <c:pt idx="39">
                  <c:v>1602.921900171606</c:v>
                </c:pt>
                <c:pt idx="40">
                  <c:v>1664.2698885410607</c:v>
                </c:pt>
                <c:pt idx="41">
                  <c:v>1728.5032851513376</c:v>
                </c:pt>
                <c:pt idx="42">
                  <c:v>1791.8171861326364</c:v>
                </c:pt>
                <c:pt idx="43">
                  <c:v>1857.5967897011444</c:v>
                </c:pt>
                <c:pt idx="44">
                  <c:v>1926.7039807148531</c:v>
                </c:pt>
                <c:pt idx="45">
                  <c:v>1999.3845776388839</c:v>
                </c:pt>
                <c:pt idx="46">
                  <c:v>2075.8773184166666</c:v>
                </c:pt>
                <c:pt idx="47">
                  <c:v>2151.080780563851</c:v>
                </c:pt>
                <c:pt idx="48">
                  <c:v>2230.1312119428017</c:v>
                </c:pt>
                <c:pt idx="49">
                  <c:v>2315.0393946703962</c:v>
                </c:pt>
                <c:pt idx="50">
                  <c:v>2405.1185383362963</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215.15729984140492</c:v>
                </c:pt>
                <c:pt idx="14">
                  <c:v>221.26625183821378</c:v>
                </c:pt>
                <c:pt idx="15">
                  <c:v>225.16453122577877</c:v>
                </c:pt>
                <c:pt idx="16">
                  <c:v>227.57954482450739</c:v>
                </c:pt>
                <c:pt idx="17">
                  <c:v>228.47375642089816</c:v>
                </c:pt>
                <c:pt idx="18">
                  <c:v>230.50265811419089</c:v>
                </c:pt>
                <c:pt idx="19">
                  <c:v>232.69090070904014</c:v>
                </c:pt>
                <c:pt idx="20">
                  <c:v>212.6441843595797</c:v>
                </c:pt>
                <c:pt idx="21">
                  <c:v>225.12082409294285</c:v>
                </c:pt>
                <c:pt idx="22">
                  <c:v>230.07189219340356</c:v>
                </c:pt>
                <c:pt idx="23">
                  <c:v>229.93931541924215</c:v>
                </c:pt>
                <c:pt idx="24">
                  <c:v>232.1081453764169</c:v>
                </c:pt>
                <c:pt idx="25">
                  <c:v>234.54616531590628</c:v>
                </c:pt>
                <c:pt idx="26">
                  <c:v>237.97758208648969</c:v>
                </c:pt>
                <c:pt idx="27">
                  <c:v>242.12172335239737</c:v>
                </c:pt>
                <c:pt idx="28">
                  <c:v>247.00856847067959</c:v>
                </c:pt>
                <c:pt idx="29">
                  <c:v>253.32808414070871</c:v>
                </c:pt>
                <c:pt idx="30">
                  <c:v>261.21073346801944</c:v>
                </c:pt>
                <c:pt idx="31">
                  <c:v>270.41377622016262</c:v>
                </c:pt>
                <c:pt idx="32">
                  <c:v>280.1700800937287</c:v>
                </c:pt>
                <c:pt idx="33">
                  <c:v>290.58156094493592</c:v>
                </c:pt>
                <c:pt idx="34">
                  <c:v>302.6136381990799</c:v>
                </c:pt>
                <c:pt idx="35">
                  <c:v>315.4209542321168</c:v>
                </c:pt>
                <c:pt idx="36">
                  <c:v>329.04977984170893</c:v>
                </c:pt>
                <c:pt idx="37">
                  <c:v>343.60600176127485</c:v>
                </c:pt>
                <c:pt idx="38">
                  <c:v>358.89286532674345</c:v>
                </c:pt>
                <c:pt idx="39">
                  <c:v>374.44257043104619</c:v>
                </c:pt>
                <c:pt idx="40">
                  <c:v>390.06925068074963</c:v>
                </c:pt>
                <c:pt idx="41">
                  <c:v>406.4568933553237</c:v>
                </c:pt>
                <c:pt idx="42">
                  <c:v>422.61470600086903</c:v>
                </c:pt>
                <c:pt idx="43">
                  <c:v>439.42650578092002</c:v>
                </c:pt>
                <c:pt idx="44">
                  <c:v>457.11713778780086</c:v>
                </c:pt>
                <c:pt idx="45">
                  <c:v>475.75188255179711</c:v>
                </c:pt>
                <c:pt idx="46">
                  <c:v>495.3943068449837</c:v>
                </c:pt>
                <c:pt idx="47">
                  <c:v>514.7141150490886</c:v>
                </c:pt>
                <c:pt idx="48">
                  <c:v>535.0505513597825</c:v>
                </c:pt>
                <c:pt idx="49">
                  <c:v>556.927826546608</c:v>
                </c:pt>
                <c:pt idx="50">
                  <c:v>580.16810449789466</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238.58845125065102</c:v>
                </c:pt>
                <c:pt idx="14">
                  <c:v>245.79232692559358</c:v>
                </c:pt>
                <c:pt idx="15">
                  <c:v>250.38930527292374</c:v>
                </c:pt>
                <c:pt idx="16">
                  <c:v>253.23716816784003</c:v>
                </c:pt>
                <c:pt idx="17">
                  <c:v>254.29165168168265</c:v>
                </c:pt>
                <c:pt idx="18">
                  <c:v>256.68419880970004</c:v>
                </c:pt>
                <c:pt idx="19">
                  <c:v>259.26464593191389</c:v>
                </c:pt>
                <c:pt idx="20">
                  <c:v>235.624903411791</c:v>
                </c:pt>
                <c:pt idx="21">
                  <c:v>250.33776439468099</c:v>
                </c:pt>
                <c:pt idx="22">
                  <c:v>256.17622556977688</c:v>
                </c:pt>
                <c:pt idx="23">
                  <c:v>256.01988670855445</c:v>
                </c:pt>
                <c:pt idx="24">
                  <c:v>258.57744181452676</c:v>
                </c:pt>
                <c:pt idx="25">
                  <c:v>261.45243453771184</c:v>
                </c:pt>
                <c:pt idx="26">
                  <c:v>265.49887324227336</c:v>
                </c:pt>
                <c:pt idx="27">
                  <c:v>270.38577994486207</c:v>
                </c:pt>
                <c:pt idx="28">
                  <c:v>276.14850728225076</c:v>
                </c:pt>
                <c:pt idx="29">
                  <c:v>283.60068651635214</c:v>
                </c:pt>
                <c:pt idx="30">
                  <c:v>292.89616400132491</c:v>
                </c:pt>
                <c:pt idx="31">
                  <c:v>303.7486925286816</c:v>
                </c:pt>
                <c:pt idx="32">
                  <c:v>315.25364463648089</c:v>
                </c:pt>
                <c:pt idx="33">
                  <c:v>327.53120283031205</c:v>
                </c:pt>
                <c:pt idx="34">
                  <c:v>341.71982122106652</c:v>
                </c:pt>
                <c:pt idx="35">
                  <c:v>356.82262649435927</c:v>
                </c:pt>
                <c:pt idx="36">
                  <c:v>372.89418268570955</c:v>
                </c:pt>
                <c:pt idx="37">
                  <c:v>390.05935488876554</c:v>
                </c:pt>
                <c:pt idx="38">
                  <c:v>408.08612357887341</c:v>
                </c:pt>
                <c:pt idx="39">
                  <c:v>426.42284359434115</c:v>
                </c:pt>
                <c:pt idx="40">
                  <c:v>444.85033521479409</c:v>
                </c:pt>
                <c:pt idx="41">
                  <c:v>464.17517857494551</c:v>
                </c:pt>
                <c:pt idx="42">
                  <c:v>483.2289988600495</c:v>
                </c:pt>
                <c:pt idx="43">
                  <c:v>503.05402212930733</c:v>
                </c:pt>
                <c:pt idx="44">
                  <c:v>523.91539305762717</c:v>
                </c:pt>
                <c:pt idx="45">
                  <c:v>545.89009257797716</c:v>
                </c:pt>
                <c:pt idx="46">
                  <c:v>569.05308070368267</c:v>
                </c:pt>
                <c:pt idx="47">
                  <c:v>591.8356294025117</c:v>
                </c:pt>
                <c:pt idx="48">
                  <c:v>615.81701916136967</c:v>
                </c:pt>
                <c:pt idx="49">
                  <c:v>641.61541643715839</c:v>
                </c:pt>
                <c:pt idx="50">
                  <c:v>669.02111107997666</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2855.6890503554828</c:v>
                </c:pt>
                <c:pt idx="13">
                  <c:v>2896.0855151347182</c:v>
                </c:pt>
                <c:pt idx="14">
                  <c:v>2942.4453105118937</c:v>
                </c:pt>
                <c:pt idx="15">
                  <c:v>2979.877509050561</c:v>
                </c:pt>
                <c:pt idx="16">
                  <c:v>3011.5897015159671</c:v>
                </c:pt>
                <c:pt idx="17">
                  <c:v>3037.4479061853235</c:v>
                </c:pt>
                <c:pt idx="18">
                  <c:v>3068.5581134720883</c:v>
                </c:pt>
                <c:pt idx="19">
                  <c:v>3100.7243936023351</c:v>
                </c:pt>
                <c:pt idx="20">
                  <c:v>3023.7516636339806</c:v>
                </c:pt>
                <c:pt idx="21">
                  <c:v>3092.6433756796114</c:v>
                </c:pt>
                <c:pt idx="22">
                  <c:v>3126.4879398861603</c:v>
                </c:pt>
                <c:pt idx="23">
                  <c:v>3138.5775404203005</c:v>
                </c:pt>
                <c:pt idx="24">
                  <c:v>3162.7961721930337</c:v>
                </c:pt>
                <c:pt idx="25">
                  <c:v>3189.3382351111118</c:v>
                </c:pt>
                <c:pt idx="26">
                  <c:v>3219.7130503762878</c:v>
                </c:pt>
                <c:pt idx="27">
                  <c:v>3252.7626562091468</c:v>
                </c:pt>
                <c:pt idx="28">
                  <c:v>3288.6129598074258</c:v>
                </c:pt>
                <c:pt idx="29">
                  <c:v>3330.326381769185</c:v>
                </c:pt>
                <c:pt idx="30">
                  <c:v>3378.5381024059484</c:v>
                </c:pt>
                <c:pt idx="31">
                  <c:v>3432.1966775246542</c:v>
                </c:pt>
                <c:pt idx="32">
                  <c:v>3488.0091128129557</c:v>
                </c:pt>
                <c:pt idx="33">
                  <c:v>3546.4382549942275</c:v>
                </c:pt>
                <c:pt idx="34">
                  <c:v>3611.6751536490133</c:v>
                </c:pt>
                <c:pt idx="35">
                  <c:v>3680.0564047795851</c:v>
                </c:pt>
                <c:pt idx="36">
                  <c:v>3751.8291459500574</c:v>
                </c:pt>
                <c:pt idx="37">
                  <c:v>3827.423983104241</c:v>
                </c:pt>
                <c:pt idx="38">
                  <c:v>3905.9183365261024</c:v>
                </c:pt>
                <c:pt idx="39">
                  <c:v>3985.2712789008247</c:v>
                </c:pt>
                <c:pt idx="40">
                  <c:v>4064.6877308956159</c:v>
                </c:pt>
                <c:pt idx="41">
                  <c:v>4147.1767264059072</c:v>
                </c:pt>
                <c:pt idx="42">
                  <c:v>4228.3635677993798</c:v>
                </c:pt>
                <c:pt idx="43">
                  <c:v>4312.0813432914601</c:v>
                </c:pt>
                <c:pt idx="44">
                  <c:v>4399.310518161149</c:v>
                </c:pt>
                <c:pt idx="45">
                  <c:v>4490.3013429103894</c:v>
                </c:pt>
                <c:pt idx="46">
                  <c:v>4585.292611885794</c:v>
                </c:pt>
                <c:pt idx="47">
                  <c:v>4678.4671830015886</c:v>
                </c:pt>
                <c:pt idx="48">
                  <c:v>4775.6852968609282</c:v>
                </c:pt>
                <c:pt idx="49">
                  <c:v>4879.2434138482531</c:v>
                </c:pt>
                <c:pt idx="50">
                  <c:v>4988.3263087987452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1952.2937553922516</c:v>
                </c:pt>
                <c:pt idx="13">
                  <c:v>1989.2140809840125</c:v>
                </c:pt>
                <c:pt idx="14">
                  <c:v>2031.5845891224521</c:v>
                </c:pt>
                <c:pt idx="15">
                  <c:v>2065.7957253002255</c:v>
                </c:pt>
                <c:pt idx="16">
                  <c:v>2094.7790652397448</c:v>
                </c:pt>
                <c:pt idx="17">
                  <c:v>2118.412156423055</c:v>
                </c:pt>
                <c:pt idx="18">
                  <c:v>2146.8453123571594</c:v>
                </c:pt>
                <c:pt idx="19">
                  <c:v>2176.2436654550011</c:v>
                </c:pt>
                <c:pt idx="20">
                  <c:v>2105.8944834746235</c:v>
                </c:pt>
                <c:pt idx="21">
                  <c:v>2168.8580238041709</c:v>
                </c:pt>
                <c:pt idx="22">
                  <c:v>2199.790243661671</c:v>
                </c:pt>
                <c:pt idx="23">
                  <c:v>2210.839527068872</c:v>
                </c:pt>
                <c:pt idx="24">
                  <c:v>2232.9741315527749</c:v>
                </c:pt>
                <c:pt idx="25">
                  <c:v>2257.2322345864886</c:v>
                </c:pt>
                <c:pt idx="26">
                  <c:v>2284.9932794083202</c:v>
                </c:pt>
                <c:pt idx="27">
                  <c:v>2315.1989475205396</c:v>
                </c:pt>
                <c:pt idx="28">
                  <c:v>2347.9643117336059</c:v>
                </c:pt>
                <c:pt idx="29">
                  <c:v>2386.0882695796968</c:v>
                </c:pt>
                <c:pt idx="30">
                  <c:v>2430.1513437367039</c:v>
                </c:pt>
                <c:pt idx="31">
                  <c:v>2479.1925673932587</c:v>
                </c:pt>
                <c:pt idx="32">
                  <c:v>2530.2023103045344</c:v>
                </c:pt>
                <c:pt idx="33">
                  <c:v>2583.6035909653292</c:v>
                </c:pt>
                <c:pt idx="34">
                  <c:v>2643.2268167127841</c:v>
                </c:pt>
                <c:pt idx="35">
                  <c:v>2705.7238215846169</c:v>
                </c:pt>
                <c:pt idx="36">
                  <c:v>2771.3204768144374</c:v>
                </c:pt>
                <c:pt idx="37">
                  <c:v>2840.4103344552291</c:v>
                </c:pt>
                <c:pt idx="38">
                  <c:v>2912.1502033097822</c:v>
                </c:pt>
                <c:pt idx="39">
                  <c:v>2984.6747790406012</c:v>
                </c:pt>
                <c:pt idx="40">
                  <c:v>3057.2573993519054</c:v>
                </c:pt>
                <c:pt idx="41">
                  <c:v>3132.6481690299183</c:v>
                </c:pt>
                <c:pt idx="42">
                  <c:v>3206.8488357069305</c:v>
                </c:pt>
                <c:pt idx="43">
                  <c:v>3283.362648137725</c:v>
                </c:pt>
                <c:pt idx="44">
                  <c:v>3363.085701996265</c:v>
                </c:pt>
                <c:pt idx="45">
                  <c:v>3446.2467135838842</c:v>
                </c:pt>
                <c:pt idx="46">
                  <c:v>3533.0639288553871</c:v>
                </c:pt>
                <c:pt idx="47">
                  <c:v>3618.2207741701318</c:v>
                </c:pt>
                <c:pt idx="48">
                  <c:v>3707.073213033761</c:v>
                </c:pt>
                <c:pt idx="49">
                  <c:v>3801.7200940847738</c:v>
                </c:pt>
                <c:pt idx="50">
                  <c:v>3901.4163427558769</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164.53731827769306</c:v>
                </c:pt>
                <c:pt idx="21">
                  <c:v>165.66706604827871</c:v>
                </c:pt>
                <c:pt idx="22">
                  <c:v>166.60241572024191</c:v>
                </c:pt>
                <c:pt idx="23">
                  <c:v>167.5501622085402</c:v>
                </c:pt>
                <c:pt idx="24">
                  <c:v>168.66299247440008</c:v>
                </c:pt>
                <c:pt idx="25">
                  <c:v>169.86285466642497</c:v>
                </c:pt>
                <c:pt idx="26">
                  <c:v>171.02897602610645</c:v>
                </c:pt>
                <c:pt idx="27">
                  <c:v>172.16527080525154</c:v>
                </c:pt>
                <c:pt idx="28">
                  <c:v>173.27148725479236</c:v>
                </c:pt>
                <c:pt idx="29">
                  <c:v>174.35415995768506</c:v>
                </c:pt>
                <c:pt idx="30">
                  <c:v>175.41872525671357</c:v>
                </c:pt>
                <c:pt idx="31">
                  <c:v>176.46482736544203</c:v>
                </c:pt>
                <c:pt idx="32">
                  <c:v>177.49357899825014</c:v>
                </c:pt>
                <c:pt idx="33">
                  <c:v>178.50673080659215</c:v>
                </c:pt>
                <c:pt idx="34">
                  <c:v>179.50639217265578</c:v>
                </c:pt>
                <c:pt idx="35">
                  <c:v>180.49119787151866</c:v>
                </c:pt>
                <c:pt idx="36">
                  <c:v>181.46471235973061</c:v>
                </c:pt>
                <c:pt idx="37">
                  <c:v>182.42499126199672</c:v>
                </c:pt>
                <c:pt idx="38">
                  <c:v>183.36648209923129</c:v>
                </c:pt>
                <c:pt idx="39">
                  <c:v>184.28740466169612</c:v>
                </c:pt>
                <c:pt idx="40">
                  <c:v>185.18823598709719</c:v>
                </c:pt>
                <c:pt idx="41">
                  <c:v>186.07344442171814</c:v>
                </c:pt>
                <c:pt idx="42">
                  <c:v>186.93536341947839</c:v>
                </c:pt>
                <c:pt idx="43">
                  <c:v>187.77564620137116</c:v>
                </c:pt>
                <c:pt idx="44">
                  <c:v>188.5951114942489</c:v>
                </c:pt>
                <c:pt idx="45">
                  <c:v>189.39142101938094</c:v>
                </c:pt>
                <c:pt idx="46">
                  <c:v>190.16193210701968</c:v>
                </c:pt>
                <c:pt idx="47">
                  <c:v>190.9005865636679</c:v>
                </c:pt>
                <c:pt idx="48">
                  <c:v>191.61378035599682</c:v>
                </c:pt>
                <c:pt idx="49">
                  <c:v>192.30421375403571</c:v>
                </c:pt>
                <c:pt idx="50">
                  <c:v>192.96826387413586</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171.01670205543255</c:v>
                </c:pt>
                <c:pt idx="14">
                  <c:v>173.64186960514101</c:v>
                </c:pt>
                <c:pt idx="15">
                  <c:v>176.34634777530448</c:v>
                </c:pt>
                <c:pt idx="16">
                  <c:v>179.1394509955492</c:v>
                </c:pt>
                <c:pt idx="17">
                  <c:v>182.02483461097441</c:v>
                </c:pt>
                <c:pt idx="18">
                  <c:v>184.9573289719192</c:v>
                </c:pt>
                <c:pt idx="19">
                  <c:v>187.93821358431839</c:v>
                </c:pt>
                <c:pt idx="20">
                  <c:v>189.17988500614015</c:v>
                </c:pt>
                <c:pt idx="21">
                  <c:v>191.15913389131086</c:v>
                </c:pt>
                <c:pt idx="22">
                  <c:v>192.79780921661666</c:v>
                </c:pt>
                <c:pt idx="23">
                  <c:v>194.45820300470649</c:v>
                </c:pt>
                <c:pt idx="24">
                  <c:v>196.4078134579722</c:v>
                </c:pt>
                <c:pt idx="25">
                  <c:v>198.50989851426107</c:v>
                </c:pt>
                <c:pt idx="26">
                  <c:v>200.55287169926393</c:v>
                </c:pt>
                <c:pt idx="27">
                  <c:v>202.54359054235789</c:v>
                </c:pt>
                <c:pt idx="28">
                  <c:v>204.48161399459806</c:v>
                </c:pt>
                <c:pt idx="29">
                  <c:v>206.37839024501213</c:v>
                </c:pt>
                <c:pt idx="30">
                  <c:v>208.2434434331245</c:v>
                </c:pt>
                <c:pt idx="31">
                  <c:v>210.07615024289515</c:v>
                </c:pt>
                <c:pt idx="32">
                  <c:v>211.8784600817518</c:v>
                </c:pt>
                <c:pt idx="33">
                  <c:v>213.65343998379683</c:v>
                </c:pt>
                <c:pt idx="34">
                  <c:v>215.40478545740103</c:v>
                </c:pt>
                <c:pt idx="35">
                  <c:v>217.13010471213491</c:v>
                </c:pt>
                <c:pt idx="36">
                  <c:v>218.83564245751339</c:v>
                </c:pt>
                <c:pt idx="37">
                  <c:v>220.51799226713317</c:v>
                </c:pt>
                <c:pt idx="38">
                  <c:v>222.16742653778363</c:v>
                </c:pt>
                <c:pt idx="39">
                  <c:v>223.78082645105997</c:v>
                </c:pt>
                <c:pt idx="40">
                  <c:v>225.35902774779953</c:v>
                </c:pt>
                <c:pt idx="41">
                  <c:v>226.90985869695817</c:v>
                </c:pt>
                <c:pt idx="42">
                  <c:v>228.41988797945902</c:v>
                </c:pt>
                <c:pt idx="43">
                  <c:v>229.89201193720513</c:v>
                </c:pt>
                <c:pt idx="44">
                  <c:v>231.32766492948639</c:v>
                </c:pt>
                <c:pt idx="45">
                  <c:v>232.72275043521066</c:v>
                </c:pt>
                <c:pt idx="46">
                  <c:v>234.07263865887145</c:v>
                </c:pt>
                <c:pt idx="47">
                  <c:v>235.36671601658952</c:v>
                </c:pt>
                <c:pt idx="48">
                  <c:v>236.61618785015281</c:v>
                </c:pt>
                <c:pt idx="49">
                  <c:v>237.82578486723273</c:v>
                </c:pt>
                <c:pt idx="50">
                  <c:v>238.98915999761633</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598039.00741273258</c:v>
                </c:pt>
                <c:pt idx="25">
                  <c:v>601046.62603335571</c:v>
                </c:pt>
                <c:pt idx="26">
                  <c:v>603045.20236245089</c:v>
                </c:pt>
                <c:pt idx="27">
                  <c:v>604015.06594627816</c:v>
                </c:pt>
                <c:pt idx="28">
                  <c:v>606157.85554919671</c:v>
                </c:pt>
                <c:pt idx="29">
                  <c:v>608615.99513645715</c:v>
                </c:pt>
                <c:pt idx="30">
                  <c:v>589877.3339186071</c:v>
                </c:pt>
                <c:pt idx="31">
                  <c:v>599761.84592228383</c:v>
                </c:pt>
                <c:pt idx="32">
                  <c:v>602878.23782649229</c:v>
                </c:pt>
                <c:pt idx="33">
                  <c:v>601884.73215064872</c:v>
                </c:pt>
                <c:pt idx="34">
                  <c:v>603305.20832281618</c:v>
                </c:pt>
                <c:pt idx="35">
                  <c:v>605235.38265116699</c:v>
                </c:pt>
                <c:pt idx="36">
                  <c:v>607947.97590925952</c:v>
                </c:pt>
                <c:pt idx="37">
                  <c:v>611210.03782788175</c:v>
                </c:pt>
                <c:pt idx="38">
                  <c:v>615034.02272840403</c:v>
                </c:pt>
                <c:pt idx="39">
                  <c:v>619979.47967004636</c:v>
                </c:pt>
                <c:pt idx="40">
                  <c:v>626146.7163654028</c:v>
                </c:pt>
                <c:pt idx="41">
                  <c:v>633323.91988973145</c:v>
                </c:pt>
                <c:pt idx="42">
                  <c:v>640891.8265322285</c:v>
                </c:pt>
                <c:pt idx="43">
                  <c:v>648929.31253895035</c:v>
                </c:pt>
                <c:pt idx="44">
                  <c:v>658193.68967141397</c:v>
                </c:pt>
                <c:pt idx="45">
                  <c:v>668004.84575080196</c:v>
                </c:pt>
                <c:pt idx="46">
                  <c:v>678400.87515751563</c:v>
                </c:pt>
                <c:pt idx="47">
                  <c:v>689452.60947755387</c:v>
                </c:pt>
                <c:pt idx="48">
                  <c:v>700987.23527653702</c:v>
                </c:pt>
                <c:pt idx="49">
                  <c:v>712634.72962297814</c:v>
                </c:pt>
                <c:pt idx="50">
                  <c:v>724252.4983833225</c:v>
                </c:pt>
                <c:pt idx="51">
                  <c:v>736375.43686982396</c:v>
                </c:pt>
                <c:pt idx="52">
                  <c:v>748224.53861222463</c:v>
                </c:pt>
                <c:pt idx="53">
                  <c:v>760478.93421770574</c:v>
                </c:pt>
                <c:pt idx="54">
                  <c:v>773307.28833959671</c:v>
                </c:pt>
                <c:pt idx="55">
                  <c:v>786748.25564751204</c:v>
                </c:pt>
                <c:pt idx="56">
                  <c:v>800838.15125646547</c:v>
                </c:pt>
                <c:pt idx="57">
                  <c:v>814558.60251138604</c:v>
                </c:pt>
                <c:pt idx="58">
                  <c:v>828930.78314375284</c:v>
                </c:pt>
                <c:pt idx="59">
                  <c:v>844346.70935367665</c:v>
                </c:pt>
                <c:pt idx="60">
                  <c:v>860657.00410847308</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495518.03471340693</c:v>
                </c:pt>
                <c:pt idx="25">
                  <c:v>498010.06157049473</c:v>
                </c:pt>
                <c:pt idx="26">
                  <c:v>499666.02481460216</c:v>
                </c:pt>
                <c:pt idx="27">
                  <c:v>500469.62606977334</c:v>
                </c:pt>
                <c:pt idx="28">
                  <c:v>502245.08031219151</c:v>
                </c:pt>
                <c:pt idx="29">
                  <c:v>504281.82454163593</c:v>
                </c:pt>
                <c:pt idx="30">
                  <c:v>488755.50524684589</c:v>
                </c:pt>
                <c:pt idx="31">
                  <c:v>496945.52947846375</c:v>
                </c:pt>
                <c:pt idx="32">
                  <c:v>499527.68277052219</c:v>
                </c:pt>
                <c:pt idx="33">
                  <c:v>498704.49235339469</c:v>
                </c:pt>
                <c:pt idx="34">
                  <c:v>499881.4583246191</c:v>
                </c:pt>
                <c:pt idx="35">
                  <c:v>501480.74562525266</c:v>
                </c:pt>
                <c:pt idx="36">
                  <c:v>503728.3228962436</c:v>
                </c:pt>
                <c:pt idx="37">
                  <c:v>506431.17420024489</c:v>
                </c:pt>
                <c:pt idx="38">
                  <c:v>509599.61883210624</c:v>
                </c:pt>
                <c:pt idx="39">
                  <c:v>513697.28315518127</c:v>
                </c:pt>
                <c:pt idx="40">
                  <c:v>518807.27927419089</c:v>
                </c:pt>
                <c:pt idx="41">
                  <c:v>524754.10505149176</c:v>
                </c:pt>
                <c:pt idx="42">
                  <c:v>531024.6562695608</c:v>
                </c:pt>
                <c:pt idx="43">
                  <c:v>537684.28753227321</c:v>
                </c:pt>
                <c:pt idx="44">
                  <c:v>545360.48572774301</c:v>
                </c:pt>
                <c:pt idx="45">
                  <c:v>553489.72933637875</c:v>
                </c:pt>
                <c:pt idx="46">
                  <c:v>562103.58227337012</c:v>
                </c:pt>
                <c:pt idx="47">
                  <c:v>571260.73356711597</c:v>
                </c:pt>
                <c:pt idx="48">
                  <c:v>580817.99494341644</c:v>
                </c:pt>
                <c:pt idx="49">
                  <c:v>590468.77597332478</c:v>
                </c:pt>
                <c:pt idx="50">
                  <c:v>600094.92723189574</c:v>
                </c:pt>
                <c:pt idx="51">
                  <c:v>610139.64769213984</c:v>
                </c:pt>
                <c:pt idx="52">
                  <c:v>619957.47485012899</c:v>
                </c:pt>
                <c:pt idx="53">
                  <c:v>630111.11692324188</c:v>
                </c:pt>
                <c:pt idx="54">
                  <c:v>640740.32462423726</c:v>
                </c:pt>
                <c:pt idx="55">
                  <c:v>651877.12610793859</c:v>
                </c:pt>
                <c:pt idx="56">
                  <c:v>663551.61104107148</c:v>
                </c:pt>
                <c:pt idx="57">
                  <c:v>674919.98493800557</c:v>
                </c:pt>
                <c:pt idx="58">
                  <c:v>686828.36317625234</c:v>
                </c:pt>
                <c:pt idx="59">
                  <c:v>699601.55917876062</c:v>
                </c:pt>
                <c:pt idx="60">
                  <c:v>713115.80340416334</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615125.83619595354</c:v>
                </c:pt>
                <c:pt idx="25">
                  <c:v>618219.38677716604</c:v>
                </c:pt>
                <c:pt idx="26">
                  <c:v>620275.06528709247</c:v>
                </c:pt>
                <c:pt idx="27">
                  <c:v>621272.63925902906</c:v>
                </c:pt>
                <c:pt idx="28">
                  <c:v>623476.65142203099</c:v>
                </c:pt>
                <c:pt idx="29">
                  <c:v>626005.02356892754</c:v>
                </c:pt>
                <c:pt idx="30">
                  <c:v>606730.97203056735</c:v>
                </c:pt>
                <c:pt idx="31">
                  <c:v>616897.89866292058</c:v>
                </c:pt>
                <c:pt idx="32">
                  <c:v>620103.33033582079</c:v>
                </c:pt>
                <c:pt idx="33">
                  <c:v>619081.43878352456</c:v>
                </c:pt>
                <c:pt idx="34">
                  <c:v>620542.49998918246</c:v>
                </c:pt>
                <c:pt idx="35">
                  <c:v>622527.82215548621</c:v>
                </c:pt>
                <c:pt idx="36">
                  <c:v>625317.91807809565</c:v>
                </c:pt>
                <c:pt idx="37">
                  <c:v>628673.1817658213</c:v>
                </c:pt>
                <c:pt idx="38">
                  <c:v>632606.42337778723</c:v>
                </c:pt>
                <c:pt idx="39">
                  <c:v>637693.17908919067</c:v>
                </c:pt>
                <c:pt idx="40">
                  <c:v>644036.62254727155</c:v>
                </c:pt>
                <c:pt idx="41">
                  <c:v>651418.88902943814</c:v>
                </c:pt>
                <c:pt idx="42">
                  <c:v>659203.02157600655</c:v>
                </c:pt>
                <c:pt idx="43">
                  <c:v>667470.15004006342</c:v>
                </c:pt>
                <c:pt idx="44">
                  <c:v>676999.22366202599</c:v>
                </c:pt>
                <c:pt idx="45">
                  <c:v>687090.69848653919</c:v>
                </c:pt>
                <c:pt idx="46">
                  <c:v>697783.75730487343</c:v>
                </c:pt>
                <c:pt idx="47">
                  <c:v>709151.25546262693</c:v>
                </c:pt>
                <c:pt idx="48">
                  <c:v>721015.44199872389</c:v>
                </c:pt>
                <c:pt idx="49">
                  <c:v>732995.72189792059</c:v>
                </c:pt>
                <c:pt idx="50">
                  <c:v>744945.42690856033</c:v>
                </c:pt>
                <c:pt idx="51">
                  <c:v>757414.7350661048</c:v>
                </c:pt>
                <c:pt idx="52">
                  <c:v>769602.38257257396</c:v>
                </c:pt>
                <c:pt idx="53">
                  <c:v>782206.90376678319</c:v>
                </c:pt>
                <c:pt idx="54">
                  <c:v>795401.78229215683</c:v>
                </c:pt>
                <c:pt idx="55">
                  <c:v>809226.77723744104</c:v>
                </c:pt>
                <c:pt idx="56">
                  <c:v>823719.24129236466</c:v>
                </c:pt>
                <c:pt idx="57">
                  <c:v>837831.70544028294</c:v>
                </c:pt>
                <c:pt idx="58">
                  <c:v>852614.51980500307</c:v>
                </c:pt>
                <c:pt idx="59">
                  <c:v>868470.90104949614</c:v>
                </c:pt>
                <c:pt idx="60">
                  <c:v>885247.20422585809</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5317922.8374796072</c:v>
                </c:pt>
                <c:pt idx="30">
                  <c:v>4719165.7210479081</c:v>
                </c:pt>
                <c:pt idx="31">
                  <c:v>4895686.1797034359</c:v>
                </c:pt>
                <c:pt idx="32">
                  <c:v>4906390.5425341483</c:v>
                </c:pt>
                <c:pt idx="33">
                  <c:v>4812751.4051806936</c:v>
                </c:pt>
                <c:pt idx="34">
                  <c:v>4769459.3578907661</c:v>
                </c:pt>
                <c:pt idx="35">
                  <c:v>4733122.7925839107</c:v>
                </c:pt>
                <c:pt idx="36">
                  <c:v>4716116.5108922785</c:v>
                </c:pt>
                <c:pt idx="37">
                  <c:v>4712034.3137060255</c:v>
                </c:pt>
                <c:pt idx="38">
                  <c:v>4720629.9201249843</c:v>
                </c:pt>
                <c:pt idx="39">
                  <c:v>4753639.5162577322</c:v>
                </c:pt>
                <c:pt idx="40">
                  <c:v>4811972.8313009394</c:v>
                </c:pt>
                <c:pt idx="41">
                  <c:v>4848812.9754506461</c:v>
                </c:pt>
                <c:pt idx="42">
                  <c:v>4888872.1210234975</c:v>
                </c:pt>
                <c:pt idx="43">
                  <c:v>4933243.3669696981</c:v>
                </c:pt>
                <c:pt idx="44">
                  <c:v>4996572.9986944702</c:v>
                </c:pt>
                <c:pt idx="45">
                  <c:v>5063871.399465614</c:v>
                </c:pt>
                <c:pt idx="46">
                  <c:v>5135093.5398504594</c:v>
                </c:pt>
                <c:pt idx="47">
                  <c:v>5210979.2575906087</c:v>
                </c:pt>
                <c:pt idx="48">
                  <c:v>5287811.6920395819</c:v>
                </c:pt>
                <c:pt idx="49">
                  <c:v>5358514.5978959948</c:v>
                </c:pt>
                <c:pt idx="50">
                  <c:v>5420559.7865969278</c:v>
                </c:pt>
                <c:pt idx="51">
                  <c:v>5511017.3389211232</c:v>
                </c:pt>
                <c:pt idx="52">
                  <c:v>5590426.5860929629</c:v>
                </c:pt>
                <c:pt idx="53">
                  <c:v>5670230.9200641345</c:v>
                </c:pt>
                <c:pt idx="54">
                  <c:v>5752778.6125722313</c:v>
                </c:pt>
                <c:pt idx="55">
                  <c:v>5838256.2101568151</c:v>
                </c:pt>
                <c:pt idx="56">
                  <c:v>5926774.1412419435</c:v>
                </c:pt>
                <c:pt idx="57">
                  <c:v>6002646.6429591887</c:v>
                </c:pt>
                <c:pt idx="58">
                  <c:v>6081139.2192296833</c:v>
                </c:pt>
                <c:pt idx="59">
                  <c:v>6167260.610892687</c:v>
                </c:pt>
                <c:pt idx="60">
                  <c:v>6258099.515537017</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4715893.8370102169</c:v>
                </c:pt>
                <c:pt idx="30">
                  <c:v>4184920.5450802203</c:v>
                </c:pt>
                <c:pt idx="31">
                  <c:v>4341457.5555860652</c:v>
                </c:pt>
                <c:pt idx="32">
                  <c:v>4350950.1037566978</c:v>
                </c:pt>
                <c:pt idx="33">
                  <c:v>4267911.6234621247</c:v>
                </c:pt>
                <c:pt idx="34">
                  <c:v>4229520.562657848</c:v>
                </c:pt>
                <c:pt idx="35">
                  <c:v>4197297.5707819574</c:v>
                </c:pt>
                <c:pt idx="36">
                  <c:v>4182216.5285271141</c:v>
                </c:pt>
                <c:pt idx="37">
                  <c:v>4178596.4668713808</c:v>
                </c:pt>
                <c:pt idx="38">
                  <c:v>4186218.9857712118</c:v>
                </c:pt>
                <c:pt idx="39">
                  <c:v>4215491.6464927057</c:v>
                </c:pt>
                <c:pt idx="40">
                  <c:v>4267221.1900215866</c:v>
                </c:pt>
                <c:pt idx="41">
                  <c:v>4299890.751814723</c:v>
                </c:pt>
                <c:pt idx="42">
                  <c:v>4335414.8997755544</c:v>
                </c:pt>
                <c:pt idx="43">
                  <c:v>4374762.9858033163</c:v>
                </c:pt>
                <c:pt idx="44">
                  <c:v>4430923.2252573594</c:v>
                </c:pt>
                <c:pt idx="45">
                  <c:v>4490602.9391487511</c:v>
                </c:pt>
                <c:pt idx="46">
                  <c:v>4553762.1957164453</c:v>
                </c:pt>
                <c:pt idx="47">
                  <c:v>4621057.0774860103</c:v>
                </c:pt>
                <c:pt idx="48">
                  <c:v>4689191.5004879301</c:v>
                </c:pt>
                <c:pt idx="49">
                  <c:v>4751890.303794561</c:v>
                </c:pt>
                <c:pt idx="50">
                  <c:v>4806911.5088689737</c:v>
                </c:pt>
                <c:pt idx="51">
                  <c:v>4887128.5835715616</c:v>
                </c:pt>
                <c:pt idx="52">
                  <c:v>4957548.1046484755</c:v>
                </c:pt>
                <c:pt idx="53">
                  <c:v>5028317.98571725</c:v>
                </c:pt>
                <c:pt idx="54">
                  <c:v>5101520.6564319776</c:v>
                </c:pt>
                <c:pt idx="55">
                  <c:v>5177321.5448560435</c:v>
                </c:pt>
                <c:pt idx="56">
                  <c:v>5255818.5780824777</c:v>
                </c:pt>
                <c:pt idx="57">
                  <c:v>5323101.7399826758</c:v>
                </c:pt>
                <c:pt idx="58">
                  <c:v>5392708.3642225489</c:v>
                </c:pt>
                <c:pt idx="59">
                  <c:v>5469080.1643765327</c:v>
                </c:pt>
                <c:pt idx="60">
                  <c:v>5549635.419438486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610009.49754182226</c:v>
                </c:pt>
                <c:pt idx="27">
                  <c:v>618596.39996388648</c:v>
                </c:pt>
                <c:pt idx="28">
                  <c:v>630321.10002649156</c:v>
                </c:pt>
                <c:pt idx="29">
                  <c:v>642612.00897727197</c:v>
                </c:pt>
                <c:pt idx="30">
                  <c:v>593306.19491277984</c:v>
                </c:pt>
                <c:pt idx="31">
                  <c:v>630327.84587205132</c:v>
                </c:pt>
                <c:pt idx="32">
                  <c:v>646716.55795927765</c:v>
                </c:pt>
                <c:pt idx="33">
                  <c:v>649256.19906202587</c:v>
                </c:pt>
                <c:pt idx="34">
                  <c:v>658332.72740622819</c:v>
                </c:pt>
                <c:pt idx="35">
                  <c:v>668298.30706227478</c:v>
                </c:pt>
                <c:pt idx="36">
                  <c:v>681012.42350173439</c:v>
                </c:pt>
                <c:pt idx="37">
                  <c:v>695723.44365430332</c:v>
                </c:pt>
                <c:pt idx="38">
                  <c:v>712529.81053199712</c:v>
                </c:pt>
                <c:pt idx="39">
                  <c:v>733378.63406187308</c:v>
                </c:pt>
                <c:pt idx="40">
                  <c:v>758672.63866629987</c:v>
                </c:pt>
                <c:pt idx="41">
                  <c:v>789833.24665209535</c:v>
                </c:pt>
                <c:pt idx="42">
                  <c:v>822818.60017269873</c:v>
                </c:pt>
                <c:pt idx="43">
                  <c:v>857944.26691948634</c:v>
                </c:pt>
                <c:pt idx="44">
                  <c:v>897995.95263892203</c:v>
                </c:pt>
                <c:pt idx="45">
                  <c:v>940618.83789392968</c:v>
                </c:pt>
                <c:pt idx="46">
                  <c:v>985984.81104466796</c:v>
                </c:pt>
                <c:pt idx="47">
                  <c:v>1034434.143597958</c:v>
                </c:pt>
                <c:pt idx="48">
                  <c:v>1085427.3159295204</c:v>
                </c:pt>
                <c:pt idx="49">
                  <c:v>1137624.7916573877</c:v>
                </c:pt>
                <c:pt idx="50">
                  <c:v>1190491.698402442</c:v>
                </c:pt>
                <c:pt idx="51">
                  <c:v>1244509.0079817194</c:v>
                </c:pt>
                <c:pt idx="52">
                  <c:v>1298184.5797172061</c:v>
                </c:pt>
                <c:pt idx="53">
                  <c:v>1354141.4935388512</c:v>
                </c:pt>
                <c:pt idx="54">
                  <c:v>1413073.4237006956</c:v>
                </c:pt>
                <c:pt idx="55">
                  <c:v>1475201.612893821</c:v>
                </c:pt>
                <c:pt idx="56">
                  <c:v>1540744.5734223935</c:v>
                </c:pt>
                <c:pt idx="57">
                  <c:v>1605711.5474144528</c:v>
                </c:pt>
                <c:pt idx="58">
                  <c:v>1674157.3781565572</c:v>
                </c:pt>
                <c:pt idx="59">
                  <c:v>1747712.9122619547</c:v>
                </c:pt>
                <c:pt idx="60">
                  <c:v>1825881.1577702777</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19294011.70727694</c:v>
                      </c:pt>
                      <c:pt idx="31">
                        <c:v>19306679.539377891</c:v>
                      </c:pt>
                      <c:pt idx="32">
                        <c:v>19300118.109672822</c:v>
                      </c:pt>
                      <c:pt idx="33">
                        <c:v>19298245.537262306</c:v>
                      </c:pt>
                      <c:pt idx="34">
                        <c:v>19318256.626157492</c:v>
                      </c:pt>
                      <c:pt idx="35">
                        <c:v>19350715.104022466</c:v>
                      </c:pt>
                      <c:pt idx="36">
                        <c:v>19381576.970403198</c:v>
                      </c:pt>
                      <c:pt idx="37">
                        <c:v>19411166.561247438</c:v>
                      </c:pt>
                      <c:pt idx="38">
                        <c:v>19439346.325353362</c:v>
                      </c:pt>
                      <c:pt idx="39">
                        <c:v>19466749.650831912</c:v>
                      </c:pt>
                      <c:pt idx="40">
                        <c:v>19493885.214697249</c:v>
                      </c:pt>
                      <c:pt idx="41">
                        <c:v>19520620.13756483</c:v>
                      </c:pt>
                      <c:pt idx="42">
                        <c:v>19546993.388235118</c:v>
                      </c:pt>
                      <c:pt idx="43">
                        <c:v>19573120.028931592</c:v>
                      </c:pt>
                      <c:pt idx="44">
                        <c:v>19599158.43202373</c:v>
                      </c:pt>
                      <c:pt idx="45">
                        <c:v>19624892.048555523</c:v>
                      </c:pt>
                      <c:pt idx="46">
                        <c:v>19650646.68250135</c:v>
                      </c:pt>
                      <c:pt idx="47">
                        <c:v>19676153.196182102</c:v>
                      </c:pt>
                      <c:pt idx="48">
                        <c:v>19700763.097458173</c:v>
                      </c:pt>
                      <c:pt idx="49">
                        <c:v>19724245.140143692</c:v>
                      </c:pt>
                      <c:pt idx="50">
                        <c:v>19746615.261579107</c:v>
                      </c:pt>
                      <c:pt idx="51">
                        <c:v>19768315.872989625</c:v>
                      </c:pt>
                      <c:pt idx="52">
                        <c:v>19788500.88930605</c:v>
                      </c:pt>
                      <c:pt idx="53">
                        <c:v>19807321.608670034</c:v>
                      </c:pt>
                      <c:pt idx="54">
                        <c:v>19824841.402925819</c:v>
                      </c:pt>
                      <c:pt idx="55">
                        <c:v>19840793.820662044</c:v>
                      </c:pt>
                      <c:pt idx="56">
                        <c:v>19854885.829671662</c:v>
                      </c:pt>
                      <c:pt idx="57">
                        <c:v>19866474.233998176</c:v>
                      </c:pt>
                      <c:pt idx="58">
                        <c:v>19876217.26440578</c:v>
                      </c:pt>
                      <c:pt idx="59">
                        <c:v>19884383.6033829</c:v>
                      </c:pt>
                      <c:pt idx="60">
                        <c:v>19890587.839508802</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2883013.2436160948</c:v>
                      </c:pt>
                      <c:pt idx="31">
                        <c:v>2884906.1380679607</c:v>
                      </c:pt>
                      <c:pt idx="32">
                        <c:v>2883925.6945488127</c:v>
                      </c:pt>
                      <c:pt idx="33">
                        <c:v>2883645.8848782755</c:v>
                      </c:pt>
                      <c:pt idx="34">
                        <c:v>2886636.0475867521</c:v>
                      </c:pt>
                      <c:pt idx="35">
                        <c:v>2891486.1649688743</c:v>
                      </c:pt>
                      <c:pt idx="36">
                        <c:v>2896097.7082211678</c:v>
                      </c:pt>
                      <c:pt idx="37">
                        <c:v>2900519.141335824</c:v>
                      </c:pt>
                      <c:pt idx="38">
                        <c:v>2904729.9106849851</c:v>
                      </c:pt>
                      <c:pt idx="39">
                        <c:v>2908824.6604691367</c:v>
                      </c:pt>
                      <c:pt idx="40">
                        <c:v>2912879.3998972904</c:v>
                      </c:pt>
                      <c:pt idx="41">
                        <c:v>2916874.2734292275</c:v>
                      </c:pt>
                      <c:pt idx="42">
                        <c:v>2920815.1039891555</c:v>
                      </c:pt>
                      <c:pt idx="43">
                        <c:v>2924719.0847828817</c:v>
                      </c:pt>
                      <c:pt idx="44">
                        <c:v>2928609.8806472239</c:v>
                      </c:pt>
                      <c:pt idx="45">
                        <c:v>2932455.133692205</c:v>
                      </c:pt>
                      <c:pt idx="46">
                        <c:v>2936303.5272703166</c:v>
                      </c:pt>
                      <c:pt idx="47">
                        <c:v>2940114.8454065211</c:v>
                      </c:pt>
                      <c:pt idx="48">
                        <c:v>2943792.1869765087</c:v>
                      </c:pt>
                      <c:pt idx="49">
                        <c:v>2947300.9979525059</c:v>
                      </c:pt>
                      <c:pt idx="50">
                        <c:v>2950643.6597761884</c:v>
                      </c:pt>
                      <c:pt idx="51">
                        <c:v>2953886.2798720128</c:v>
                      </c:pt>
                      <c:pt idx="52">
                        <c:v>2956902.4317353866</c:v>
                      </c:pt>
                      <c:pt idx="53">
                        <c:v>2959714.7231346029</c:v>
                      </c:pt>
                      <c:pt idx="54">
                        <c:v>2962332.623425697</c:v>
                      </c:pt>
                      <c:pt idx="55">
                        <c:v>2964716.3180299606</c:v>
                      </c:pt>
                      <c:pt idx="56">
                        <c:v>2966822.0205256511</c:v>
                      </c:pt>
                      <c:pt idx="57">
                        <c:v>2968553.6211721413</c:v>
                      </c:pt>
                      <c:pt idx="58">
                        <c:v>2970009.4762905189</c:v>
                      </c:pt>
                      <c:pt idx="59">
                        <c:v>2971229.7338388246</c:v>
                      </c:pt>
                      <c:pt idx="60">
                        <c:v>2972156.8036047635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2134469.9545721025</c:v>
                      </c:pt>
                      <c:pt idx="31">
                        <c:v>2137934.4805964208</c:v>
                      </c:pt>
                      <c:pt idx="32">
                        <c:v>2138009.8314037053</c:v>
                      </c:pt>
                      <c:pt idx="33">
                        <c:v>2138735.8174687019</c:v>
                      </c:pt>
                      <c:pt idx="34">
                        <c:v>2142988.6693167896</c:v>
                      </c:pt>
                      <c:pt idx="35">
                        <c:v>2149182.4658739674</c:v>
                      </c:pt>
                      <c:pt idx="36">
                        <c:v>2154980.3022484183</c:v>
                      </c:pt>
                      <c:pt idx="37">
                        <c:v>2160447.2421025466</c:v>
                      </c:pt>
                      <c:pt idx="38">
                        <c:v>2165570.410587755</c:v>
                      </c:pt>
                      <c:pt idx="39">
                        <c:v>2170463.4285071231</c:v>
                      </c:pt>
                      <c:pt idx="40">
                        <c:v>2175217.6834697071</c:v>
                      </c:pt>
                      <c:pt idx="41">
                        <c:v>2179817.7527135718</c:v>
                      </c:pt>
                      <c:pt idx="42">
                        <c:v>2184275.9907935471</c:v>
                      </c:pt>
                      <c:pt idx="43">
                        <c:v>2188616.6353889997</c:v>
                      </c:pt>
                      <c:pt idx="44">
                        <c:v>2192870.3914760789</c:v>
                      </c:pt>
                      <c:pt idx="45">
                        <c:v>2197006.2347228685</c:v>
                      </c:pt>
                      <c:pt idx="46">
                        <c:v>2201081.3082397017</c:v>
                      </c:pt>
                      <c:pt idx="47">
                        <c:v>2205055.4035620838</c:v>
                      </c:pt>
                      <c:pt idx="48">
                        <c:v>2208826.8526927615</c:v>
                      </c:pt>
                      <c:pt idx="49">
                        <c:v>2212362.0122984578</c:v>
                      </c:pt>
                      <c:pt idx="50">
                        <c:v>2215667.1828466132</c:v>
                      </c:pt>
                      <c:pt idx="51">
                        <c:v>2218817.180105153</c:v>
                      </c:pt>
                      <c:pt idx="52">
                        <c:v>2221678.6998401433</c:v>
                      </c:pt>
                      <c:pt idx="53">
                        <c:v>2224279.4631322962</c:v>
                      </c:pt>
                      <c:pt idx="54">
                        <c:v>2226632.7329398734</c:v>
                      </c:pt>
                      <c:pt idx="55">
                        <c:v>2228698.7135520792</c:v>
                      </c:pt>
                      <c:pt idx="56">
                        <c:v>2230433.488324577</c:v>
                      </c:pt>
                      <c:pt idx="57">
                        <c:v>2231737.4049159079</c:v>
                      </c:pt>
                      <c:pt idx="58">
                        <c:v>2232718.7387588983</c:v>
                      </c:pt>
                      <c:pt idx="59">
                        <c:v>2233422.9692163677</c:v>
                      </c:pt>
                      <c:pt idx="60">
                        <c:v>2233791.2742525395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4143382.8529929044</c:v>
                      </c:pt>
                      <c:pt idx="31">
                        <c:v>4150108.1093930514</c:v>
                      </c:pt>
                      <c:pt idx="32">
                        <c:v>4150254.3786071916</c:v>
                      </c:pt>
                      <c:pt idx="33">
                        <c:v>4151663.6456745379</c:v>
                      </c:pt>
                      <c:pt idx="34">
                        <c:v>4159919.1816149438</c:v>
                      </c:pt>
                      <c:pt idx="35">
                        <c:v>4171942.4337553475</c:v>
                      </c:pt>
                      <c:pt idx="36">
                        <c:v>4183197.0573057528</c:v>
                      </c:pt>
                      <c:pt idx="37">
                        <c:v>4193809.3523167078</c:v>
                      </c:pt>
                      <c:pt idx="38">
                        <c:v>4203754.3264350537</c:v>
                      </c:pt>
                      <c:pt idx="39">
                        <c:v>4213252.5376902968</c:v>
                      </c:pt>
                      <c:pt idx="40">
                        <c:v>4222481.3855588427</c:v>
                      </c:pt>
                      <c:pt idx="41">
                        <c:v>4231410.9317381093</c:v>
                      </c:pt>
                      <c:pt idx="42">
                        <c:v>4240065.1585992379</c:v>
                      </c:pt>
                      <c:pt idx="43">
                        <c:v>4248491.1157551156</c:v>
                      </c:pt>
                      <c:pt idx="44">
                        <c:v>4256748.406982976</c:v>
                      </c:pt>
                      <c:pt idx="45">
                        <c:v>4264776.8085796852</c:v>
                      </c:pt>
                      <c:pt idx="46">
                        <c:v>4272687.2454064786</c:v>
                      </c:pt>
                      <c:pt idx="47">
                        <c:v>4280401.6657381617</c:v>
                      </c:pt>
                      <c:pt idx="48">
                        <c:v>4287722.7140506543</c:v>
                      </c:pt>
                      <c:pt idx="49">
                        <c:v>4294585.0826970059</c:v>
                      </c:pt>
                      <c:pt idx="50">
                        <c:v>4301001.0019963663</c:v>
                      </c:pt>
                      <c:pt idx="51">
                        <c:v>4307115.7025570609</c:v>
                      </c:pt>
                      <c:pt idx="52">
                        <c:v>4312670.417336748</c:v>
                      </c:pt>
                      <c:pt idx="53">
                        <c:v>4317718.9578450453</c:v>
                      </c:pt>
                      <c:pt idx="54">
                        <c:v>4322287.069824459</c:v>
                      </c:pt>
                      <c:pt idx="55">
                        <c:v>4326297.5027775643</c:v>
                      </c:pt>
                      <c:pt idx="56">
                        <c:v>4329665.0067477077</c:v>
                      </c:pt>
                      <c:pt idx="57">
                        <c:v>4332196.1389544085</c:v>
                      </c:pt>
                      <c:pt idx="58">
                        <c:v>4334101.0811202135</c:v>
                      </c:pt>
                      <c:pt idx="59">
                        <c:v>4335468.1167141246</c:v>
                      </c:pt>
                      <c:pt idx="60">
                        <c:v>4336183.061784341</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312241.56810798898</c:v>
                      </c:pt>
                      <c:pt idx="25">
                        <c:v>312726.42527824303</c:v>
                      </c:pt>
                      <c:pt idx="26">
                        <c:v>312032.30780712375</c:v>
                      </c:pt>
                      <c:pt idx="27">
                        <c:v>310184.61831503396</c:v>
                      </c:pt>
                      <c:pt idx="28">
                        <c:v>309160.1538858742</c:v>
                      </c:pt>
                      <c:pt idx="29">
                        <c:v>308239.46209968906</c:v>
                      </c:pt>
                      <c:pt idx="30">
                        <c:v>293354.63035870763</c:v>
                      </c:pt>
                      <c:pt idx="31">
                        <c:v>300467.68391725037</c:v>
                      </c:pt>
                      <c:pt idx="32">
                        <c:v>302595.08859543543</c:v>
                      </c:pt>
                      <c:pt idx="33">
                        <c:v>301245.4782394066</c:v>
                      </c:pt>
                      <c:pt idx="34">
                        <c:v>301240.23907393782</c:v>
                      </c:pt>
                      <c:pt idx="35">
                        <c:v>301300.40595031704</c:v>
                      </c:pt>
                      <c:pt idx="36">
                        <c:v>302051.2882600911</c:v>
                      </c:pt>
                      <c:pt idx="37">
                        <c:v>303286.2379074411</c:v>
                      </c:pt>
                      <c:pt idx="38">
                        <c:v>305011.80975748075</c:v>
                      </c:pt>
                      <c:pt idx="39">
                        <c:v>307645.57998191915</c:v>
                      </c:pt>
                      <c:pt idx="40">
                        <c:v>311240.14548027702</c:v>
                      </c:pt>
                      <c:pt idx="41">
                        <c:v>315621.64156985091</c:v>
                      </c:pt>
                      <c:pt idx="42">
                        <c:v>320296.04884286586</c:v>
                      </c:pt>
                      <c:pt idx="43">
                        <c:v>325318.69310780027</c:v>
                      </c:pt>
                      <c:pt idx="44">
                        <c:v>331269.63911807456</c:v>
                      </c:pt>
                      <c:pt idx="45">
                        <c:v>337620.22900690458</c:v>
                      </c:pt>
                      <c:pt idx="46">
                        <c:v>344386.66775279492</c:v>
                      </c:pt>
                      <c:pt idx="47">
                        <c:v>351628.53775709192</c:v>
                      </c:pt>
                      <c:pt idx="48">
                        <c:v>359230.83194711094</c:v>
                      </c:pt>
                      <c:pt idx="49">
                        <c:v>366917.06300023233</c:v>
                      </c:pt>
                      <c:pt idx="50">
                        <c:v>374579.69672974327</c:v>
                      </c:pt>
                      <c:pt idx="51">
                        <c:v>382613.58151692187</c:v>
                      </c:pt>
                      <c:pt idx="52">
                        <c:v>390455.06133068039</c:v>
                      </c:pt>
                      <c:pt idx="53">
                        <c:v>398617.96816492383</c:v>
                      </c:pt>
                      <c:pt idx="54">
                        <c:v>407228.55400112504</c:v>
                      </c:pt>
                      <c:pt idx="55">
                        <c:v>416325.95501293114</c:v>
                      </c:pt>
                      <c:pt idx="56">
                        <c:v>425949.40490794217</c:v>
                      </c:pt>
                      <c:pt idx="57">
                        <c:v>435358.06311243388</c:v>
                      </c:pt>
                      <c:pt idx="58">
                        <c:v>445301.64824625896</c:v>
                      </c:pt>
                      <c:pt idx="59">
                        <c:v>456067.2610281643</c:v>
                      </c:pt>
                      <c:pt idx="60">
                        <c:v>467560.0931342059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1632656.0990208653</c:v>
                      </c:pt>
                      <c:pt idx="26">
                        <c:v>1607948.7164639283</c:v>
                      </c:pt>
                      <c:pt idx="27">
                        <c:v>1574056.8450456359</c:v>
                      </c:pt>
                      <c:pt idx="28">
                        <c:v>1549447.5878836233</c:v>
                      </c:pt>
                      <c:pt idx="29">
                        <c:v>1527015.9199472498</c:v>
                      </c:pt>
                      <c:pt idx="30">
                        <c:v>1363028.5702544036</c:v>
                      </c:pt>
                      <c:pt idx="31">
                        <c:v>1410128.8828891686</c:v>
                      </c:pt>
                      <c:pt idx="32">
                        <c:v>1408916.7161533008</c:v>
                      </c:pt>
                      <c:pt idx="33">
                        <c:v>1377161.6974353136</c:v>
                      </c:pt>
                      <c:pt idx="34">
                        <c:v>1360095.2997886946</c:v>
                      </c:pt>
                      <c:pt idx="35">
                        <c:v>1345114.414693882</c:v>
                      </c:pt>
                      <c:pt idx="36">
                        <c:v>1336140.3851471243</c:v>
                      </c:pt>
                      <c:pt idx="37">
                        <c:v>1331244.2748884656</c:v>
                      </c:pt>
                      <c:pt idx="38">
                        <c:v>1330323.4526233862</c:v>
                      </c:pt>
                      <c:pt idx="39">
                        <c:v>1336762.7825252248</c:v>
                      </c:pt>
                      <c:pt idx="40">
                        <c:v>1350779.0378844186</c:v>
                      </c:pt>
                      <c:pt idx="41">
                        <c:v>1370671.8001788408</c:v>
                      </c:pt>
                      <c:pt idx="42">
                        <c:v>1392258.8728082138</c:v>
                      </c:pt>
                      <c:pt idx="43">
                        <c:v>1415910.0838502157</c:v>
                      </c:pt>
                      <c:pt idx="44">
                        <c:v>1446090.0660170692</c:v>
                      </c:pt>
                      <c:pt idx="45">
                        <c:v>1478430.3541279144</c:v>
                      </c:pt>
                      <c:pt idx="46">
                        <c:v>1512984.3692469599</c:v>
                      </c:pt>
                      <c:pt idx="47">
                        <c:v>1550065.9709278608</c:v>
                      </c:pt>
                      <c:pt idx="48">
                        <c:v>1588621.070189524</c:v>
                      </c:pt>
                      <c:pt idx="49">
                        <c:v>1626491.5576743351</c:v>
                      </c:pt>
                      <c:pt idx="50">
                        <c:v>1662877.6257644673</c:v>
                      </c:pt>
                      <c:pt idx="51">
                        <c:v>1700677.4454535916</c:v>
                      </c:pt>
                      <c:pt idx="52">
                        <c:v>1735697.625319503</c:v>
                      </c:pt>
                      <c:pt idx="53">
                        <c:v>1771606.3100340965</c:v>
                      </c:pt>
                      <c:pt idx="54">
                        <c:v>1809197.6140834449</c:v>
                      </c:pt>
                      <c:pt idx="55">
                        <c:v>1848584.2324588622</c:v>
                      </c:pt>
                      <c:pt idx="56">
                        <c:v>1889859.17992511</c:v>
                      </c:pt>
                      <c:pt idx="57">
                        <c:v>1927882.6220097449</c:v>
                      </c:pt>
                      <c:pt idx="58">
                        <c:v>1967699.4747079916</c:v>
                      </c:pt>
                      <c:pt idx="59">
                        <c:v>2011049.5066627299</c:v>
                      </c:pt>
                      <c:pt idx="60">
                        <c:v>2057051.6235804483</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222634.92259375434</c:v>
                      </c:pt>
                      <c:pt idx="26">
                        <c:v>219265.73406326293</c:v>
                      </c:pt>
                      <c:pt idx="27">
                        <c:v>214644.1152334958</c:v>
                      </c:pt>
                      <c:pt idx="28">
                        <c:v>211288.3074386759</c:v>
                      </c:pt>
                      <c:pt idx="29">
                        <c:v>208229.44362917045</c:v>
                      </c:pt>
                      <c:pt idx="30">
                        <c:v>185867.53230741867</c:v>
                      </c:pt>
                      <c:pt idx="31">
                        <c:v>192290.30221215935</c:v>
                      </c:pt>
                      <c:pt idx="32">
                        <c:v>192125.00674817737</c:v>
                      </c:pt>
                      <c:pt idx="33">
                        <c:v>187794.77692299729</c:v>
                      </c:pt>
                      <c:pt idx="34">
                        <c:v>185467.54088027653</c:v>
                      </c:pt>
                      <c:pt idx="35">
                        <c:v>183424.69291280207</c:v>
                      </c:pt>
                      <c:pt idx="36">
                        <c:v>182200.96161097148</c:v>
                      </c:pt>
                      <c:pt idx="37">
                        <c:v>181533.31021206352</c:v>
                      </c:pt>
                      <c:pt idx="38">
                        <c:v>181407.74353955264</c:v>
                      </c:pt>
                      <c:pt idx="39">
                        <c:v>182285.83398071246</c:v>
                      </c:pt>
                      <c:pt idx="40">
                        <c:v>184197.14152969344</c:v>
                      </c:pt>
                      <c:pt idx="41">
                        <c:v>186909.79093347827</c:v>
                      </c:pt>
                      <c:pt idx="42">
                        <c:v>189853.48265566552</c:v>
                      </c:pt>
                      <c:pt idx="43">
                        <c:v>193078.64779775665</c:v>
                      </c:pt>
                      <c:pt idx="44">
                        <c:v>197194.09991141851</c:v>
                      </c:pt>
                      <c:pt idx="45">
                        <c:v>201604.13919926106</c:v>
                      </c:pt>
                      <c:pt idx="46">
                        <c:v>206316.05035185817</c:v>
                      </c:pt>
                      <c:pt idx="47">
                        <c:v>211372.63239925375</c:v>
                      </c:pt>
                      <c:pt idx="48">
                        <c:v>216630.14593493511</c:v>
                      </c:pt>
                      <c:pt idx="49">
                        <c:v>221794.3033192275</c:v>
                      </c:pt>
                      <c:pt idx="50">
                        <c:v>226756.03987697279</c:v>
                      </c:pt>
                      <c:pt idx="51">
                        <c:v>231910.56074367158</c:v>
                      </c:pt>
                      <c:pt idx="52">
                        <c:v>236686.03981629584</c:v>
                      </c:pt>
                      <c:pt idx="53">
                        <c:v>241582.67864101313</c:v>
                      </c:pt>
                      <c:pt idx="54">
                        <c:v>246708.76555683339</c:v>
                      </c:pt>
                      <c:pt idx="55">
                        <c:v>252079.66806257211</c:v>
                      </c:pt>
                      <c:pt idx="56">
                        <c:v>257708.06998978771</c:v>
                      </c:pt>
                      <c:pt idx="57">
                        <c:v>262893.08481951064</c:v>
                      </c:pt>
                      <c:pt idx="58">
                        <c:v>268322.65564199886</c:v>
                      </c:pt>
                      <c:pt idx="59">
                        <c:v>274234.02363582677</c:v>
                      </c:pt>
                      <c:pt idx="60">
                        <c:v>280507.03957915207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25734234.718944557</c:v>
                      </c:pt>
                      <c:pt idx="28">
                        <c:v>26066681.867313132</c:v>
                      </c:pt>
                      <c:pt idx="29">
                        <c:v>26412334.873995654</c:v>
                      </c:pt>
                      <c:pt idx="30">
                        <c:v>25265785.516311638</c:v>
                      </c:pt>
                      <c:pt idx="31">
                        <c:v>26174547.231863838</c:v>
                      </c:pt>
                      <c:pt idx="32">
                        <c:v>26595742.007225435</c:v>
                      </c:pt>
                      <c:pt idx="33">
                        <c:v>26705292.193386253</c:v>
                      </c:pt>
                      <c:pt idx="34">
                        <c:v>26976981.055668242</c:v>
                      </c:pt>
                      <c:pt idx="35">
                        <c:v>27275987.881822191</c:v>
                      </c:pt>
                      <c:pt idx="36">
                        <c:v>27632020.563824568</c:v>
                      </c:pt>
                      <c:pt idx="37">
                        <c:v>28028275.194565695</c:v>
                      </c:pt>
                      <c:pt idx="38">
                        <c:v>28466571.056557242</c:v>
                      </c:pt>
                      <c:pt idx="39">
                        <c:v>28990228.40812194</c:v>
                      </c:pt>
                      <c:pt idx="40">
                        <c:v>29607962.476426397</c:v>
                      </c:pt>
                      <c:pt idx="41">
                        <c:v>30304778.878799185</c:v>
                      </c:pt>
                      <c:pt idx="42">
                        <c:v>31033552.273686349</c:v>
                      </c:pt>
                      <c:pt idx="43">
                        <c:v>31800780.232490294</c:v>
                      </c:pt>
                      <c:pt idx="44">
                        <c:v>32666212.364048608</c:v>
                      </c:pt>
                      <c:pt idx="45">
                        <c:v>33577594.946930103</c:v>
                      </c:pt>
                      <c:pt idx="46">
                        <c:v>34538221.416498348</c:v>
                      </c:pt>
                      <c:pt idx="47">
                        <c:v>35554378.611546025</c:v>
                      </c:pt>
                      <c:pt idx="48">
                        <c:v>36613258.638514124</c:v>
                      </c:pt>
                      <c:pt idx="49">
                        <c:v>37685815.830555305</c:v>
                      </c:pt>
                      <c:pt idx="50">
                        <c:v>38760655.332413375</c:v>
                      </c:pt>
                      <c:pt idx="51">
                        <c:v>39880479.451381989</c:v>
                      </c:pt>
                      <c:pt idx="52">
                        <c:v>40983284.1241154</c:v>
                      </c:pt>
                      <c:pt idx="53">
                        <c:v>42123739.319355622</c:v>
                      </c:pt>
                      <c:pt idx="54">
                        <c:v>43315804.067045458</c:v>
                      </c:pt>
                      <c:pt idx="55">
                        <c:v>44563214.435354427</c:v>
                      </c:pt>
                      <c:pt idx="56">
                        <c:v>45869563.418409914</c:v>
                      </c:pt>
                      <c:pt idx="57">
                        <c:v>47152117.745757341</c:v>
                      </c:pt>
                      <c:pt idx="58">
                        <c:v>48494205.388344422</c:v>
                      </c:pt>
                      <c:pt idx="59">
                        <c:v>49928469.973708391</c:v>
                      </c:pt>
                      <c:pt idx="60">
                        <c:v>51443506.454561621</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97842130.84288761</c:v>
                      </c:pt>
                      <c:pt idx="26">
                        <c:v>97491901.623900265</c:v>
                      </c:pt>
                      <c:pt idx="27">
                        <c:v>96224012.280420944</c:v>
                      </c:pt>
                      <c:pt idx="28">
                        <c:v>95690259.829558343</c:v>
                      </c:pt>
                      <c:pt idx="29">
                        <c:v>95277598.733681634</c:v>
                      </c:pt>
                      <c:pt idx="30">
                        <c:v>82086187.617116824</c:v>
                      </c:pt>
                      <c:pt idx="31">
                        <c:v>88177037.288177848</c:v>
                      </c:pt>
                      <c:pt idx="32">
                        <c:v>89856967.318104059</c:v>
                      </c:pt>
                      <c:pt idx="33">
                        <c:v>88573148.107127592</c:v>
                      </c:pt>
                      <c:pt idx="34">
                        <c:v>88580056.179212615</c:v>
                      </c:pt>
                      <c:pt idx="35">
                        <c:v>88718609.852724478</c:v>
                      </c:pt>
                      <c:pt idx="36">
                        <c:v>89444110.853259549</c:v>
                      </c:pt>
                      <c:pt idx="37">
                        <c:v>90582826.819481656</c:v>
                      </c:pt>
                      <c:pt idx="38">
                        <c:v>92141438.784724891</c:v>
                      </c:pt>
                      <c:pt idx="39">
                        <c:v>94488232.445533499</c:v>
                      </c:pt>
                      <c:pt idx="40">
                        <c:v>97674871.250086084</c:v>
                      </c:pt>
                      <c:pt idx="41">
                        <c:v>101551454.26707216</c:v>
                      </c:pt>
                      <c:pt idx="42">
                        <c:v>105689153.07808301</c:v>
                      </c:pt>
                      <c:pt idx="43">
                        <c:v>110137145.85910115</c:v>
                      </c:pt>
                      <c:pt idx="44">
                        <c:v>115403081.40265581</c:v>
                      </c:pt>
                      <c:pt idx="45">
                        <c:v>121024708.37892452</c:v>
                      </c:pt>
                      <c:pt idx="46">
                        <c:v>127018895.55190225</c:v>
                      </c:pt>
                      <c:pt idx="47">
                        <c:v>133435453.9470405</c:v>
                      </c:pt>
                      <c:pt idx="48">
                        <c:v>140167415.12601897</c:v>
                      </c:pt>
                      <c:pt idx="49">
                        <c:v>146969390.00314736</c:v>
                      </c:pt>
                      <c:pt idx="50">
                        <c:v>153745676.18919665</c:v>
                      </c:pt>
                      <c:pt idx="51">
                        <c:v>160844496.4153063</c:v>
                      </c:pt>
                      <c:pt idx="52">
                        <c:v>167762133.38120171</c:v>
                      </c:pt>
                      <c:pt idx="53">
                        <c:v>174947084.17677745</c:v>
                      </c:pt>
                      <c:pt idx="54">
                        <c:v>182507909.78501558</c:v>
                      </c:pt>
                      <c:pt idx="55">
                        <c:v>190472506.00560299</c:v>
                      </c:pt>
                      <c:pt idx="56">
                        <c:v>198867499.14441019</c:v>
                      </c:pt>
                      <c:pt idx="57">
                        <c:v>207033843.45485404</c:v>
                      </c:pt>
                      <c:pt idx="58">
                        <c:v>215629793.85181379</c:v>
                      </c:pt>
                      <c:pt idx="59">
                        <c:v>224903822.94606209</c:v>
                      </c:pt>
                      <c:pt idx="60">
                        <c:v>234761289.56663775</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1072259.7799560241</c:v>
                      </c:pt>
                      <c:pt idx="28">
                        <c:v>1086111.7444713814</c:v>
                      </c:pt>
                      <c:pt idx="29">
                        <c:v>1100513.9530831533</c:v>
                      </c:pt>
                      <c:pt idx="30">
                        <c:v>1052741.0631796527</c:v>
                      </c:pt>
                      <c:pt idx="31">
                        <c:v>1090606.1346609942</c:v>
                      </c:pt>
                      <c:pt idx="32">
                        <c:v>1108155.9169677275</c:v>
                      </c:pt>
                      <c:pt idx="33">
                        <c:v>1112720.5080577615</c:v>
                      </c:pt>
                      <c:pt idx="34">
                        <c:v>1124040.877319511</c:v>
                      </c:pt>
                      <c:pt idx="35">
                        <c:v>1136499.4950759257</c:v>
                      </c:pt>
                      <c:pt idx="36">
                        <c:v>1151334.1901593581</c:v>
                      </c:pt>
                      <c:pt idx="37">
                        <c:v>1167844.7997735715</c:v>
                      </c:pt>
                      <c:pt idx="38">
                        <c:v>1186107.1273565528</c:v>
                      </c:pt>
                      <c:pt idx="39">
                        <c:v>1207926.1836717487</c:v>
                      </c:pt>
                      <c:pt idx="40">
                        <c:v>1233665.1031844344</c:v>
                      </c:pt>
                      <c:pt idx="41">
                        <c:v>1262699.1199499671</c:v>
                      </c:pt>
                      <c:pt idx="42">
                        <c:v>1293064.6780702658</c:v>
                      </c:pt>
                      <c:pt idx="43">
                        <c:v>1325032.5096870968</c:v>
                      </c:pt>
                      <c:pt idx="44">
                        <c:v>1361092.1818353599</c:v>
                      </c:pt>
                      <c:pt idx="45">
                        <c:v>1399066.4561220887</c:v>
                      </c:pt>
                      <c:pt idx="46">
                        <c:v>1439092.5590207658</c:v>
                      </c:pt>
                      <c:pt idx="47">
                        <c:v>1481432.4421477525</c:v>
                      </c:pt>
                      <c:pt idx="48">
                        <c:v>1525552.4432714232</c:v>
                      </c:pt>
                      <c:pt idx="49">
                        <c:v>1570242.3262731391</c:v>
                      </c:pt>
                      <c:pt idx="50">
                        <c:v>1615027.3055172255</c:v>
                      </c:pt>
                      <c:pt idx="51">
                        <c:v>1661686.6438075844</c:v>
                      </c:pt>
                      <c:pt idx="52">
                        <c:v>1707636.8385048101</c:v>
                      </c:pt>
                      <c:pt idx="53">
                        <c:v>1755155.8049731527</c:v>
                      </c:pt>
                      <c:pt idx="54">
                        <c:v>1804825.1694602291</c:v>
                      </c:pt>
                      <c:pt idx="55">
                        <c:v>1856800.6014731028</c:v>
                      </c:pt>
                      <c:pt idx="56">
                        <c:v>1911231.8091004146</c:v>
                      </c:pt>
                      <c:pt idx="57">
                        <c:v>1964671.572739891</c:v>
                      </c:pt>
                      <c:pt idx="58">
                        <c:v>2020591.8911810196</c:v>
                      </c:pt>
                      <c:pt idx="59">
                        <c:v>2080352.9155711848</c:v>
                      </c:pt>
                      <c:pt idx="60">
                        <c:v>2143479.4356067362</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4076755.451786987</c:v>
                      </c:pt>
                      <c:pt idx="26">
                        <c:v>4062162.5676625152</c:v>
                      </c:pt>
                      <c:pt idx="27">
                        <c:v>4009333.8450175426</c:v>
                      </c:pt>
                      <c:pt idx="28">
                        <c:v>3987094.1595649342</c:v>
                      </c:pt>
                      <c:pt idx="29">
                        <c:v>3969899.9472367382</c:v>
                      </c:pt>
                      <c:pt idx="30">
                        <c:v>3420257.8173798709</c:v>
                      </c:pt>
                      <c:pt idx="31">
                        <c:v>3674043.2203407469</c:v>
                      </c:pt>
                      <c:pt idx="32">
                        <c:v>3744040.3049210059</c:v>
                      </c:pt>
                      <c:pt idx="33">
                        <c:v>3690547.8377969866</c:v>
                      </c:pt>
                      <c:pt idx="34">
                        <c:v>3690835.6741338624</c:v>
                      </c:pt>
                      <c:pt idx="35">
                        <c:v>3696608.7438635235</c:v>
                      </c:pt>
                      <c:pt idx="36">
                        <c:v>3726837.9522191514</c:v>
                      </c:pt>
                      <c:pt idx="37">
                        <c:v>3774284.4508117395</c:v>
                      </c:pt>
                      <c:pt idx="38">
                        <c:v>3839226.6160302069</c:v>
                      </c:pt>
                      <c:pt idx="39">
                        <c:v>3937009.6852305662</c:v>
                      </c:pt>
                      <c:pt idx="40">
                        <c:v>4069786.3020869237</c:v>
                      </c:pt>
                      <c:pt idx="41">
                        <c:v>4231310.5944613433</c:v>
                      </c:pt>
                      <c:pt idx="42">
                        <c:v>4403714.7115867967</c:v>
                      </c:pt>
                      <c:pt idx="43">
                        <c:v>4589047.7441292191</c:v>
                      </c:pt>
                      <c:pt idx="44">
                        <c:v>4808461.7251106631</c:v>
                      </c:pt>
                      <c:pt idx="45">
                        <c:v>5042696.1824551933</c:v>
                      </c:pt>
                      <c:pt idx="46">
                        <c:v>5292453.9813292651</c:v>
                      </c:pt>
                      <c:pt idx="47">
                        <c:v>5559810.5811266927</c:v>
                      </c:pt>
                      <c:pt idx="48">
                        <c:v>5840308.9635841288</c:v>
                      </c:pt>
                      <c:pt idx="49">
                        <c:v>6123724.5834644791</c:v>
                      </c:pt>
                      <c:pt idx="50">
                        <c:v>6406069.8412165325</c:v>
                      </c:pt>
                      <c:pt idx="51">
                        <c:v>6701854.0173044363</c:v>
                      </c:pt>
                      <c:pt idx="52">
                        <c:v>6990088.8908834113</c:v>
                      </c:pt>
                      <c:pt idx="53">
                        <c:v>7289461.8406990673</c:v>
                      </c:pt>
                      <c:pt idx="54">
                        <c:v>7604496.2410423225</c:v>
                      </c:pt>
                      <c:pt idx="55">
                        <c:v>7936354.4169001319</c:v>
                      </c:pt>
                      <c:pt idx="56">
                        <c:v>8286145.7976837661</c:v>
                      </c:pt>
                      <c:pt idx="57">
                        <c:v>8626410.1439522598</c:v>
                      </c:pt>
                      <c:pt idx="58">
                        <c:v>8984574.7438255828</c:v>
                      </c:pt>
                      <c:pt idx="59">
                        <c:v>9370992.6227525957</c:v>
                      </c:pt>
                      <c:pt idx="60">
                        <c:v>9781720.3986099157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23126.614059508971</c:v>
                </c:pt>
                <c:pt idx="20">
                  <c:v>21275.951439226315</c:v>
                </c:pt>
                <c:pt idx="21">
                  <c:v>21875.417752223806</c:v>
                </c:pt>
                <c:pt idx="22">
                  <c:v>21942.54481957767</c:v>
                </c:pt>
                <c:pt idx="23">
                  <c:v>21678.09595827683</c:v>
                </c:pt>
                <c:pt idx="24">
                  <c:v>21581.105176090026</c:v>
                </c:pt>
                <c:pt idx="25">
                  <c:v>21510.249631126528</c:v>
                </c:pt>
                <c:pt idx="26">
                  <c:v>21500.967584969276</c:v>
                </c:pt>
                <c:pt idx="27">
                  <c:v>21533.148167619765</c:v>
                </c:pt>
                <c:pt idx="28">
                  <c:v>21606.269250115449</c:v>
                </c:pt>
                <c:pt idx="29">
                  <c:v>21758.915803579788</c:v>
                </c:pt>
                <c:pt idx="30">
                  <c:v>21994.819056064331</c:v>
                </c:pt>
                <c:pt idx="31">
                  <c:v>22184.085367136609</c:v>
                </c:pt>
                <c:pt idx="32">
                  <c:v>22386.784648253815</c:v>
                </c:pt>
                <c:pt idx="33">
                  <c:v>22606.847364650002</c:v>
                </c:pt>
                <c:pt idx="34">
                  <c:v>22893.077865096344</c:v>
                </c:pt>
                <c:pt idx="35">
                  <c:v>23196.690407141392</c:v>
                </c:pt>
                <c:pt idx="36">
                  <c:v>23518.066124482062</c:v>
                </c:pt>
                <c:pt idx="37">
                  <c:v>23860.051100416582</c:v>
                </c:pt>
                <c:pt idx="38">
                  <c:v>24210.454574246418</c:v>
                </c:pt>
                <c:pt idx="39">
                  <c:v>24545.651099978313</c:v>
                </c:pt>
                <c:pt idx="40">
                  <c:v>24857.091338747592</c:v>
                </c:pt>
                <c:pt idx="41">
                  <c:v>25251.87102127264</c:v>
                </c:pt>
                <c:pt idx="42">
                  <c:v>25613.445751043095</c:v>
                </c:pt>
                <c:pt idx="43">
                  <c:v>25981.019025903657</c:v>
                </c:pt>
                <c:pt idx="44">
                  <c:v>26363.007857127734</c:v>
                </c:pt>
                <c:pt idx="45">
                  <c:v>26760.379457172679</c:v>
                </c:pt>
                <c:pt idx="46">
                  <c:v>27173.866380812608</c:v>
                </c:pt>
                <c:pt idx="47">
                  <c:v>27548.645394225146</c:v>
                </c:pt>
                <c:pt idx="48">
                  <c:v>27938.471139606769</c:v>
                </c:pt>
                <c:pt idx="49">
                  <c:v>28361.699244744141</c:v>
                </c:pt>
                <c:pt idx="50">
                  <c:v>28808.635679158211</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767.77846974201952</c:v>
                </c:pt>
                <c:pt idx="17">
                  <c:v>757.64147058917911</c:v>
                </c:pt>
                <c:pt idx="18">
                  <c:v>751.15754383054082</c:v>
                </c:pt>
                <c:pt idx="19">
                  <c:v>745.51317364056126</c:v>
                </c:pt>
                <c:pt idx="20">
                  <c:v>681.72741035211766</c:v>
                </c:pt>
                <c:pt idx="21">
                  <c:v>703.53402404732014</c:v>
                </c:pt>
                <c:pt idx="22">
                  <c:v>705.65670194600568</c:v>
                </c:pt>
                <c:pt idx="23">
                  <c:v>695.29030330409853</c:v>
                </c:pt>
                <c:pt idx="24">
                  <c:v>691.02151449420023</c:v>
                </c:pt>
                <c:pt idx="25">
                  <c:v>687.65301971603446</c:v>
                </c:pt>
                <c:pt idx="26">
                  <c:v>686.73117015374169</c:v>
                </c:pt>
                <c:pt idx="27">
                  <c:v>687.48733196438616</c:v>
                </c:pt>
                <c:pt idx="28">
                  <c:v>689.90150130698726</c:v>
                </c:pt>
                <c:pt idx="29">
                  <c:v>695.4271149394641</c:v>
                </c:pt>
                <c:pt idx="30">
                  <c:v>704.20264366702304</c:v>
                </c:pt>
                <c:pt idx="31">
                  <c:v>715.56395410189623</c:v>
                </c:pt>
                <c:pt idx="32">
                  <c:v>727.75032220422986</c:v>
                </c:pt>
                <c:pt idx="33">
                  <c:v>740.93406765463897</c:v>
                </c:pt>
                <c:pt idx="34">
                  <c:v>757.05505177648843</c:v>
                </c:pt>
                <c:pt idx="35">
                  <c:v>774.26391278416065</c:v>
                </c:pt>
                <c:pt idx="36">
                  <c:v>792.60338845192189</c:v>
                </c:pt>
                <c:pt idx="37">
                  <c:v>812.22681290703258</c:v>
                </c:pt>
                <c:pt idx="38">
                  <c:v>832.68753339449802</c:v>
                </c:pt>
                <c:pt idx="39">
                  <c:v>853.04650242063917</c:v>
                </c:pt>
                <c:pt idx="40">
                  <c:v>872.95037638974873</c:v>
                </c:pt>
                <c:pt idx="41">
                  <c:v>893.67702594651837</c:v>
                </c:pt>
                <c:pt idx="42">
                  <c:v>913.36932536250106</c:v>
                </c:pt>
                <c:pt idx="43">
                  <c:v>933.66587281076193</c:v>
                </c:pt>
                <c:pt idx="44">
                  <c:v>954.93823357100518</c:v>
                </c:pt>
                <c:pt idx="45">
                  <c:v>977.25376915520894</c:v>
                </c:pt>
                <c:pt idx="46">
                  <c:v>1000.6723664373651</c:v>
                </c:pt>
                <c:pt idx="47">
                  <c:v>1022.8500402505257</c:v>
                </c:pt>
                <c:pt idx="48">
                  <c:v>1046.1044800609168</c:v>
                </c:pt>
                <c:pt idx="49">
                  <c:v>1071.2661258874575</c:v>
                </c:pt>
                <c:pt idx="50">
                  <c:v>1097.9561413489496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1663.6384309182042</c:v>
                </c:pt>
                <c:pt idx="16">
                  <c:v>1662.3021398559854</c:v>
                </c:pt>
                <c:pt idx="17">
                  <c:v>1650.3976769413116</c:v>
                </c:pt>
                <c:pt idx="18">
                  <c:v>1647.5009704288248</c:v>
                </c:pt>
                <c:pt idx="19">
                  <c:v>1646.2684747308629</c:v>
                </c:pt>
                <c:pt idx="20">
                  <c:v>1487.315432891706</c:v>
                </c:pt>
                <c:pt idx="21">
                  <c:v>1562.969885487835</c:v>
                </c:pt>
                <c:pt idx="22">
                  <c:v>1585.0946854697779</c:v>
                </c:pt>
                <c:pt idx="23">
                  <c:v>1572.0545532948547</c:v>
                </c:pt>
                <c:pt idx="24">
                  <c:v>1575.3580367855202</c:v>
                </c:pt>
                <c:pt idx="25">
                  <c:v>1580.7487786297784</c:v>
                </c:pt>
                <c:pt idx="26">
                  <c:v>1592.9798837693284</c:v>
                </c:pt>
                <c:pt idx="27">
                  <c:v>1610.00879837201</c:v>
                </c:pt>
                <c:pt idx="28">
                  <c:v>1631.9197576370725</c:v>
                </c:pt>
                <c:pt idx="29">
                  <c:v>1663.1501257963414</c:v>
                </c:pt>
                <c:pt idx="30">
                  <c:v>1704.3557864117913</c:v>
                </c:pt>
                <c:pt idx="31">
                  <c:v>1752.0689840715881</c:v>
                </c:pt>
                <c:pt idx="32">
                  <c:v>1802.8040781184425</c:v>
                </c:pt>
                <c:pt idx="33">
                  <c:v>1857.154031151322</c:v>
                </c:pt>
                <c:pt idx="34">
                  <c:v>1921.1745247661127</c:v>
                </c:pt>
                <c:pt idx="35">
                  <c:v>1989.3422101201932</c:v>
                </c:pt>
                <c:pt idx="36">
                  <c:v>2061.8736999690313</c:v>
                </c:pt>
                <c:pt idx="37">
                  <c:v>2139.3489097962647</c:v>
                </c:pt>
                <c:pt idx="38">
                  <c:v>2220.4649720616994</c:v>
                </c:pt>
                <c:pt idx="39">
                  <c:v>2302.2966162214566</c:v>
                </c:pt>
                <c:pt idx="40">
                  <c:v>2383.7137786861967</c:v>
                </c:pt>
                <c:pt idx="41">
                  <c:v>2469.9476317011436</c:v>
                </c:pt>
                <c:pt idx="42">
                  <c:v>2553.9619233216272</c:v>
                </c:pt>
                <c:pt idx="43">
                  <c:v>2641.0971564387273</c:v>
                </c:pt>
                <c:pt idx="44">
                  <c:v>2732.6515911417655</c:v>
                </c:pt>
                <c:pt idx="45">
                  <c:v>2828.9499424336664</c:v>
                </c:pt>
                <c:pt idx="46">
                  <c:v>2930.3010021765799</c:v>
                </c:pt>
                <c:pt idx="47">
                  <c:v>3028.8486493640889</c:v>
                </c:pt>
                <c:pt idx="48">
                  <c:v>3132.4521723233302</c:v>
                </c:pt>
                <c:pt idx="49">
                  <c:v>3244.0847120852432</c:v>
                </c:pt>
                <c:pt idx="50">
                  <c:v>3362.6113931467198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892.92691965046163</c:v>
                </c:pt>
                <c:pt idx="22">
                  <c:v>899.64352592339856</c:v>
                </c:pt>
                <c:pt idx="23">
                  <c:v>902.38353830360529</c:v>
                </c:pt>
                <c:pt idx="24">
                  <c:v>902.58528834618028</c:v>
                </c:pt>
                <c:pt idx="25">
                  <c:v>903.9693362454982</c:v>
                </c:pt>
                <c:pt idx="26">
                  <c:v>905.49931730678543</c:v>
                </c:pt>
                <c:pt idx="27">
                  <c:v>907.48882449559528</c:v>
                </c:pt>
                <c:pt idx="28">
                  <c:v>909.79083932538833</c:v>
                </c:pt>
                <c:pt idx="29">
                  <c:v>912.40822926513761</c:v>
                </c:pt>
                <c:pt idx="30">
                  <c:v>915.64988069676417</c:v>
                </c:pt>
                <c:pt idx="31">
                  <c:v>919.54524896460259</c:v>
                </c:pt>
                <c:pt idx="32">
                  <c:v>923.94693165315346</c:v>
                </c:pt>
                <c:pt idx="33">
                  <c:v>928.48726927108135</c:v>
                </c:pt>
                <c:pt idx="34">
                  <c:v>933.19811338356476</c:v>
                </c:pt>
                <c:pt idx="35">
                  <c:v>938.46380385899067</c:v>
                </c:pt>
                <c:pt idx="36">
                  <c:v>943.8985322678185</c:v>
                </c:pt>
                <c:pt idx="37">
                  <c:v>949.50348898255061</c:v>
                </c:pt>
                <c:pt idx="38">
                  <c:v>955.29978038647425</c:v>
                </c:pt>
                <c:pt idx="39">
                  <c:v>961.19283603938663</c:v>
                </c:pt>
                <c:pt idx="40">
                  <c:v>967.00224094299301</c:v>
                </c:pt>
                <c:pt idx="41">
                  <c:v>972.66602919553793</c:v>
                </c:pt>
                <c:pt idx="42">
                  <c:v>978.42245674112758</c:v>
                </c:pt>
                <c:pt idx="43">
                  <c:v>983.93427479053139</c:v>
                </c:pt>
                <c:pt idx="44">
                  <c:v>989.49805089249878</c:v>
                </c:pt>
                <c:pt idx="45">
                  <c:v>995.17460422704323</c:v>
                </c:pt>
                <c:pt idx="46">
                  <c:v>1000.969007747119</c:v>
                </c:pt>
                <c:pt idx="47">
                  <c:v>1006.8843053705353</c:v>
                </c:pt>
                <c:pt idx="48">
                  <c:v>1012.5291993852712</c:v>
                </c:pt>
                <c:pt idx="49">
                  <c:v>1018.2894912934981</c:v>
                </c:pt>
                <c:pt idx="50">
                  <c:v>1024.290117073105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469.93274409025253</c:v>
                </c:pt>
                <c:pt idx="22">
                  <c:v>469.76351359650266</c:v>
                </c:pt>
                <c:pt idx="23">
                  <c:v>469.69447670061498</c:v>
                </c:pt>
                <c:pt idx="24">
                  <c:v>469.68939344012131</c:v>
                </c:pt>
                <c:pt idx="25">
                  <c:v>469.65452119960923</c:v>
                </c:pt>
                <c:pt idx="26">
                  <c:v>469.61597205143704</c:v>
                </c:pt>
                <c:pt idx="27">
                  <c:v>469.56584475943868</c:v>
                </c:pt>
                <c:pt idx="28">
                  <c:v>469.50784357693152</c:v>
                </c:pt>
                <c:pt idx="29">
                  <c:v>469.44189625564456</c:v>
                </c:pt>
                <c:pt idx="30">
                  <c:v>469.36022014570949</c:v>
                </c:pt>
                <c:pt idx="31">
                  <c:v>469.26207309517287</c:v>
                </c:pt>
                <c:pt idx="32">
                  <c:v>469.15116903076233</c:v>
                </c:pt>
                <c:pt idx="33">
                  <c:v>469.03677143982884</c:v>
                </c:pt>
                <c:pt idx="34">
                  <c:v>468.91807779563737</c:v>
                </c:pt>
                <c:pt idx="35">
                  <c:v>468.78540433483317</c:v>
                </c:pt>
                <c:pt idx="36">
                  <c:v>468.64847182239333</c:v>
                </c:pt>
                <c:pt idx="37">
                  <c:v>468.50725026589049</c:v>
                </c:pt>
                <c:pt idx="38">
                  <c:v>468.36120787240418</c:v>
                </c:pt>
                <c:pt idx="39">
                  <c:v>468.21272742300584</c:v>
                </c:pt>
                <c:pt idx="40">
                  <c:v>468.06635462396429</c:v>
                </c:pt>
                <c:pt idx="41">
                  <c:v>467.92365075782658</c:v>
                </c:pt>
                <c:pt idx="42">
                  <c:v>467.77861276748001</c:v>
                </c:pt>
                <c:pt idx="43">
                  <c:v>467.63973791728694</c:v>
                </c:pt>
                <c:pt idx="44">
                  <c:v>467.49955394064932</c:v>
                </c:pt>
                <c:pt idx="45">
                  <c:v>467.35652844763018</c:v>
                </c:pt>
                <c:pt idx="46">
                  <c:v>467.2105336209512</c:v>
                </c:pt>
                <c:pt idx="47">
                  <c:v>467.06149276656583</c:v>
                </c:pt>
                <c:pt idx="48">
                  <c:v>466.91926495649926</c:v>
                </c:pt>
                <c:pt idx="49">
                  <c:v>466.77412960031495</c:v>
                </c:pt>
                <c:pt idx="50">
                  <c:v>466.62293883190813</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16345.805129696337</c:v>
                </c:pt>
                <c:pt idx="20">
                  <c:v>15382.022139619517</c:v>
                </c:pt>
                <c:pt idx="21">
                  <c:v>15678.607369808584</c:v>
                </c:pt>
                <c:pt idx="22">
                  <c:v>15713.174981858672</c:v>
                </c:pt>
                <c:pt idx="23">
                  <c:v>15573.483713258287</c:v>
                </c:pt>
                <c:pt idx="24">
                  <c:v>15518.33406207906</c:v>
                </c:pt>
                <c:pt idx="25">
                  <c:v>15477.678007109123</c:v>
                </c:pt>
                <c:pt idx="26">
                  <c:v>15468.860780743809</c:v>
                </c:pt>
                <c:pt idx="27">
                  <c:v>15481.715551634137</c:v>
                </c:pt>
                <c:pt idx="28">
                  <c:v>15515.806054331864</c:v>
                </c:pt>
                <c:pt idx="29">
                  <c:v>15590.905728021811</c:v>
                </c:pt>
                <c:pt idx="30">
                  <c:v>15709.082680573987</c:v>
                </c:pt>
                <c:pt idx="31">
                  <c:v>15801.364604212507</c:v>
                </c:pt>
                <c:pt idx="32">
                  <c:v>15900.517670643208</c:v>
                </c:pt>
                <c:pt idx="33">
                  <c:v>16008.219622625611</c:v>
                </c:pt>
                <c:pt idx="34">
                  <c:v>16149.389667239677</c:v>
                </c:pt>
                <c:pt idx="35">
                  <c:v>16299.28831530454</c:v>
                </c:pt>
                <c:pt idx="36">
                  <c:v>16457.74619165972</c:v>
                </c:pt>
                <c:pt idx="37">
                  <c:v>16626.149898739859</c:v>
                </c:pt>
                <c:pt idx="38">
                  <c:v>16798.240285909258</c:v>
                </c:pt>
                <c:pt idx="39">
                  <c:v>16961.887200186524</c:v>
                </c:pt>
                <c:pt idx="40">
                  <c:v>17112.602733730713</c:v>
                </c:pt>
                <c:pt idx="41">
                  <c:v>17306.693416467413</c:v>
                </c:pt>
                <c:pt idx="42">
                  <c:v>17483.328083984154</c:v>
                </c:pt>
                <c:pt idx="43">
                  <c:v>17662.091208886559</c:v>
                </c:pt>
                <c:pt idx="44">
                  <c:v>17847.430398776785</c:v>
                </c:pt>
                <c:pt idx="45">
                  <c:v>18039.823737908711</c:v>
                </c:pt>
                <c:pt idx="46">
                  <c:v>18239.581184943443</c:v>
                </c:pt>
                <c:pt idx="47">
                  <c:v>18419.065747813176</c:v>
                </c:pt>
                <c:pt idx="48">
                  <c:v>18605.011110971871</c:v>
                </c:pt>
                <c:pt idx="49">
                  <c:v>18806.864020286226</c:v>
                </c:pt>
                <c:pt idx="50">
                  <c:v>19019.756349358744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2020.7416492119835</c:v>
                </c:pt>
                <c:pt idx="17">
                  <c:v>1997.8167979558436</c:v>
                </c:pt>
                <c:pt idx="18">
                  <c:v>1981.3182233351417</c:v>
                </c:pt>
                <c:pt idx="19">
                  <c:v>1966.282777592146</c:v>
                </c:pt>
                <c:pt idx="20">
                  <c:v>1847.4833177644771</c:v>
                </c:pt>
                <c:pt idx="21">
                  <c:v>1886.3287553301345</c:v>
                </c:pt>
                <c:pt idx="22">
                  <c:v>1890.9771580660042</c:v>
                </c:pt>
                <c:pt idx="23">
                  <c:v>1874.2231852317964</c:v>
                </c:pt>
                <c:pt idx="24">
                  <c:v>1868.4709128970192</c:v>
                </c:pt>
                <c:pt idx="25">
                  <c:v>1864.5718441652784</c:v>
                </c:pt>
                <c:pt idx="26">
                  <c:v>1864.6347899323403</c:v>
                </c:pt>
                <c:pt idx="27">
                  <c:v>1867.3742863978737</c:v>
                </c:pt>
                <c:pt idx="28">
                  <c:v>1872.7547270715079</c:v>
                </c:pt>
                <c:pt idx="29">
                  <c:v>1883.2796839832779</c:v>
                </c:pt>
                <c:pt idx="30">
                  <c:v>1899.2072464867124</c:v>
                </c:pt>
                <c:pt idx="31">
                  <c:v>1912.5850376091626</c:v>
                </c:pt>
                <c:pt idx="32">
                  <c:v>1926.876545795858</c:v>
                </c:pt>
                <c:pt idx="33">
                  <c:v>1942.3341643704498</c:v>
                </c:pt>
                <c:pt idx="34">
                  <c:v>1962.1298881063572</c:v>
                </c:pt>
                <c:pt idx="35">
                  <c:v>1983.1143749379708</c:v>
                </c:pt>
                <c:pt idx="36">
                  <c:v>2005.3135824031303</c:v>
                </c:pt>
                <c:pt idx="37">
                  <c:v>2028.9148337250065</c:v>
                </c:pt>
                <c:pt idx="38">
                  <c:v>2053.123888103019</c:v>
                </c:pt>
                <c:pt idx="39">
                  <c:v>2076.4014608185898</c:v>
                </c:pt>
                <c:pt idx="40">
                  <c:v>2098.1868411395399</c:v>
                </c:pt>
                <c:pt idx="41">
                  <c:v>2125.1298594653708</c:v>
                </c:pt>
                <c:pt idx="42">
                  <c:v>2149.943176654449</c:v>
                </c:pt>
                <c:pt idx="43">
                  <c:v>2175.1808468240888</c:v>
                </c:pt>
                <c:pt idx="44">
                  <c:v>2201.402268084852</c:v>
                </c:pt>
                <c:pt idx="45">
                  <c:v>2228.6728664288121</c:v>
                </c:pt>
                <c:pt idx="46">
                  <c:v>2257.0417289552483</c:v>
                </c:pt>
                <c:pt idx="47">
                  <c:v>2282.9126373495624</c:v>
                </c:pt>
                <c:pt idx="48">
                  <c:v>2309.8079428244369</c:v>
                </c:pt>
                <c:pt idx="49">
                  <c:v>2338.9478513468671</c:v>
                </c:pt>
                <c:pt idx="50">
                  <c:v>2369.7013905213362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c:v>
                </c:pt>
                <c:pt idx="14">
                  <c:v>475.46673921112131</c:v>
                </c:pt>
                <c:pt idx="15">
                  <c:v>478.52713833996251</c:v>
                </c:pt>
                <c:pt idx="16">
                  <c:v>479.13075008565448</c:v>
                </c:pt>
                <c:pt idx="17">
                  <c:v>477.27784879908722</c:v>
                </c:pt>
                <c:pt idx="18">
                  <c:v>477.58815133846184</c:v>
                </c:pt>
                <c:pt idx="19">
                  <c:v>478.32509917641192</c:v>
                </c:pt>
                <c:pt idx="20">
                  <c:v>441.04755666789964</c:v>
                </c:pt>
                <c:pt idx="21">
                  <c:v>459.25013122481931</c:v>
                </c:pt>
                <c:pt idx="22">
                  <c:v>464.6284733511643</c:v>
                </c:pt>
                <c:pt idx="23">
                  <c:v>461.63618324850324</c:v>
                </c:pt>
                <c:pt idx="24">
                  <c:v>462.63091021985571</c:v>
                </c:pt>
                <c:pt idx="25">
                  <c:v>464.1759836496297</c:v>
                </c:pt>
                <c:pt idx="26">
                  <c:v>467.3573886306462</c:v>
                </c:pt>
                <c:pt idx="27">
                  <c:v>471.68935507611212</c:v>
                </c:pt>
                <c:pt idx="28">
                  <c:v>477.19268128269948</c:v>
                </c:pt>
                <c:pt idx="29">
                  <c:v>484.93363004959195</c:v>
                </c:pt>
                <c:pt idx="30">
                  <c:v>495.07398644505525</c:v>
                </c:pt>
                <c:pt idx="31">
                  <c:v>507.23393461680752</c:v>
                </c:pt>
                <c:pt idx="32">
                  <c:v>520.15311090819</c:v>
                </c:pt>
                <c:pt idx="33">
                  <c:v>533.97733575119446</c:v>
                </c:pt>
                <c:pt idx="34">
                  <c:v>550.17007193590644</c:v>
                </c:pt>
                <c:pt idx="35">
                  <c:v>567.40694160233602</c:v>
                </c:pt>
                <c:pt idx="36">
                  <c:v>585.74530180876604</c:v>
                </c:pt>
                <c:pt idx="37">
                  <c:v>605.32846720808038</c:v>
                </c:pt>
                <c:pt idx="38">
                  <c:v>625.84262294813652</c:v>
                </c:pt>
                <c:pt idx="39">
                  <c:v>646.57982530290917</c:v>
                </c:pt>
                <c:pt idx="40">
                  <c:v>667.26545717899239</c:v>
                </c:pt>
                <c:pt idx="41">
                  <c:v>688.86678500667074</c:v>
                </c:pt>
                <c:pt idx="42">
                  <c:v>709.957672532017</c:v>
                </c:pt>
                <c:pt idx="43">
                  <c:v>731.83850581715399</c:v>
                </c:pt>
                <c:pt idx="44">
                  <c:v>754.8277642240821</c:v>
                </c:pt>
                <c:pt idx="45">
                  <c:v>779.00600218479121</c:v>
                </c:pt>
                <c:pt idx="46">
                  <c:v>804.45000750866927</c:v>
                </c:pt>
                <c:pt idx="47">
                  <c:v>829.2382102598782</c:v>
                </c:pt>
                <c:pt idx="48">
                  <c:v>855.29490380928803</c:v>
                </c:pt>
                <c:pt idx="49">
                  <c:v>883.35220922079441</c:v>
                </c:pt>
                <c:pt idx="50">
                  <c:v>913.1346680140382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598039.00741273258</c:v>
                </c:pt>
                <c:pt idx="25">
                  <c:v>601046.62603335571</c:v>
                </c:pt>
                <c:pt idx="26">
                  <c:v>603045.20236245089</c:v>
                </c:pt>
                <c:pt idx="27">
                  <c:v>604015.06594627816</c:v>
                </c:pt>
                <c:pt idx="28">
                  <c:v>606157.85554919671</c:v>
                </c:pt>
                <c:pt idx="29">
                  <c:v>608615.99513645715</c:v>
                </c:pt>
                <c:pt idx="30">
                  <c:v>589877.3339186071</c:v>
                </c:pt>
                <c:pt idx="31">
                  <c:v>599761.84592228383</c:v>
                </c:pt>
                <c:pt idx="32">
                  <c:v>602878.23782649229</c:v>
                </c:pt>
                <c:pt idx="33">
                  <c:v>601884.73215064872</c:v>
                </c:pt>
                <c:pt idx="34">
                  <c:v>603305.20832281618</c:v>
                </c:pt>
                <c:pt idx="35">
                  <c:v>605235.38265116699</c:v>
                </c:pt>
                <c:pt idx="36">
                  <c:v>607947.97590925952</c:v>
                </c:pt>
                <c:pt idx="37">
                  <c:v>611210.03782788175</c:v>
                </c:pt>
                <c:pt idx="38">
                  <c:v>615034.02272840403</c:v>
                </c:pt>
                <c:pt idx="39">
                  <c:v>619979.47967004636</c:v>
                </c:pt>
                <c:pt idx="40">
                  <c:v>626146.7163654028</c:v>
                </c:pt>
                <c:pt idx="41">
                  <c:v>633323.91988973145</c:v>
                </c:pt>
                <c:pt idx="42">
                  <c:v>640891.8265322285</c:v>
                </c:pt>
                <c:pt idx="43">
                  <c:v>648929.31253895035</c:v>
                </c:pt>
                <c:pt idx="44">
                  <c:v>658193.68967141397</c:v>
                </c:pt>
                <c:pt idx="45">
                  <c:v>668004.84575080196</c:v>
                </c:pt>
                <c:pt idx="46">
                  <c:v>678400.87515751563</c:v>
                </c:pt>
                <c:pt idx="47">
                  <c:v>689452.60947755387</c:v>
                </c:pt>
                <c:pt idx="48">
                  <c:v>700987.23527653702</c:v>
                </c:pt>
                <c:pt idx="49">
                  <c:v>712634.72962297814</c:v>
                </c:pt>
                <c:pt idx="50">
                  <c:v>724252.4983833225</c:v>
                </c:pt>
                <c:pt idx="51">
                  <c:v>736375.43686982396</c:v>
                </c:pt>
                <c:pt idx="52">
                  <c:v>748224.53861222463</c:v>
                </c:pt>
                <c:pt idx="53">
                  <c:v>760478.93421770574</c:v>
                </c:pt>
                <c:pt idx="54">
                  <c:v>773307.28833959671</c:v>
                </c:pt>
                <c:pt idx="55">
                  <c:v>786748.25564751204</c:v>
                </c:pt>
                <c:pt idx="56">
                  <c:v>800838.15125646547</c:v>
                </c:pt>
                <c:pt idx="57">
                  <c:v>814558.60251138604</c:v>
                </c:pt>
                <c:pt idx="58">
                  <c:v>828930.78314375284</c:v>
                </c:pt>
                <c:pt idx="59">
                  <c:v>844346.70935367665</c:v>
                </c:pt>
                <c:pt idx="60">
                  <c:v>860657.00410847308</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495518.03471340693</c:v>
                </c:pt>
                <c:pt idx="25">
                  <c:v>498010.06157049473</c:v>
                </c:pt>
                <c:pt idx="26">
                  <c:v>499666.02481460216</c:v>
                </c:pt>
                <c:pt idx="27">
                  <c:v>500469.62606977334</c:v>
                </c:pt>
                <c:pt idx="28">
                  <c:v>502245.08031219151</c:v>
                </c:pt>
                <c:pt idx="29">
                  <c:v>504281.82454163593</c:v>
                </c:pt>
                <c:pt idx="30">
                  <c:v>488755.50524684589</c:v>
                </c:pt>
                <c:pt idx="31">
                  <c:v>496945.52947846375</c:v>
                </c:pt>
                <c:pt idx="32">
                  <c:v>499527.68277052219</c:v>
                </c:pt>
                <c:pt idx="33">
                  <c:v>498704.49235339469</c:v>
                </c:pt>
                <c:pt idx="34">
                  <c:v>499881.4583246191</c:v>
                </c:pt>
                <c:pt idx="35">
                  <c:v>501480.74562525266</c:v>
                </c:pt>
                <c:pt idx="36">
                  <c:v>503728.3228962436</c:v>
                </c:pt>
                <c:pt idx="37">
                  <c:v>506431.17420024489</c:v>
                </c:pt>
                <c:pt idx="38">
                  <c:v>509599.61883210624</c:v>
                </c:pt>
                <c:pt idx="39">
                  <c:v>513697.28315518127</c:v>
                </c:pt>
                <c:pt idx="40">
                  <c:v>518807.27927419089</c:v>
                </c:pt>
                <c:pt idx="41">
                  <c:v>524754.10505149176</c:v>
                </c:pt>
                <c:pt idx="42">
                  <c:v>531024.6562695608</c:v>
                </c:pt>
                <c:pt idx="43">
                  <c:v>537684.28753227321</c:v>
                </c:pt>
                <c:pt idx="44">
                  <c:v>545360.48572774301</c:v>
                </c:pt>
                <c:pt idx="45">
                  <c:v>553489.72933637875</c:v>
                </c:pt>
                <c:pt idx="46">
                  <c:v>562103.58227337012</c:v>
                </c:pt>
                <c:pt idx="47">
                  <c:v>571260.73356711597</c:v>
                </c:pt>
                <c:pt idx="48">
                  <c:v>580817.99494341644</c:v>
                </c:pt>
                <c:pt idx="49">
                  <c:v>590468.77597332478</c:v>
                </c:pt>
                <c:pt idx="50">
                  <c:v>600094.92723189574</c:v>
                </c:pt>
                <c:pt idx="51">
                  <c:v>610139.64769213984</c:v>
                </c:pt>
                <c:pt idx="52">
                  <c:v>619957.47485012899</c:v>
                </c:pt>
                <c:pt idx="53">
                  <c:v>630111.11692324188</c:v>
                </c:pt>
                <c:pt idx="54">
                  <c:v>640740.32462423726</c:v>
                </c:pt>
                <c:pt idx="55">
                  <c:v>651877.12610793859</c:v>
                </c:pt>
                <c:pt idx="56">
                  <c:v>663551.61104107148</c:v>
                </c:pt>
                <c:pt idx="57">
                  <c:v>674919.98493800557</c:v>
                </c:pt>
                <c:pt idx="58">
                  <c:v>686828.36317625234</c:v>
                </c:pt>
                <c:pt idx="59">
                  <c:v>699601.55917876062</c:v>
                </c:pt>
                <c:pt idx="60">
                  <c:v>713115.80340416334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615125.83619595354</c:v>
                </c:pt>
                <c:pt idx="25">
                  <c:v>618219.38677716604</c:v>
                </c:pt>
                <c:pt idx="26">
                  <c:v>620275.06528709247</c:v>
                </c:pt>
                <c:pt idx="27">
                  <c:v>621272.63925902906</c:v>
                </c:pt>
                <c:pt idx="28">
                  <c:v>623476.65142203099</c:v>
                </c:pt>
                <c:pt idx="29">
                  <c:v>626005.02356892754</c:v>
                </c:pt>
                <c:pt idx="30">
                  <c:v>606730.97203056735</c:v>
                </c:pt>
                <c:pt idx="31">
                  <c:v>616897.89866292058</c:v>
                </c:pt>
                <c:pt idx="32">
                  <c:v>620103.33033582079</c:v>
                </c:pt>
                <c:pt idx="33">
                  <c:v>619081.43878352456</c:v>
                </c:pt>
                <c:pt idx="34">
                  <c:v>620542.49998918246</c:v>
                </c:pt>
                <c:pt idx="35">
                  <c:v>622527.82215548621</c:v>
                </c:pt>
                <c:pt idx="36">
                  <c:v>625317.91807809565</c:v>
                </c:pt>
                <c:pt idx="37">
                  <c:v>628673.1817658213</c:v>
                </c:pt>
                <c:pt idx="38">
                  <c:v>632606.42337778723</c:v>
                </c:pt>
                <c:pt idx="39">
                  <c:v>637693.17908919067</c:v>
                </c:pt>
                <c:pt idx="40">
                  <c:v>644036.62254727155</c:v>
                </c:pt>
                <c:pt idx="41">
                  <c:v>651418.88902943814</c:v>
                </c:pt>
                <c:pt idx="42">
                  <c:v>659203.02157600655</c:v>
                </c:pt>
                <c:pt idx="43">
                  <c:v>667470.15004006342</c:v>
                </c:pt>
                <c:pt idx="44">
                  <c:v>676999.22366202599</c:v>
                </c:pt>
                <c:pt idx="45">
                  <c:v>687090.69848653919</c:v>
                </c:pt>
                <c:pt idx="46">
                  <c:v>697783.75730487343</c:v>
                </c:pt>
                <c:pt idx="47">
                  <c:v>709151.25546262693</c:v>
                </c:pt>
                <c:pt idx="48">
                  <c:v>721015.44199872389</c:v>
                </c:pt>
                <c:pt idx="49">
                  <c:v>732995.72189792059</c:v>
                </c:pt>
                <c:pt idx="50">
                  <c:v>744945.42690856033</c:v>
                </c:pt>
                <c:pt idx="51">
                  <c:v>757414.7350661048</c:v>
                </c:pt>
                <c:pt idx="52">
                  <c:v>769602.38257257396</c:v>
                </c:pt>
                <c:pt idx="53">
                  <c:v>782206.90376678319</c:v>
                </c:pt>
                <c:pt idx="54">
                  <c:v>795401.78229215683</c:v>
                </c:pt>
                <c:pt idx="55">
                  <c:v>809226.77723744104</c:v>
                </c:pt>
                <c:pt idx="56">
                  <c:v>823719.24129236466</c:v>
                </c:pt>
                <c:pt idx="57">
                  <c:v>837831.70544028294</c:v>
                </c:pt>
                <c:pt idx="58">
                  <c:v>852614.51980500307</c:v>
                </c:pt>
                <c:pt idx="59">
                  <c:v>868470.90104949614</c:v>
                </c:pt>
                <c:pt idx="60">
                  <c:v>885247.20422585809</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5317922.8374796072</c:v>
                </c:pt>
                <c:pt idx="30">
                  <c:v>4719165.7210479081</c:v>
                </c:pt>
                <c:pt idx="31">
                  <c:v>4895686.1797034359</c:v>
                </c:pt>
                <c:pt idx="32">
                  <c:v>4906390.5425341483</c:v>
                </c:pt>
                <c:pt idx="33">
                  <c:v>4812751.4051806936</c:v>
                </c:pt>
                <c:pt idx="34">
                  <c:v>4769459.3578907661</c:v>
                </c:pt>
                <c:pt idx="35">
                  <c:v>4733122.7925839107</c:v>
                </c:pt>
                <c:pt idx="36">
                  <c:v>4716116.5108922785</c:v>
                </c:pt>
                <c:pt idx="37">
                  <c:v>4712034.3137060255</c:v>
                </c:pt>
                <c:pt idx="38">
                  <c:v>4720629.9201249843</c:v>
                </c:pt>
                <c:pt idx="39">
                  <c:v>4753639.5162577322</c:v>
                </c:pt>
                <c:pt idx="40">
                  <c:v>4811972.8313009394</c:v>
                </c:pt>
                <c:pt idx="41">
                  <c:v>4848812.9754506461</c:v>
                </c:pt>
                <c:pt idx="42">
                  <c:v>4888872.1210234975</c:v>
                </c:pt>
                <c:pt idx="43">
                  <c:v>4933243.3669696981</c:v>
                </c:pt>
                <c:pt idx="44">
                  <c:v>4996572.9986944702</c:v>
                </c:pt>
                <c:pt idx="45">
                  <c:v>5063871.399465614</c:v>
                </c:pt>
                <c:pt idx="46">
                  <c:v>5135093.5398504594</c:v>
                </c:pt>
                <c:pt idx="47">
                  <c:v>5210979.2575906087</c:v>
                </c:pt>
                <c:pt idx="48">
                  <c:v>5287811.6920395819</c:v>
                </c:pt>
                <c:pt idx="49">
                  <c:v>5358514.5978959948</c:v>
                </c:pt>
                <c:pt idx="50">
                  <c:v>5420559.7865969278</c:v>
                </c:pt>
                <c:pt idx="51">
                  <c:v>5511017.3389211232</c:v>
                </c:pt>
                <c:pt idx="52">
                  <c:v>5590426.5860929629</c:v>
                </c:pt>
                <c:pt idx="53">
                  <c:v>5670230.9200641345</c:v>
                </c:pt>
                <c:pt idx="54">
                  <c:v>5752778.6125722313</c:v>
                </c:pt>
                <c:pt idx="55">
                  <c:v>5838256.2101568151</c:v>
                </c:pt>
                <c:pt idx="56">
                  <c:v>5926774.1412419435</c:v>
                </c:pt>
                <c:pt idx="57">
                  <c:v>6002646.6429591887</c:v>
                </c:pt>
                <c:pt idx="58">
                  <c:v>6081139.2192296833</c:v>
                </c:pt>
                <c:pt idx="59">
                  <c:v>6167260.610892687</c:v>
                </c:pt>
                <c:pt idx="60">
                  <c:v>6258099.515537017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4715893.8370102169</c:v>
                </c:pt>
                <c:pt idx="30">
                  <c:v>4184920.5450802203</c:v>
                </c:pt>
                <c:pt idx="31">
                  <c:v>4341457.5555860652</c:v>
                </c:pt>
                <c:pt idx="32">
                  <c:v>4350950.1037566978</c:v>
                </c:pt>
                <c:pt idx="33">
                  <c:v>4267911.6234621247</c:v>
                </c:pt>
                <c:pt idx="34">
                  <c:v>4229520.562657848</c:v>
                </c:pt>
                <c:pt idx="35">
                  <c:v>4197297.5707819574</c:v>
                </c:pt>
                <c:pt idx="36">
                  <c:v>4182216.5285271141</c:v>
                </c:pt>
                <c:pt idx="37">
                  <c:v>4178596.4668713808</c:v>
                </c:pt>
                <c:pt idx="38">
                  <c:v>4186218.9857712118</c:v>
                </c:pt>
                <c:pt idx="39">
                  <c:v>4215491.6464927057</c:v>
                </c:pt>
                <c:pt idx="40">
                  <c:v>4267221.1900215866</c:v>
                </c:pt>
                <c:pt idx="41">
                  <c:v>4299890.751814723</c:v>
                </c:pt>
                <c:pt idx="42">
                  <c:v>4335414.8997755544</c:v>
                </c:pt>
                <c:pt idx="43">
                  <c:v>4374762.9858033163</c:v>
                </c:pt>
                <c:pt idx="44">
                  <c:v>4430923.2252573594</c:v>
                </c:pt>
                <c:pt idx="45">
                  <c:v>4490602.9391487511</c:v>
                </c:pt>
                <c:pt idx="46">
                  <c:v>4553762.1957164453</c:v>
                </c:pt>
                <c:pt idx="47">
                  <c:v>4621057.0774860103</c:v>
                </c:pt>
                <c:pt idx="48">
                  <c:v>4689191.5004879301</c:v>
                </c:pt>
                <c:pt idx="49">
                  <c:v>4751890.303794561</c:v>
                </c:pt>
                <c:pt idx="50">
                  <c:v>4806911.5088689737</c:v>
                </c:pt>
                <c:pt idx="51">
                  <c:v>4887128.5835715616</c:v>
                </c:pt>
                <c:pt idx="52">
                  <c:v>4957548.1046484755</c:v>
                </c:pt>
                <c:pt idx="53">
                  <c:v>5028317.98571725</c:v>
                </c:pt>
                <c:pt idx="54">
                  <c:v>5101520.6564319776</c:v>
                </c:pt>
                <c:pt idx="55">
                  <c:v>5177321.5448560435</c:v>
                </c:pt>
                <c:pt idx="56">
                  <c:v>5255818.5780824777</c:v>
                </c:pt>
                <c:pt idx="57">
                  <c:v>5323101.7399826758</c:v>
                </c:pt>
                <c:pt idx="58">
                  <c:v>5392708.3642225489</c:v>
                </c:pt>
                <c:pt idx="59">
                  <c:v>5469080.1643765327</c:v>
                </c:pt>
                <c:pt idx="60">
                  <c:v>5549635.419438486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610009.49754182226</c:v>
                </c:pt>
                <c:pt idx="27">
                  <c:v>618596.39996388648</c:v>
                </c:pt>
                <c:pt idx="28">
                  <c:v>630321.10002649156</c:v>
                </c:pt>
                <c:pt idx="29">
                  <c:v>642612.00897727197</c:v>
                </c:pt>
                <c:pt idx="30">
                  <c:v>593306.19491277984</c:v>
                </c:pt>
                <c:pt idx="31">
                  <c:v>630327.84587205132</c:v>
                </c:pt>
                <c:pt idx="32">
                  <c:v>646716.55795927765</c:v>
                </c:pt>
                <c:pt idx="33">
                  <c:v>649256.19906202587</c:v>
                </c:pt>
                <c:pt idx="34">
                  <c:v>658332.72740622819</c:v>
                </c:pt>
                <c:pt idx="35">
                  <c:v>668298.30706227478</c:v>
                </c:pt>
                <c:pt idx="36">
                  <c:v>681012.42350173439</c:v>
                </c:pt>
                <c:pt idx="37">
                  <c:v>695723.44365430332</c:v>
                </c:pt>
                <c:pt idx="38">
                  <c:v>712529.81053199712</c:v>
                </c:pt>
                <c:pt idx="39">
                  <c:v>733378.63406187308</c:v>
                </c:pt>
                <c:pt idx="40">
                  <c:v>758672.63866629987</c:v>
                </c:pt>
                <c:pt idx="41">
                  <c:v>789833.24665209535</c:v>
                </c:pt>
                <c:pt idx="42">
                  <c:v>822818.60017269873</c:v>
                </c:pt>
                <c:pt idx="43">
                  <c:v>857944.26691948634</c:v>
                </c:pt>
                <c:pt idx="44">
                  <c:v>897995.95263892203</c:v>
                </c:pt>
                <c:pt idx="45">
                  <c:v>940618.83789392968</c:v>
                </c:pt>
                <c:pt idx="46">
                  <c:v>985984.81104466796</c:v>
                </c:pt>
                <c:pt idx="47">
                  <c:v>1034434.143597958</c:v>
                </c:pt>
                <c:pt idx="48">
                  <c:v>1085427.3159295204</c:v>
                </c:pt>
                <c:pt idx="49">
                  <c:v>1137624.7916573877</c:v>
                </c:pt>
                <c:pt idx="50">
                  <c:v>1190491.698402442</c:v>
                </c:pt>
                <c:pt idx="51">
                  <c:v>1244509.0079817194</c:v>
                </c:pt>
                <c:pt idx="52">
                  <c:v>1298184.5797172061</c:v>
                </c:pt>
                <c:pt idx="53">
                  <c:v>1354141.4935388512</c:v>
                </c:pt>
                <c:pt idx="54">
                  <c:v>1413073.4237006956</c:v>
                </c:pt>
                <c:pt idx="55">
                  <c:v>1475201.612893821</c:v>
                </c:pt>
                <c:pt idx="56">
                  <c:v>1540744.5734223935</c:v>
                </c:pt>
                <c:pt idx="57">
                  <c:v>1605711.5474144528</c:v>
                </c:pt>
                <c:pt idx="58">
                  <c:v>1674157.3781565572</c:v>
                </c:pt>
                <c:pt idx="59">
                  <c:v>1747712.9122619547</c:v>
                </c:pt>
                <c:pt idx="60">
                  <c:v>1825881.1577702777</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19294011.70727694</c:v>
                      </c:pt>
                      <c:pt idx="31">
                        <c:v>19306679.539377891</c:v>
                      </c:pt>
                      <c:pt idx="32">
                        <c:v>19300118.109672822</c:v>
                      </c:pt>
                      <c:pt idx="33">
                        <c:v>19298245.537262306</c:v>
                      </c:pt>
                      <c:pt idx="34">
                        <c:v>19318256.626157492</c:v>
                      </c:pt>
                      <c:pt idx="35">
                        <c:v>19350715.104022466</c:v>
                      </c:pt>
                      <c:pt idx="36">
                        <c:v>19381576.970403198</c:v>
                      </c:pt>
                      <c:pt idx="37">
                        <c:v>19411166.561247438</c:v>
                      </c:pt>
                      <c:pt idx="38">
                        <c:v>19439346.325353362</c:v>
                      </c:pt>
                      <c:pt idx="39">
                        <c:v>19466749.650831912</c:v>
                      </c:pt>
                      <c:pt idx="40">
                        <c:v>19493885.214697249</c:v>
                      </c:pt>
                      <c:pt idx="41">
                        <c:v>19520620.13756483</c:v>
                      </c:pt>
                      <c:pt idx="42">
                        <c:v>19546993.388235118</c:v>
                      </c:pt>
                      <c:pt idx="43">
                        <c:v>19573120.028931592</c:v>
                      </c:pt>
                      <c:pt idx="44">
                        <c:v>19599158.43202373</c:v>
                      </c:pt>
                      <c:pt idx="45">
                        <c:v>19624892.048555523</c:v>
                      </c:pt>
                      <c:pt idx="46">
                        <c:v>19650646.68250135</c:v>
                      </c:pt>
                      <c:pt idx="47">
                        <c:v>19676153.196182102</c:v>
                      </c:pt>
                      <c:pt idx="48">
                        <c:v>19700763.097458173</c:v>
                      </c:pt>
                      <c:pt idx="49">
                        <c:v>19724245.140143692</c:v>
                      </c:pt>
                      <c:pt idx="50">
                        <c:v>19746615.261579107</c:v>
                      </c:pt>
                      <c:pt idx="51">
                        <c:v>19768315.872989625</c:v>
                      </c:pt>
                      <c:pt idx="52">
                        <c:v>19788500.88930605</c:v>
                      </c:pt>
                      <c:pt idx="53">
                        <c:v>19807321.608670034</c:v>
                      </c:pt>
                      <c:pt idx="54">
                        <c:v>19824841.402925819</c:v>
                      </c:pt>
                      <c:pt idx="55">
                        <c:v>19840793.820662044</c:v>
                      </c:pt>
                      <c:pt idx="56">
                        <c:v>19854885.829671662</c:v>
                      </c:pt>
                      <c:pt idx="57">
                        <c:v>19866474.233998176</c:v>
                      </c:pt>
                      <c:pt idx="58">
                        <c:v>19876217.26440578</c:v>
                      </c:pt>
                      <c:pt idx="59">
                        <c:v>19884383.6033829</c:v>
                      </c:pt>
                      <c:pt idx="60">
                        <c:v>19890587.839508802</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2883013.2436160948</c:v>
                      </c:pt>
                      <c:pt idx="31">
                        <c:v>2884906.1380679607</c:v>
                      </c:pt>
                      <c:pt idx="32">
                        <c:v>2883925.6945488127</c:v>
                      </c:pt>
                      <c:pt idx="33">
                        <c:v>2883645.8848782755</c:v>
                      </c:pt>
                      <c:pt idx="34">
                        <c:v>2886636.0475867521</c:v>
                      </c:pt>
                      <c:pt idx="35">
                        <c:v>2891486.1649688743</c:v>
                      </c:pt>
                      <c:pt idx="36">
                        <c:v>2896097.7082211678</c:v>
                      </c:pt>
                      <c:pt idx="37">
                        <c:v>2900519.141335824</c:v>
                      </c:pt>
                      <c:pt idx="38">
                        <c:v>2904729.9106849851</c:v>
                      </c:pt>
                      <c:pt idx="39">
                        <c:v>2908824.6604691367</c:v>
                      </c:pt>
                      <c:pt idx="40">
                        <c:v>2912879.3998972904</c:v>
                      </c:pt>
                      <c:pt idx="41">
                        <c:v>2916874.2734292275</c:v>
                      </c:pt>
                      <c:pt idx="42">
                        <c:v>2920815.1039891555</c:v>
                      </c:pt>
                      <c:pt idx="43">
                        <c:v>2924719.0847828817</c:v>
                      </c:pt>
                      <c:pt idx="44">
                        <c:v>2928609.8806472239</c:v>
                      </c:pt>
                      <c:pt idx="45">
                        <c:v>2932455.133692205</c:v>
                      </c:pt>
                      <c:pt idx="46">
                        <c:v>2936303.5272703166</c:v>
                      </c:pt>
                      <c:pt idx="47">
                        <c:v>2940114.8454065211</c:v>
                      </c:pt>
                      <c:pt idx="48">
                        <c:v>2943792.1869765087</c:v>
                      </c:pt>
                      <c:pt idx="49">
                        <c:v>2947300.9979525059</c:v>
                      </c:pt>
                      <c:pt idx="50">
                        <c:v>2950643.6597761884</c:v>
                      </c:pt>
                      <c:pt idx="51">
                        <c:v>2953886.2798720128</c:v>
                      </c:pt>
                      <c:pt idx="52">
                        <c:v>2956902.4317353866</c:v>
                      </c:pt>
                      <c:pt idx="53">
                        <c:v>2959714.7231346029</c:v>
                      </c:pt>
                      <c:pt idx="54">
                        <c:v>2962332.623425697</c:v>
                      </c:pt>
                      <c:pt idx="55">
                        <c:v>2964716.3180299606</c:v>
                      </c:pt>
                      <c:pt idx="56">
                        <c:v>2966822.0205256511</c:v>
                      </c:pt>
                      <c:pt idx="57">
                        <c:v>2968553.6211721413</c:v>
                      </c:pt>
                      <c:pt idx="58">
                        <c:v>2970009.4762905189</c:v>
                      </c:pt>
                      <c:pt idx="59">
                        <c:v>2971229.7338388246</c:v>
                      </c:pt>
                      <c:pt idx="60">
                        <c:v>2972156.8036047635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2134469.9545721025</c:v>
                      </c:pt>
                      <c:pt idx="31">
                        <c:v>2137934.4805964208</c:v>
                      </c:pt>
                      <c:pt idx="32">
                        <c:v>2138009.8314037053</c:v>
                      </c:pt>
                      <c:pt idx="33">
                        <c:v>2138735.8174687019</c:v>
                      </c:pt>
                      <c:pt idx="34">
                        <c:v>2142988.6693167896</c:v>
                      </c:pt>
                      <c:pt idx="35">
                        <c:v>2149182.4658739674</c:v>
                      </c:pt>
                      <c:pt idx="36">
                        <c:v>2154980.3022484183</c:v>
                      </c:pt>
                      <c:pt idx="37">
                        <c:v>2160447.2421025466</c:v>
                      </c:pt>
                      <c:pt idx="38">
                        <c:v>2165570.410587755</c:v>
                      </c:pt>
                      <c:pt idx="39">
                        <c:v>2170463.4285071231</c:v>
                      </c:pt>
                      <c:pt idx="40">
                        <c:v>2175217.6834697071</c:v>
                      </c:pt>
                      <c:pt idx="41">
                        <c:v>2179817.7527135718</c:v>
                      </c:pt>
                      <c:pt idx="42">
                        <c:v>2184275.9907935471</c:v>
                      </c:pt>
                      <c:pt idx="43">
                        <c:v>2188616.6353889997</c:v>
                      </c:pt>
                      <c:pt idx="44">
                        <c:v>2192870.3914760789</c:v>
                      </c:pt>
                      <c:pt idx="45">
                        <c:v>2197006.2347228685</c:v>
                      </c:pt>
                      <c:pt idx="46">
                        <c:v>2201081.3082397017</c:v>
                      </c:pt>
                      <c:pt idx="47">
                        <c:v>2205055.4035620838</c:v>
                      </c:pt>
                      <c:pt idx="48">
                        <c:v>2208826.8526927615</c:v>
                      </c:pt>
                      <c:pt idx="49">
                        <c:v>2212362.0122984578</c:v>
                      </c:pt>
                      <c:pt idx="50">
                        <c:v>2215667.1828466132</c:v>
                      </c:pt>
                      <c:pt idx="51">
                        <c:v>2218817.180105153</c:v>
                      </c:pt>
                      <c:pt idx="52">
                        <c:v>2221678.6998401433</c:v>
                      </c:pt>
                      <c:pt idx="53">
                        <c:v>2224279.4631322962</c:v>
                      </c:pt>
                      <c:pt idx="54">
                        <c:v>2226632.7329398734</c:v>
                      </c:pt>
                      <c:pt idx="55">
                        <c:v>2228698.7135520792</c:v>
                      </c:pt>
                      <c:pt idx="56">
                        <c:v>2230433.488324577</c:v>
                      </c:pt>
                      <c:pt idx="57">
                        <c:v>2231737.4049159079</c:v>
                      </c:pt>
                      <c:pt idx="58">
                        <c:v>2232718.7387588983</c:v>
                      </c:pt>
                      <c:pt idx="59">
                        <c:v>2233422.9692163677</c:v>
                      </c:pt>
                      <c:pt idx="60">
                        <c:v>2233791.2742525395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4143382.8529929044</c:v>
                      </c:pt>
                      <c:pt idx="31">
                        <c:v>4150108.1093930514</c:v>
                      </c:pt>
                      <c:pt idx="32">
                        <c:v>4150254.3786071916</c:v>
                      </c:pt>
                      <c:pt idx="33">
                        <c:v>4151663.6456745379</c:v>
                      </c:pt>
                      <c:pt idx="34">
                        <c:v>4159919.1816149438</c:v>
                      </c:pt>
                      <c:pt idx="35">
                        <c:v>4171942.4337553475</c:v>
                      </c:pt>
                      <c:pt idx="36">
                        <c:v>4183197.0573057528</c:v>
                      </c:pt>
                      <c:pt idx="37">
                        <c:v>4193809.3523167078</c:v>
                      </c:pt>
                      <c:pt idx="38">
                        <c:v>4203754.3264350537</c:v>
                      </c:pt>
                      <c:pt idx="39">
                        <c:v>4213252.5376902968</c:v>
                      </c:pt>
                      <c:pt idx="40">
                        <c:v>4222481.3855588427</c:v>
                      </c:pt>
                      <c:pt idx="41">
                        <c:v>4231410.9317381093</c:v>
                      </c:pt>
                      <c:pt idx="42">
                        <c:v>4240065.1585992379</c:v>
                      </c:pt>
                      <c:pt idx="43">
                        <c:v>4248491.1157551156</c:v>
                      </c:pt>
                      <c:pt idx="44">
                        <c:v>4256748.406982976</c:v>
                      </c:pt>
                      <c:pt idx="45">
                        <c:v>4264776.8085796852</c:v>
                      </c:pt>
                      <c:pt idx="46">
                        <c:v>4272687.2454064786</c:v>
                      </c:pt>
                      <c:pt idx="47">
                        <c:v>4280401.6657381617</c:v>
                      </c:pt>
                      <c:pt idx="48">
                        <c:v>4287722.7140506543</c:v>
                      </c:pt>
                      <c:pt idx="49">
                        <c:v>4294585.0826970059</c:v>
                      </c:pt>
                      <c:pt idx="50">
                        <c:v>4301001.0019963663</c:v>
                      </c:pt>
                      <c:pt idx="51">
                        <c:v>4307115.7025570609</c:v>
                      </c:pt>
                      <c:pt idx="52">
                        <c:v>4312670.417336748</c:v>
                      </c:pt>
                      <c:pt idx="53">
                        <c:v>4317718.9578450453</c:v>
                      </c:pt>
                      <c:pt idx="54">
                        <c:v>4322287.069824459</c:v>
                      </c:pt>
                      <c:pt idx="55">
                        <c:v>4326297.5027775643</c:v>
                      </c:pt>
                      <c:pt idx="56">
                        <c:v>4329665.0067477077</c:v>
                      </c:pt>
                      <c:pt idx="57">
                        <c:v>4332196.1389544085</c:v>
                      </c:pt>
                      <c:pt idx="58">
                        <c:v>4334101.0811202135</c:v>
                      </c:pt>
                      <c:pt idx="59">
                        <c:v>4335468.1167141246</c:v>
                      </c:pt>
                      <c:pt idx="60">
                        <c:v>4336183.061784341</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312241.56810798898</c:v>
                      </c:pt>
                      <c:pt idx="25">
                        <c:v>312726.42527824303</c:v>
                      </c:pt>
                      <c:pt idx="26">
                        <c:v>312032.30780712375</c:v>
                      </c:pt>
                      <c:pt idx="27">
                        <c:v>310184.61831503396</c:v>
                      </c:pt>
                      <c:pt idx="28">
                        <c:v>309160.1538858742</c:v>
                      </c:pt>
                      <c:pt idx="29">
                        <c:v>308239.46209968906</c:v>
                      </c:pt>
                      <c:pt idx="30">
                        <c:v>293354.63035870763</c:v>
                      </c:pt>
                      <c:pt idx="31">
                        <c:v>300467.68391725037</c:v>
                      </c:pt>
                      <c:pt idx="32">
                        <c:v>302595.08859543543</c:v>
                      </c:pt>
                      <c:pt idx="33">
                        <c:v>301245.4782394066</c:v>
                      </c:pt>
                      <c:pt idx="34">
                        <c:v>301240.23907393782</c:v>
                      </c:pt>
                      <c:pt idx="35">
                        <c:v>301300.40595031704</c:v>
                      </c:pt>
                      <c:pt idx="36">
                        <c:v>302051.2882600911</c:v>
                      </c:pt>
                      <c:pt idx="37">
                        <c:v>303286.2379074411</c:v>
                      </c:pt>
                      <c:pt idx="38">
                        <c:v>305011.80975748075</c:v>
                      </c:pt>
                      <c:pt idx="39">
                        <c:v>307645.57998191915</c:v>
                      </c:pt>
                      <c:pt idx="40">
                        <c:v>311240.14548027702</c:v>
                      </c:pt>
                      <c:pt idx="41">
                        <c:v>315621.64156985091</c:v>
                      </c:pt>
                      <c:pt idx="42">
                        <c:v>320296.04884286586</c:v>
                      </c:pt>
                      <c:pt idx="43">
                        <c:v>325318.69310780027</c:v>
                      </c:pt>
                      <c:pt idx="44">
                        <c:v>331269.63911807456</c:v>
                      </c:pt>
                      <c:pt idx="45">
                        <c:v>337620.22900690458</c:v>
                      </c:pt>
                      <c:pt idx="46">
                        <c:v>344386.66775279492</c:v>
                      </c:pt>
                      <c:pt idx="47">
                        <c:v>351628.53775709192</c:v>
                      </c:pt>
                      <c:pt idx="48">
                        <c:v>359230.83194711094</c:v>
                      </c:pt>
                      <c:pt idx="49">
                        <c:v>366917.06300023233</c:v>
                      </c:pt>
                      <c:pt idx="50">
                        <c:v>374579.69672974327</c:v>
                      </c:pt>
                      <c:pt idx="51">
                        <c:v>382613.58151692187</c:v>
                      </c:pt>
                      <c:pt idx="52">
                        <c:v>390455.06133068039</c:v>
                      </c:pt>
                      <c:pt idx="53">
                        <c:v>398617.96816492383</c:v>
                      </c:pt>
                      <c:pt idx="54">
                        <c:v>407228.55400112504</c:v>
                      </c:pt>
                      <c:pt idx="55">
                        <c:v>416325.95501293114</c:v>
                      </c:pt>
                      <c:pt idx="56">
                        <c:v>425949.40490794217</c:v>
                      </c:pt>
                      <c:pt idx="57">
                        <c:v>435358.06311243388</c:v>
                      </c:pt>
                      <c:pt idx="58">
                        <c:v>445301.64824625896</c:v>
                      </c:pt>
                      <c:pt idx="59">
                        <c:v>456067.2610281643</c:v>
                      </c:pt>
                      <c:pt idx="60">
                        <c:v>467560.0931342059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1632656.0990208653</c:v>
                      </c:pt>
                      <c:pt idx="26">
                        <c:v>1607948.7164639283</c:v>
                      </c:pt>
                      <c:pt idx="27">
                        <c:v>1574056.8450456359</c:v>
                      </c:pt>
                      <c:pt idx="28">
                        <c:v>1549447.5878836233</c:v>
                      </c:pt>
                      <c:pt idx="29">
                        <c:v>1527015.9199472498</c:v>
                      </c:pt>
                      <c:pt idx="30">
                        <c:v>1363028.5702544036</c:v>
                      </c:pt>
                      <c:pt idx="31">
                        <c:v>1410128.8828891686</c:v>
                      </c:pt>
                      <c:pt idx="32">
                        <c:v>1408916.7161533008</c:v>
                      </c:pt>
                      <c:pt idx="33">
                        <c:v>1377161.6974353136</c:v>
                      </c:pt>
                      <c:pt idx="34">
                        <c:v>1360095.2997886946</c:v>
                      </c:pt>
                      <c:pt idx="35">
                        <c:v>1345114.414693882</c:v>
                      </c:pt>
                      <c:pt idx="36">
                        <c:v>1336140.3851471243</c:v>
                      </c:pt>
                      <c:pt idx="37">
                        <c:v>1331244.2748884656</c:v>
                      </c:pt>
                      <c:pt idx="38">
                        <c:v>1330323.4526233862</c:v>
                      </c:pt>
                      <c:pt idx="39">
                        <c:v>1336762.7825252248</c:v>
                      </c:pt>
                      <c:pt idx="40">
                        <c:v>1350779.0378844186</c:v>
                      </c:pt>
                      <c:pt idx="41">
                        <c:v>1370671.8001788408</c:v>
                      </c:pt>
                      <c:pt idx="42">
                        <c:v>1392258.8728082138</c:v>
                      </c:pt>
                      <c:pt idx="43">
                        <c:v>1415910.0838502157</c:v>
                      </c:pt>
                      <c:pt idx="44">
                        <c:v>1446090.0660170692</c:v>
                      </c:pt>
                      <c:pt idx="45">
                        <c:v>1478430.3541279144</c:v>
                      </c:pt>
                      <c:pt idx="46">
                        <c:v>1512984.3692469599</c:v>
                      </c:pt>
                      <c:pt idx="47">
                        <c:v>1550065.9709278608</c:v>
                      </c:pt>
                      <c:pt idx="48">
                        <c:v>1588621.070189524</c:v>
                      </c:pt>
                      <c:pt idx="49">
                        <c:v>1626491.5576743351</c:v>
                      </c:pt>
                      <c:pt idx="50">
                        <c:v>1662877.6257644673</c:v>
                      </c:pt>
                      <c:pt idx="51">
                        <c:v>1700677.4454535916</c:v>
                      </c:pt>
                      <c:pt idx="52">
                        <c:v>1735697.625319503</c:v>
                      </c:pt>
                      <c:pt idx="53">
                        <c:v>1771606.3100340965</c:v>
                      </c:pt>
                      <c:pt idx="54">
                        <c:v>1809197.6140834449</c:v>
                      </c:pt>
                      <c:pt idx="55">
                        <c:v>1848584.2324588622</c:v>
                      </c:pt>
                      <c:pt idx="56">
                        <c:v>1889859.17992511</c:v>
                      </c:pt>
                      <c:pt idx="57">
                        <c:v>1927882.6220097449</c:v>
                      </c:pt>
                      <c:pt idx="58">
                        <c:v>1967699.4747079916</c:v>
                      </c:pt>
                      <c:pt idx="59">
                        <c:v>2011049.5066627299</c:v>
                      </c:pt>
                      <c:pt idx="60">
                        <c:v>2057051.6235804483</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222634.92259375434</c:v>
                      </c:pt>
                      <c:pt idx="26">
                        <c:v>219265.73406326293</c:v>
                      </c:pt>
                      <c:pt idx="27">
                        <c:v>214644.1152334958</c:v>
                      </c:pt>
                      <c:pt idx="28">
                        <c:v>211288.3074386759</c:v>
                      </c:pt>
                      <c:pt idx="29">
                        <c:v>208229.44362917045</c:v>
                      </c:pt>
                      <c:pt idx="30">
                        <c:v>185867.53230741867</c:v>
                      </c:pt>
                      <c:pt idx="31">
                        <c:v>192290.30221215935</c:v>
                      </c:pt>
                      <c:pt idx="32">
                        <c:v>192125.00674817737</c:v>
                      </c:pt>
                      <c:pt idx="33">
                        <c:v>187794.77692299729</c:v>
                      </c:pt>
                      <c:pt idx="34">
                        <c:v>185467.54088027653</c:v>
                      </c:pt>
                      <c:pt idx="35">
                        <c:v>183424.69291280207</c:v>
                      </c:pt>
                      <c:pt idx="36">
                        <c:v>182200.96161097148</c:v>
                      </c:pt>
                      <c:pt idx="37">
                        <c:v>181533.31021206352</c:v>
                      </c:pt>
                      <c:pt idx="38">
                        <c:v>181407.74353955264</c:v>
                      </c:pt>
                      <c:pt idx="39">
                        <c:v>182285.83398071246</c:v>
                      </c:pt>
                      <c:pt idx="40">
                        <c:v>184197.14152969344</c:v>
                      </c:pt>
                      <c:pt idx="41">
                        <c:v>186909.79093347827</c:v>
                      </c:pt>
                      <c:pt idx="42">
                        <c:v>189853.48265566552</c:v>
                      </c:pt>
                      <c:pt idx="43">
                        <c:v>193078.64779775665</c:v>
                      </c:pt>
                      <c:pt idx="44">
                        <c:v>197194.09991141851</c:v>
                      </c:pt>
                      <c:pt idx="45">
                        <c:v>201604.13919926106</c:v>
                      </c:pt>
                      <c:pt idx="46">
                        <c:v>206316.05035185817</c:v>
                      </c:pt>
                      <c:pt idx="47">
                        <c:v>211372.63239925375</c:v>
                      </c:pt>
                      <c:pt idx="48">
                        <c:v>216630.14593493511</c:v>
                      </c:pt>
                      <c:pt idx="49">
                        <c:v>221794.3033192275</c:v>
                      </c:pt>
                      <c:pt idx="50">
                        <c:v>226756.03987697279</c:v>
                      </c:pt>
                      <c:pt idx="51">
                        <c:v>231910.56074367158</c:v>
                      </c:pt>
                      <c:pt idx="52">
                        <c:v>236686.03981629584</c:v>
                      </c:pt>
                      <c:pt idx="53">
                        <c:v>241582.67864101313</c:v>
                      </c:pt>
                      <c:pt idx="54">
                        <c:v>246708.76555683339</c:v>
                      </c:pt>
                      <c:pt idx="55">
                        <c:v>252079.66806257211</c:v>
                      </c:pt>
                      <c:pt idx="56">
                        <c:v>257708.06998978771</c:v>
                      </c:pt>
                      <c:pt idx="57">
                        <c:v>262893.08481951064</c:v>
                      </c:pt>
                      <c:pt idx="58">
                        <c:v>268322.65564199886</c:v>
                      </c:pt>
                      <c:pt idx="59">
                        <c:v>274234.02363582677</c:v>
                      </c:pt>
                      <c:pt idx="60">
                        <c:v>280507.03957915207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25734234.718944557</c:v>
                      </c:pt>
                      <c:pt idx="28">
                        <c:v>26066681.867313132</c:v>
                      </c:pt>
                      <c:pt idx="29">
                        <c:v>26412334.873995654</c:v>
                      </c:pt>
                      <c:pt idx="30">
                        <c:v>25265785.516311638</c:v>
                      </c:pt>
                      <c:pt idx="31">
                        <c:v>26174547.231863838</c:v>
                      </c:pt>
                      <c:pt idx="32">
                        <c:v>26595742.007225435</c:v>
                      </c:pt>
                      <c:pt idx="33">
                        <c:v>26705292.193386253</c:v>
                      </c:pt>
                      <c:pt idx="34">
                        <c:v>26976981.055668242</c:v>
                      </c:pt>
                      <c:pt idx="35">
                        <c:v>27275987.881822191</c:v>
                      </c:pt>
                      <c:pt idx="36">
                        <c:v>27632020.563824568</c:v>
                      </c:pt>
                      <c:pt idx="37">
                        <c:v>28028275.194565695</c:v>
                      </c:pt>
                      <c:pt idx="38">
                        <c:v>28466571.056557242</c:v>
                      </c:pt>
                      <c:pt idx="39">
                        <c:v>28990228.40812194</c:v>
                      </c:pt>
                      <c:pt idx="40">
                        <c:v>29607962.476426397</c:v>
                      </c:pt>
                      <c:pt idx="41">
                        <c:v>30304778.878799185</c:v>
                      </c:pt>
                      <c:pt idx="42">
                        <c:v>31033552.273686349</c:v>
                      </c:pt>
                      <c:pt idx="43">
                        <c:v>31800780.232490294</c:v>
                      </c:pt>
                      <c:pt idx="44">
                        <c:v>32666212.364048608</c:v>
                      </c:pt>
                      <c:pt idx="45">
                        <c:v>33577594.946930103</c:v>
                      </c:pt>
                      <c:pt idx="46">
                        <c:v>34538221.416498348</c:v>
                      </c:pt>
                      <c:pt idx="47">
                        <c:v>35554378.611546025</c:v>
                      </c:pt>
                      <c:pt idx="48">
                        <c:v>36613258.638514124</c:v>
                      </c:pt>
                      <c:pt idx="49">
                        <c:v>37685815.830555305</c:v>
                      </c:pt>
                      <c:pt idx="50">
                        <c:v>38760655.332413375</c:v>
                      </c:pt>
                      <c:pt idx="51">
                        <c:v>39880479.451381989</c:v>
                      </c:pt>
                      <c:pt idx="52">
                        <c:v>40983284.1241154</c:v>
                      </c:pt>
                      <c:pt idx="53">
                        <c:v>42123739.319355622</c:v>
                      </c:pt>
                      <c:pt idx="54">
                        <c:v>43315804.067045458</c:v>
                      </c:pt>
                      <c:pt idx="55">
                        <c:v>44563214.435354427</c:v>
                      </c:pt>
                      <c:pt idx="56">
                        <c:v>45869563.418409914</c:v>
                      </c:pt>
                      <c:pt idx="57">
                        <c:v>47152117.745757341</c:v>
                      </c:pt>
                      <c:pt idx="58">
                        <c:v>48494205.388344422</c:v>
                      </c:pt>
                      <c:pt idx="59">
                        <c:v>49928469.973708391</c:v>
                      </c:pt>
                      <c:pt idx="60">
                        <c:v>51443506.454561621</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97842130.84288761</c:v>
                      </c:pt>
                      <c:pt idx="26">
                        <c:v>97491901.623900265</c:v>
                      </c:pt>
                      <c:pt idx="27">
                        <c:v>96224012.280420944</c:v>
                      </c:pt>
                      <c:pt idx="28">
                        <c:v>95690259.829558343</c:v>
                      </c:pt>
                      <c:pt idx="29">
                        <c:v>95277598.733681634</c:v>
                      </c:pt>
                      <c:pt idx="30">
                        <c:v>82086187.617116824</c:v>
                      </c:pt>
                      <c:pt idx="31">
                        <c:v>88177037.288177848</c:v>
                      </c:pt>
                      <c:pt idx="32">
                        <c:v>89856967.318104059</c:v>
                      </c:pt>
                      <c:pt idx="33">
                        <c:v>88573148.107127592</c:v>
                      </c:pt>
                      <c:pt idx="34">
                        <c:v>88580056.179212615</c:v>
                      </c:pt>
                      <c:pt idx="35">
                        <c:v>88718609.852724478</c:v>
                      </c:pt>
                      <c:pt idx="36">
                        <c:v>89444110.853259549</c:v>
                      </c:pt>
                      <c:pt idx="37">
                        <c:v>90582826.819481656</c:v>
                      </c:pt>
                      <c:pt idx="38">
                        <c:v>92141438.784724891</c:v>
                      </c:pt>
                      <c:pt idx="39">
                        <c:v>94488232.445533499</c:v>
                      </c:pt>
                      <c:pt idx="40">
                        <c:v>97674871.250086084</c:v>
                      </c:pt>
                      <c:pt idx="41">
                        <c:v>101551454.26707216</c:v>
                      </c:pt>
                      <c:pt idx="42">
                        <c:v>105689153.07808301</c:v>
                      </c:pt>
                      <c:pt idx="43">
                        <c:v>110137145.85910115</c:v>
                      </c:pt>
                      <c:pt idx="44">
                        <c:v>115403081.40265581</c:v>
                      </c:pt>
                      <c:pt idx="45">
                        <c:v>121024708.37892452</c:v>
                      </c:pt>
                      <c:pt idx="46">
                        <c:v>127018895.55190225</c:v>
                      </c:pt>
                      <c:pt idx="47">
                        <c:v>133435453.9470405</c:v>
                      </c:pt>
                      <c:pt idx="48">
                        <c:v>140167415.12601897</c:v>
                      </c:pt>
                      <c:pt idx="49">
                        <c:v>146969390.00314736</c:v>
                      </c:pt>
                      <c:pt idx="50">
                        <c:v>153745676.18919665</c:v>
                      </c:pt>
                      <c:pt idx="51">
                        <c:v>160844496.4153063</c:v>
                      </c:pt>
                      <c:pt idx="52">
                        <c:v>167762133.38120171</c:v>
                      </c:pt>
                      <c:pt idx="53">
                        <c:v>174947084.17677745</c:v>
                      </c:pt>
                      <c:pt idx="54">
                        <c:v>182507909.78501558</c:v>
                      </c:pt>
                      <c:pt idx="55">
                        <c:v>190472506.00560299</c:v>
                      </c:pt>
                      <c:pt idx="56">
                        <c:v>198867499.14441019</c:v>
                      </c:pt>
                      <c:pt idx="57">
                        <c:v>207033843.45485404</c:v>
                      </c:pt>
                      <c:pt idx="58">
                        <c:v>215629793.85181379</c:v>
                      </c:pt>
                      <c:pt idx="59">
                        <c:v>224903822.94606209</c:v>
                      </c:pt>
                      <c:pt idx="60">
                        <c:v>234761289.56663775</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1072259.7799560241</c:v>
                      </c:pt>
                      <c:pt idx="28">
                        <c:v>1086111.7444713814</c:v>
                      </c:pt>
                      <c:pt idx="29">
                        <c:v>1100513.9530831533</c:v>
                      </c:pt>
                      <c:pt idx="30">
                        <c:v>1052741.0631796527</c:v>
                      </c:pt>
                      <c:pt idx="31">
                        <c:v>1090606.1346609942</c:v>
                      </c:pt>
                      <c:pt idx="32">
                        <c:v>1108155.9169677275</c:v>
                      </c:pt>
                      <c:pt idx="33">
                        <c:v>1112720.5080577615</c:v>
                      </c:pt>
                      <c:pt idx="34">
                        <c:v>1124040.877319511</c:v>
                      </c:pt>
                      <c:pt idx="35">
                        <c:v>1136499.4950759257</c:v>
                      </c:pt>
                      <c:pt idx="36">
                        <c:v>1151334.1901593581</c:v>
                      </c:pt>
                      <c:pt idx="37">
                        <c:v>1167844.7997735715</c:v>
                      </c:pt>
                      <c:pt idx="38">
                        <c:v>1186107.1273565528</c:v>
                      </c:pt>
                      <c:pt idx="39">
                        <c:v>1207926.1836717487</c:v>
                      </c:pt>
                      <c:pt idx="40">
                        <c:v>1233665.1031844344</c:v>
                      </c:pt>
                      <c:pt idx="41">
                        <c:v>1262699.1199499671</c:v>
                      </c:pt>
                      <c:pt idx="42">
                        <c:v>1293064.6780702658</c:v>
                      </c:pt>
                      <c:pt idx="43">
                        <c:v>1325032.5096870968</c:v>
                      </c:pt>
                      <c:pt idx="44">
                        <c:v>1361092.1818353599</c:v>
                      </c:pt>
                      <c:pt idx="45">
                        <c:v>1399066.4561220887</c:v>
                      </c:pt>
                      <c:pt idx="46">
                        <c:v>1439092.5590207658</c:v>
                      </c:pt>
                      <c:pt idx="47">
                        <c:v>1481432.4421477525</c:v>
                      </c:pt>
                      <c:pt idx="48">
                        <c:v>1525552.4432714232</c:v>
                      </c:pt>
                      <c:pt idx="49">
                        <c:v>1570242.3262731391</c:v>
                      </c:pt>
                      <c:pt idx="50">
                        <c:v>1615027.3055172255</c:v>
                      </c:pt>
                      <c:pt idx="51">
                        <c:v>1661686.6438075844</c:v>
                      </c:pt>
                      <c:pt idx="52">
                        <c:v>1707636.8385048101</c:v>
                      </c:pt>
                      <c:pt idx="53">
                        <c:v>1755155.8049731527</c:v>
                      </c:pt>
                      <c:pt idx="54">
                        <c:v>1804825.1694602291</c:v>
                      </c:pt>
                      <c:pt idx="55">
                        <c:v>1856800.6014731028</c:v>
                      </c:pt>
                      <c:pt idx="56">
                        <c:v>1911231.8091004146</c:v>
                      </c:pt>
                      <c:pt idx="57">
                        <c:v>1964671.572739891</c:v>
                      </c:pt>
                      <c:pt idx="58">
                        <c:v>2020591.8911810196</c:v>
                      </c:pt>
                      <c:pt idx="59">
                        <c:v>2080352.9155711848</c:v>
                      </c:pt>
                      <c:pt idx="60">
                        <c:v>2143479.4356067362</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4076755.451786987</c:v>
                      </c:pt>
                      <c:pt idx="26">
                        <c:v>4062162.5676625152</c:v>
                      </c:pt>
                      <c:pt idx="27">
                        <c:v>4009333.8450175426</c:v>
                      </c:pt>
                      <c:pt idx="28">
                        <c:v>3987094.1595649342</c:v>
                      </c:pt>
                      <c:pt idx="29">
                        <c:v>3969899.9472367382</c:v>
                      </c:pt>
                      <c:pt idx="30">
                        <c:v>3420257.8173798709</c:v>
                      </c:pt>
                      <c:pt idx="31">
                        <c:v>3674043.2203407469</c:v>
                      </c:pt>
                      <c:pt idx="32">
                        <c:v>3744040.3049210059</c:v>
                      </c:pt>
                      <c:pt idx="33">
                        <c:v>3690547.8377969866</c:v>
                      </c:pt>
                      <c:pt idx="34">
                        <c:v>3690835.6741338624</c:v>
                      </c:pt>
                      <c:pt idx="35">
                        <c:v>3696608.7438635235</c:v>
                      </c:pt>
                      <c:pt idx="36">
                        <c:v>3726837.9522191514</c:v>
                      </c:pt>
                      <c:pt idx="37">
                        <c:v>3774284.4508117395</c:v>
                      </c:pt>
                      <c:pt idx="38">
                        <c:v>3839226.6160302069</c:v>
                      </c:pt>
                      <c:pt idx="39">
                        <c:v>3937009.6852305662</c:v>
                      </c:pt>
                      <c:pt idx="40">
                        <c:v>4069786.3020869237</c:v>
                      </c:pt>
                      <c:pt idx="41">
                        <c:v>4231310.5944613433</c:v>
                      </c:pt>
                      <c:pt idx="42">
                        <c:v>4403714.7115867967</c:v>
                      </c:pt>
                      <c:pt idx="43">
                        <c:v>4589047.7441292191</c:v>
                      </c:pt>
                      <c:pt idx="44">
                        <c:v>4808461.7251106631</c:v>
                      </c:pt>
                      <c:pt idx="45">
                        <c:v>5042696.1824551933</c:v>
                      </c:pt>
                      <c:pt idx="46">
                        <c:v>5292453.9813292651</c:v>
                      </c:pt>
                      <c:pt idx="47">
                        <c:v>5559810.5811266927</c:v>
                      </c:pt>
                      <c:pt idx="48">
                        <c:v>5840308.9635841288</c:v>
                      </c:pt>
                      <c:pt idx="49">
                        <c:v>6123724.5834644791</c:v>
                      </c:pt>
                      <c:pt idx="50">
                        <c:v>6406069.8412165325</c:v>
                      </c:pt>
                      <c:pt idx="51">
                        <c:v>6701854.0173044363</c:v>
                      </c:pt>
                      <c:pt idx="52">
                        <c:v>6990088.8908834113</c:v>
                      </c:pt>
                      <c:pt idx="53">
                        <c:v>7289461.8406990673</c:v>
                      </c:pt>
                      <c:pt idx="54">
                        <c:v>7604496.2410423225</c:v>
                      </c:pt>
                      <c:pt idx="55">
                        <c:v>7936354.4169001319</c:v>
                      </c:pt>
                      <c:pt idx="56">
                        <c:v>8286145.7976837661</c:v>
                      </c:pt>
                      <c:pt idx="57">
                        <c:v>8626410.1439522598</c:v>
                      </c:pt>
                      <c:pt idx="58">
                        <c:v>8984574.7438255828</c:v>
                      </c:pt>
                      <c:pt idx="59">
                        <c:v>9370992.6227525957</c:v>
                      </c:pt>
                      <c:pt idx="60">
                        <c:v>9781720.3986099157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23126.614059508971</c:v>
                </c:pt>
                <c:pt idx="20">
                  <c:v>21275.951439226315</c:v>
                </c:pt>
                <c:pt idx="21">
                  <c:v>21875.417752223806</c:v>
                </c:pt>
                <c:pt idx="22">
                  <c:v>21942.54481957767</c:v>
                </c:pt>
                <c:pt idx="23">
                  <c:v>21678.09595827683</c:v>
                </c:pt>
                <c:pt idx="24">
                  <c:v>21581.105176090026</c:v>
                </c:pt>
                <c:pt idx="25">
                  <c:v>21510.249631126528</c:v>
                </c:pt>
                <c:pt idx="26">
                  <c:v>21500.967584969276</c:v>
                </c:pt>
                <c:pt idx="27">
                  <c:v>21533.148167619765</c:v>
                </c:pt>
                <c:pt idx="28">
                  <c:v>21606.269250115449</c:v>
                </c:pt>
                <c:pt idx="29">
                  <c:v>21758.915803579788</c:v>
                </c:pt>
                <c:pt idx="30">
                  <c:v>21994.819056064331</c:v>
                </c:pt>
                <c:pt idx="31">
                  <c:v>22184.085367136609</c:v>
                </c:pt>
                <c:pt idx="32">
                  <c:v>22386.784648253815</c:v>
                </c:pt>
                <c:pt idx="33">
                  <c:v>22606.847364650002</c:v>
                </c:pt>
                <c:pt idx="34">
                  <c:v>22893.077865096344</c:v>
                </c:pt>
                <c:pt idx="35">
                  <c:v>23196.690407141392</c:v>
                </c:pt>
                <c:pt idx="36">
                  <c:v>23518.066124482062</c:v>
                </c:pt>
                <c:pt idx="37">
                  <c:v>23860.051100416582</c:v>
                </c:pt>
                <c:pt idx="38">
                  <c:v>24210.454574246418</c:v>
                </c:pt>
                <c:pt idx="39">
                  <c:v>24545.651099978313</c:v>
                </c:pt>
                <c:pt idx="40">
                  <c:v>24857.091338747592</c:v>
                </c:pt>
                <c:pt idx="41">
                  <c:v>25251.87102127264</c:v>
                </c:pt>
                <c:pt idx="42">
                  <c:v>25613.445751043095</c:v>
                </c:pt>
                <c:pt idx="43">
                  <c:v>25981.019025903657</c:v>
                </c:pt>
                <c:pt idx="44">
                  <c:v>26363.007857127734</c:v>
                </c:pt>
                <c:pt idx="45">
                  <c:v>26760.379457172679</c:v>
                </c:pt>
                <c:pt idx="46">
                  <c:v>27173.866380812608</c:v>
                </c:pt>
                <c:pt idx="47">
                  <c:v>27548.645394225146</c:v>
                </c:pt>
                <c:pt idx="48">
                  <c:v>27938.471139606769</c:v>
                </c:pt>
                <c:pt idx="49">
                  <c:v>28361.699244744141</c:v>
                </c:pt>
                <c:pt idx="50">
                  <c:v>28808.635679158211</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767.77846974201952</c:v>
                </c:pt>
                <c:pt idx="17">
                  <c:v>757.64147058917911</c:v>
                </c:pt>
                <c:pt idx="18">
                  <c:v>751.15754383054082</c:v>
                </c:pt>
                <c:pt idx="19">
                  <c:v>745.51317364056126</c:v>
                </c:pt>
                <c:pt idx="20">
                  <c:v>681.72741035211766</c:v>
                </c:pt>
                <c:pt idx="21">
                  <c:v>703.53402404732014</c:v>
                </c:pt>
                <c:pt idx="22">
                  <c:v>705.65670194600568</c:v>
                </c:pt>
                <c:pt idx="23">
                  <c:v>695.29030330409853</c:v>
                </c:pt>
                <c:pt idx="24">
                  <c:v>691.02151449420023</c:v>
                </c:pt>
                <c:pt idx="25">
                  <c:v>687.65301971603446</c:v>
                </c:pt>
                <c:pt idx="26">
                  <c:v>686.73117015374169</c:v>
                </c:pt>
                <c:pt idx="27">
                  <c:v>687.48733196438616</c:v>
                </c:pt>
                <c:pt idx="28">
                  <c:v>689.90150130698726</c:v>
                </c:pt>
                <c:pt idx="29">
                  <c:v>695.4271149394641</c:v>
                </c:pt>
                <c:pt idx="30">
                  <c:v>704.20264366702304</c:v>
                </c:pt>
                <c:pt idx="31">
                  <c:v>715.56395410189623</c:v>
                </c:pt>
                <c:pt idx="32">
                  <c:v>727.75032220422986</c:v>
                </c:pt>
                <c:pt idx="33">
                  <c:v>740.93406765463897</c:v>
                </c:pt>
                <c:pt idx="34">
                  <c:v>757.05505177648843</c:v>
                </c:pt>
                <c:pt idx="35">
                  <c:v>774.26391278416065</c:v>
                </c:pt>
                <c:pt idx="36">
                  <c:v>792.60338845192189</c:v>
                </c:pt>
                <c:pt idx="37">
                  <c:v>812.22681290703258</c:v>
                </c:pt>
                <c:pt idx="38">
                  <c:v>832.68753339449802</c:v>
                </c:pt>
                <c:pt idx="39">
                  <c:v>853.04650242063917</c:v>
                </c:pt>
                <c:pt idx="40">
                  <c:v>872.95037638974873</c:v>
                </c:pt>
                <c:pt idx="41">
                  <c:v>893.67702594651837</c:v>
                </c:pt>
                <c:pt idx="42">
                  <c:v>913.36932536250106</c:v>
                </c:pt>
                <c:pt idx="43">
                  <c:v>933.66587281076193</c:v>
                </c:pt>
                <c:pt idx="44">
                  <c:v>954.93823357100518</c:v>
                </c:pt>
                <c:pt idx="45">
                  <c:v>977.25376915520894</c:v>
                </c:pt>
                <c:pt idx="46">
                  <c:v>1000.6723664373651</c:v>
                </c:pt>
                <c:pt idx="47">
                  <c:v>1022.8500402505257</c:v>
                </c:pt>
                <c:pt idx="48">
                  <c:v>1046.1044800609168</c:v>
                </c:pt>
                <c:pt idx="49">
                  <c:v>1071.2661258874575</c:v>
                </c:pt>
                <c:pt idx="50">
                  <c:v>1097.9561413489496</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1663.6384309182042</c:v>
                </c:pt>
                <c:pt idx="16">
                  <c:v>1662.3021398559854</c:v>
                </c:pt>
                <c:pt idx="17">
                  <c:v>1650.3976769413116</c:v>
                </c:pt>
                <c:pt idx="18">
                  <c:v>1647.5009704288248</c:v>
                </c:pt>
                <c:pt idx="19">
                  <c:v>1646.2684747308629</c:v>
                </c:pt>
                <c:pt idx="20">
                  <c:v>1487.315432891706</c:v>
                </c:pt>
                <c:pt idx="21">
                  <c:v>1562.969885487835</c:v>
                </c:pt>
                <c:pt idx="22">
                  <c:v>1585.0946854697779</c:v>
                </c:pt>
                <c:pt idx="23">
                  <c:v>1572.0545532948547</c:v>
                </c:pt>
                <c:pt idx="24">
                  <c:v>1575.3580367855202</c:v>
                </c:pt>
                <c:pt idx="25">
                  <c:v>1580.7487786297784</c:v>
                </c:pt>
                <c:pt idx="26">
                  <c:v>1592.9798837693284</c:v>
                </c:pt>
                <c:pt idx="27">
                  <c:v>1610.00879837201</c:v>
                </c:pt>
                <c:pt idx="28">
                  <c:v>1631.9197576370725</c:v>
                </c:pt>
                <c:pt idx="29">
                  <c:v>1663.1501257963414</c:v>
                </c:pt>
                <c:pt idx="30">
                  <c:v>1704.3557864117913</c:v>
                </c:pt>
                <c:pt idx="31">
                  <c:v>1752.0689840715881</c:v>
                </c:pt>
                <c:pt idx="32">
                  <c:v>1802.8040781184425</c:v>
                </c:pt>
                <c:pt idx="33">
                  <c:v>1857.154031151322</c:v>
                </c:pt>
                <c:pt idx="34">
                  <c:v>1921.1745247661127</c:v>
                </c:pt>
                <c:pt idx="35">
                  <c:v>1989.3422101201932</c:v>
                </c:pt>
                <c:pt idx="36">
                  <c:v>2061.8736999690313</c:v>
                </c:pt>
                <c:pt idx="37">
                  <c:v>2139.3489097962647</c:v>
                </c:pt>
                <c:pt idx="38">
                  <c:v>2220.4649720616994</c:v>
                </c:pt>
                <c:pt idx="39">
                  <c:v>2302.2966162214566</c:v>
                </c:pt>
                <c:pt idx="40">
                  <c:v>2383.7137786861967</c:v>
                </c:pt>
                <c:pt idx="41">
                  <c:v>2469.9476317011436</c:v>
                </c:pt>
                <c:pt idx="42">
                  <c:v>2553.9619233216272</c:v>
                </c:pt>
                <c:pt idx="43">
                  <c:v>2641.0971564387273</c:v>
                </c:pt>
                <c:pt idx="44">
                  <c:v>2732.6515911417655</c:v>
                </c:pt>
                <c:pt idx="45">
                  <c:v>2828.9499424336664</c:v>
                </c:pt>
                <c:pt idx="46">
                  <c:v>2930.3010021765799</c:v>
                </c:pt>
                <c:pt idx="47">
                  <c:v>3028.8486493640889</c:v>
                </c:pt>
                <c:pt idx="48">
                  <c:v>3132.4521723233302</c:v>
                </c:pt>
                <c:pt idx="49">
                  <c:v>3244.0847120852432</c:v>
                </c:pt>
                <c:pt idx="50">
                  <c:v>3362.6113931467198</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892.92691965046163</c:v>
                </c:pt>
                <c:pt idx="22">
                  <c:v>899.64352592339856</c:v>
                </c:pt>
                <c:pt idx="23">
                  <c:v>902.38353830360529</c:v>
                </c:pt>
                <c:pt idx="24">
                  <c:v>902.58528834618028</c:v>
                </c:pt>
                <c:pt idx="25">
                  <c:v>903.9693362454982</c:v>
                </c:pt>
                <c:pt idx="26">
                  <c:v>905.49931730678543</c:v>
                </c:pt>
                <c:pt idx="27">
                  <c:v>907.48882449559528</c:v>
                </c:pt>
                <c:pt idx="28">
                  <c:v>909.79083932538833</c:v>
                </c:pt>
                <c:pt idx="29">
                  <c:v>912.40822926513761</c:v>
                </c:pt>
                <c:pt idx="30">
                  <c:v>915.64988069676417</c:v>
                </c:pt>
                <c:pt idx="31">
                  <c:v>919.54524896460259</c:v>
                </c:pt>
                <c:pt idx="32">
                  <c:v>923.94693165315346</c:v>
                </c:pt>
                <c:pt idx="33">
                  <c:v>928.48726927108135</c:v>
                </c:pt>
                <c:pt idx="34">
                  <c:v>933.19811338356476</c:v>
                </c:pt>
                <c:pt idx="35">
                  <c:v>938.46380385899067</c:v>
                </c:pt>
                <c:pt idx="36">
                  <c:v>943.8985322678185</c:v>
                </c:pt>
                <c:pt idx="37">
                  <c:v>949.50348898255061</c:v>
                </c:pt>
                <c:pt idx="38">
                  <c:v>955.29978038647425</c:v>
                </c:pt>
                <c:pt idx="39">
                  <c:v>961.19283603938663</c:v>
                </c:pt>
                <c:pt idx="40">
                  <c:v>967.00224094299301</c:v>
                </c:pt>
                <c:pt idx="41">
                  <c:v>972.66602919553793</c:v>
                </c:pt>
                <c:pt idx="42">
                  <c:v>978.42245674112758</c:v>
                </c:pt>
                <c:pt idx="43">
                  <c:v>983.93427479053139</c:v>
                </c:pt>
                <c:pt idx="44">
                  <c:v>989.49805089249878</c:v>
                </c:pt>
                <c:pt idx="45">
                  <c:v>995.17460422704323</c:v>
                </c:pt>
                <c:pt idx="46">
                  <c:v>1000.969007747119</c:v>
                </c:pt>
                <c:pt idx="47">
                  <c:v>1006.8843053705353</c:v>
                </c:pt>
                <c:pt idx="48">
                  <c:v>1012.5291993852712</c:v>
                </c:pt>
                <c:pt idx="49">
                  <c:v>1018.2894912934981</c:v>
                </c:pt>
                <c:pt idx="50">
                  <c:v>1024.290117073105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469.93274409025253</c:v>
                </c:pt>
                <c:pt idx="22">
                  <c:v>469.76351359650266</c:v>
                </c:pt>
                <c:pt idx="23">
                  <c:v>469.69447670061498</c:v>
                </c:pt>
                <c:pt idx="24">
                  <c:v>469.68939344012131</c:v>
                </c:pt>
                <c:pt idx="25">
                  <c:v>469.65452119960923</c:v>
                </c:pt>
                <c:pt idx="26">
                  <c:v>469.61597205143704</c:v>
                </c:pt>
                <c:pt idx="27">
                  <c:v>469.56584475943868</c:v>
                </c:pt>
                <c:pt idx="28">
                  <c:v>469.50784357693152</c:v>
                </c:pt>
                <c:pt idx="29">
                  <c:v>469.44189625564456</c:v>
                </c:pt>
                <c:pt idx="30">
                  <c:v>469.36022014570949</c:v>
                </c:pt>
                <c:pt idx="31">
                  <c:v>469.26207309517287</c:v>
                </c:pt>
                <c:pt idx="32">
                  <c:v>469.15116903076233</c:v>
                </c:pt>
                <c:pt idx="33">
                  <c:v>469.03677143982884</c:v>
                </c:pt>
                <c:pt idx="34">
                  <c:v>468.91807779563737</c:v>
                </c:pt>
                <c:pt idx="35">
                  <c:v>468.78540433483317</c:v>
                </c:pt>
                <c:pt idx="36">
                  <c:v>468.64847182239333</c:v>
                </c:pt>
                <c:pt idx="37">
                  <c:v>468.50725026589049</c:v>
                </c:pt>
                <c:pt idx="38">
                  <c:v>468.36120787240418</c:v>
                </c:pt>
                <c:pt idx="39">
                  <c:v>468.21272742300584</c:v>
                </c:pt>
                <c:pt idx="40">
                  <c:v>468.06635462396429</c:v>
                </c:pt>
                <c:pt idx="41">
                  <c:v>467.92365075782658</c:v>
                </c:pt>
                <c:pt idx="42">
                  <c:v>467.77861276748001</c:v>
                </c:pt>
                <c:pt idx="43">
                  <c:v>467.63973791728694</c:v>
                </c:pt>
                <c:pt idx="44">
                  <c:v>467.49955394064932</c:v>
                </c:pt>
                <c:pt idx="45">
                  <c:v>467.35652844763018</c:v>
                </c:pt>
                <c:pt idx="46">
                  <c:v>467.2105336209512</c:v>
                </c:pt>
                <c:pt idx="47">
                  <c:v>467.06149276656583</c:v>
                </c:pt>
                <c:pt idx="48">
                  <c:v>466.91926495649926</c:v>
                </c:pt>
                <c:pt idx="49">
                  <c:v>466.77412960031495</c:v>
                </c:pt>
                <c:pt idx="50">
                  <c:v>466.62293883190813</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16345.805129696337</c:v>
                </c:pt>
                <c:pt idx="20">
                  <c:v>15382.022139619514</c:v>
                </c:pt>
                <c:pt idx="21">
                  <c:v>15678.607369808584</c:v>
                </c:pt>
                <c:pt idx="22">
                  <c:v>15713.174981858672</c:v>
                </c:pt>
                <c:pt idx="23">
                  <c:v>15573.483713258287</c:v>
                </c:pt>
                <c:pt idx="24">
                  <c:v>15518.33406207906</c:v>
                </c:pt>
                <c:pt idx="25">
                  <c:v>15477.678007109123</c:v>
                </c:pt>
                <c:pt idx="26">
                  <c:v>15468.860780743809</c:v>
                </c:pt>
                <c:pt idx="27">
                  <c:v>15481.715551634137</c:v>
                </c:pt>
                <c:pt idx="28">
                  <c:v>15515.806054331864</c:v>
                </c:pt>
                <c:pt idx="29">
                  <c:v>15590.905728021811</c:v>
                </c:pt>
                <c:pt idx="30">
                  <c:v>15709.082680573987</c:v>
                </c:pt>
                <c:pt idx="31">
                  <c:v>15801.364604212507</c:v>
                </c:pt>
                <c:pt idx="32">
                  <c:v>15900.517670643208</c:v>
                </c:pt>
                <c:pt idx="33">
                  <c:v>16008.219622625611</c:v>
                </c:pt>
                <c:pt idx="34">
                  <c:v>16149.389667239677</c:v>
                </c:pt>
                <c:pt idx="35">
                  <c:v>16299.28831530454</c:v>
                </c:pt>
                <c:pt idx="36">
                  <c:v>16457.74619165972</c:v>
                </c:pt>
                <c:pt idx="37">
                  <c:v>16626.149898739859</c:v>
                </c:pt>
                <c:pt idx="38">
                  <c:v>16798.240285909258</c:v>
                </c:pt>
                <c:pt idx="39">
                  <c:v>16961.887200186524</c:v>
                </c:pt>
                <c:pt idx="40">
                  <c:v>17112.602733730713</c:v>
                </c:pt>
                <c:pt idx="41">
                  <c:v>17306.693416467413</c:v>
                </c:pt>
                <c:pt idx="42">
                  <c:v>17483.328083984154</c:v>
                </c:pt>
                <c:pt idx="43">
                  <c:v>17662.091208886559</c:v>
                </c:pt>
                <c:pt idx="44">
                  <c:v>17847.430398776785</c:v>
                </c:pt>
                <c:pt idx="45">
                  <c:v>18039.823737908711</c:v>
                </c:pt>
                <c:pt idx="46">
                  <c:v>18239.581184943443</c:v>
                </c:pt>
                <c:pt idx="47">
                  <c:v>18419.065747813176</c:v>
                </c:pt>
                <c:pt idx="48">
                  <c:v>18605.011110971871</c:v>
                </c:pt>
                <c:pt idx="49">
                  <c:v>18806.864020286226</c:v>
                </c:pt>
                <c:pt idx="50">
                  <c:v>19019.756349358748</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2020.7416492119835</c:v>
                </c:pt>
                <c:pt idx="17">
                  <c:v>1997.8167979558436</c:v>
                </c:pt>
                <c:pt idx="18">
                  <c:v>1981.3182233351417</c:v>
                </c:pt>
                <c:pt idx="19">
                  <c:v>1966.282777592146</c:v>
                </c:pt>
                <c:pt idx="20">
                  <c:v>1847.4833177644771</c:v>
                </c:pt>
                <c:pt idx="21">
                  <c:v>1886.3287553301345</c:v>
                </c:pt>
                <c:pt idx="22">
                  <c:v>1890.9771580660042</c:v>
                </c:pt>
                <c:pt idx="23">
                  <c:v>1874.2231852317964</c:v>
                </c:pt>
                <c:pt idx="24">
                  <c:v>1868.4709128970192</c:v>
                </c:pt>
                <c:pt idx="25">
                  <c:v>1864.5718441652784</c:v>
                </c:pt>
                <c:pt idx="26">
                  <c:v>1864.6347899323403</c:v>
                </c:pt>
                <c:pt idx="27">
                  <c:v>1867.3742863978737</c:v>
                </c:pt>
                <c:pt idx="28">
                  <c:v>1872.7547270715079</c:v>
                </c:pt>
                <c:pt idx="29">
                  <c:v>1883.2796839832779</c:v>
                </c:pt>
                <c:pt idx="30">
                  <c:v>1899.2072464867124</c:v>
                </c:pt>
                <c:pt idx="31">
                  <c:v>1912.5850376091626</c:v>
                </c:pt>
                <c:pt idx="32">
                  <c:v>1926.876545795858</c:v>
                </c:pt>
                <c:pt idx="33">
                  <c:v>1942.3341643704498</c:v>
                </c:pt>
                <c:pt idx="34">
                  <c:v>1962.1298881063572</c:v>
                </c:pt>
                <c:pt idx="35">
                  <c:v>1983.1143749379708</c:v>
                </c:pt>
                <c:pt idx="36">
                  <c:v>2005.3135824031303</c:v>
                </c:pt>
                <c:pt idx="37">
                  <c:v>2028.9148337250065</c:v>
                </c:pt>
                <c:pt idx="38">
                  <c:v>2053.123888103019</c:v>
                </c:pt>
                <c:pt idx="39">
                  <c:v>2076.4014608185898</c:v>
                </c:pt>
                <c:pt idx="40">
                  <c:v>2098.1868411395399</c:v>
                </c:pt>
                <c:pt idx="41">
                  <c:v>2125.1298594653708</c:v>
                </c:pt>
                <c:pt idx="42">
                  <c:v>2149.943176654449</c:v>
                </c:pt>
                <c:pt idx="43">
                  <c:v>2175.1808468240888</c:v>
                </c:pt>
                <c:pt idx="44">
                  <c:v>2201.402268084852</c:v>
                </c:pt>
                <c:pt idx="45">
                  <c:v>2228.6728664288121</c:v>
                </c:pt>
                <c:pt idx="46">
                  <c:v>2257.0417289552483</c:v>
                </c:pt>
                <c:pt idx="47">
                  <c:v>2282.9126373495624</c:v>
                </c:pt>
                <c:pt idx="48">
                  <c:v>2309.8079428244369</c:v>
                </c:pt>
                <c:pt idx="49">
                  <c:v>2338.9478513468671</c:v>
                </c:pt>
                <c:pt idx="50">
                  <c:v>2369.7013905213362</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c:v>
                </c:pt>
                <c:pt idx="14">
                  <c:v>475.46673921112131</c:v>
                </c:pt>
                <c:pt idx="15">
                  <c:v>478.52713833996251</c:v>
                </c:pt>
                <c:pt idx="16">
                  <c:v>479.13075008565448</c:v>
                </c:pt>
                <c:pt idx="17">
                  <c:v>477.27784879908722</c:v>
                </c:pt>
                <c:pt idx="18">
                  <c:v>477.58815133846184</c:v>
                </c:pt>
                <c:pt idx="19">
                  <c:v>478.32509917641192</c:v>
                </c:pt>
                <c:pt idx="20">
                  <c:v>441.04755666789964</c:v>
                </c:pt>
                <c:pt idx="21">
                  <c:v>459.25013122481931</c:v>
                </c:pt>
                <c:pt idx="22">
                  <c:v>464.6284733511643</c:v>
                </c:pt>
                <c:pt idx="23">
                  <c:v>461.63618324850324</c:v>
                </c:pt>
                <c:pt idx="24">
                  <c:v>462.63091021985571</c:v>
                </c:pt>
                <c:pt idx="25">
                  <c:v>464.1759836496297</c:v>
                </c:pt>
                <c:pt idx="26">
                  <c:v>467.3573886306462</c:v>
                </c:pt>
                <c:pt idx="27">
                  <c:v>471.68935507611212</c:v>
                </c:pt>
                <c:pt idx="28">
                  <c:v>477.19268128269948</c:v>
                </c:pt>
                <c:pt idx="29">
                  <c:v>484.93363004959195</c:v>
                </c:pt>
                <c:pt idx="30">
                  <c:v>495.07398644505525</c:v>
                </c:pt>
                <c:pt idx="31">
                  <c:v>507.23393461680752</c:v>
                </c:pt>
                <c:pt idx="32">
                  <c:v>520.15311090819</c:v>
                </c:pt>
                <c:pt idx="33">
                  <c:v>533.97733575119446</c:v>
                </c:pt>
                <c:pt idx="34">
                  <c:v>550.17007193590644</c:v>
                </c:pt>
                <c:pt idx="35">
                  <c:v>567.40694160233602</c:v>
                </c:pt>
                <c:pt idx="36">
                  <c:v>585.74530180876604</c:v>
                </c:pt>
                <c:pt idx="37">
                  <c:v>605.32846720808038</c:v>
                </c:pt>
                <c:pt idx="38">
                  <c:v>625.84262294813652</c:v>
                </c:pt>
                <c:pt idx="39">
                  <c:v>646.57982530290917</c:v>
                </c:pt>
                <c:pt idx="40">
                  <c:v>667.26545717899239</c:v>
                </c:pt>
                <c:pt idx="41">
                  <c:v>688.86678500667074</c:v>
                </c:pt>
                <c:pt idx="42">
                  <c:v>709.957672532017</c:v>
                </c:pt>
                <c:pt idx="43">
                  <c:v>731.83850581715399</c:v>
                </c:pt>
                <c:pt idx="44">
                  <c:v>754.8277642240821</c:v>
                </c:pt>
                <c:pt idx="45">
                  <c:v>779.00600218479121</c:v>
                </c:pt>
                <c:pt idx="46">
                  <c:v>804.45000750866927</c:v>
                </c:pt>
                <c:pt idx="47">
                  <c:v>829.2382102598782</c:v>
                </c:pt>
                <c:pt idx="48">
                  <c:v>855.29490380928803</c:v>
                </c:pt>
                <c:pt idx="49">
                  <c:v>883.35220922079441</c:v>
                </c:pt>
                <c:pt idx="50">
                  <c:v>913.1346680140382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47638.317777423901</c:v>
                </c:pt>
                <c:pt idx="8">
                  <c:v>44454.94475196828</c:v>
                </c:pt>
                <c:pt idx="9">
                  <c:v>45504.143947192555</c:v>
                </c:pt>
                <c:pt idx="10">
                  <c:v>45655.019696979638</c:v>
                </c:pt>
                <c:pt idx="11">
                  <c:v>45218.75722067013</c:v>
                </c:pt>
                <c:pt idx="12">
                  <c:v>45069.450075264627</c:v>
                </c:pt>
                <c:pt idx="13">
                  <c:v>44967.315374615224</c:v>
                </c:pt>
                <c:pt idx="14">
                  <c:v>44973.620612192215</c:v>
                </c:pt>
                <c:pt idx="15">
                  <c:v>45053.811356815262</c:v>
                </c:pt>
                <c:pt idx="16">
                  <c:v>45206.835323004954</c:v>
                </c:pt>
                <c:pt idx="17">
                  <c:v>45500.51435210921</c:v>
                </c:pt>
                <c:pt idx="18">
                  <c:v>45942.163112570626</c:v>
                </c:pt>
                <c:pt idx="19">
                  <c:v>46320.135018412933</c:v>
                </c:pt>
                <c:pt idx="20">
                  <c:v>46724.424493737577</c:v>
                </c:pt>
                <c:pt idx="21">
                  <c:v>47161.444846569379</c:v>
                </c:pt>
                <c:pt idx="22">
                  <c:v>47717.581682280666</c:v>
                </c:pt>
                <c:pt idx="23">
                  <c:v>48307.83799479033</c:v>
                </c:pt>
                <c:pt idx="24">
                  <c:v>48932.392120096076</c:v>
                </c:pt>
                <c:pt idx="25">
                  <c:v>49596.541791797834</c:v>
                </c:pt>
                <c:pt idx="26">
                  <c:v>50279.000097203811</c:v>
                </c:pt>
                <c:pt idx="27">
                  <c:v>50937.289005871076</c:v>
                </c:pt>
                <c:pt idx="28">
                  <c:v>51556.395364118333</c:v>
                </c:pt>
                <c:pt idx="29">
                  <c:v>52313.787167690061</c:v>
                </c:pt>
                <c:pt idx="30">
                  <c:v>53014.71425548174</c:v>
                </c:pt>
                <c:pt idx="31">
                  <c:v>53728.469387662393</c:v>
                </c:pt>
                <c:pt idx="32">
                  <c:v>54470.753981231348</c:v>
                </c:pt>
                <c:pt idx="33">
                  <c:v>55243.610676628865</c:v>
                </c:pt>
                <c:pt idx="34">
                  <c:v>56048.581486070645</c:v>
                </c:pt>
                <c:pt idx="35">
                  <c:v>56787.491256466492</c:v>
                </c:pt>
                <c:pt idx="36">
                  <c:v>57556.070498203735</c:v>
                </c:pt>
                <c:pt idx="37">
                  <c:v>58388.253573928247</c:v>
                </c:pt>
                <c:pt idx="38">
                  <c:v>59267.17997211506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47638.317777423901</c:v>
                </c:pt>
                <c:pt idx="8">
                  <c:v>44454.944751968273</c:v>
                </c:pt>
                <c:pt idx="9">
                  <c:v>45504.143947192555</c:v>
                </c:pt>
                <c:pt idx="10">
                  <c:v>45655.019696979638</c:v>
                </c:pt>
                <c:pt idx="11">
                  <c:v>45218.75722067013</c:v>
                </c:pt>
                <c:pt idx="12">
                  <c:v>45069.450075264627</c:v>
                </c:pt>
                <c:pt idx="13">
                  <c:v>44967.315374615224</c:v>
                </c:pt>
                <c:pt idx="14">
                  <c:v>44973.620612192215</c:v>
                </c:pt>
                <c:pt idx="15">
                  <c:v>45053.811356815262</c:v>
                </c:pt>
                <c:pt idx="16">
                  <c:v>45206.835323004954</c:v>
                </c:pt>
                <c:pt idx="17">
                  <c:v>45500.51435210921</c:v>
                </c:pt>
                <c:pt idx="18">
                  <c:v>45942.163112570626</c:v>
                </c:pt>
                <c:pt idx="19">
                  <c:v>46320.135018412933</c:v>
                </c:pt>
                <c:pt idx="20">
                  <c:v>46724.424493737577</c:v>
                </c:pt>
                <c:pt idx="21">
                  <c:v>47161.444846569379</c:v>
                </c:pt>
                <c:pt idx="22">
                  <c:v>47717.581682280666</c:v>
                </c:pt>
                <c:pt idx="23">
                  <c:v>48307.83799479033</c:v>
                </c:pt>
                <c:pt idx="24">
                  <c:v>48932.392120096076</c:v>
                </c:pt>
                <c:pt idx="25">
                  <c:v>49596.541791797834</c:v>
                </c:pt>
                <c:pt idx="26">
                  <c:v>50279.000097203811</c:v>
                </c:pt>
                <c:pt idx="27">
                  <c:v>50937.289005871076</c:v>
                </c:pt>
                <c:pt idx="28">
                  <c:v>51556.395364118333</c:v>
                </c:pt>
                <c:pt idx="29">
                  <c:v>52313.787167690061</c:v>
                </c:pt>
                <c:pt idx="30">
                  <c:v>53014.71425548174</c:v>
                </c:pt>
                <c:pt idx="31">
                  <c:v>53728.469387662393</c:v>
                </c:pt>
                <c:pt idx="32">
                  <c:v>54470.753981231348</c:v>
                </c:pt>
                <c:pt idx="33">
                  <c:v>55243.610676628865</c:v>
                </c:pt>
                <c:pt idx="34">
                  <c:v>56048.581486070645</c:v>
                </c:pt>
                <c:pt idx="35">
                  <c:v>56787.491256466492</c:v>
                </c:pt>
                <c:pt idx="36">
                  <c:v>57556.070498203735</c:v>
                </c:pt>
                <c:pt idx="37">
                  <c:v>58388.253573928247</c:v>
                </c:pt>
                <c:pt idx="38">
                  <c:v>59267.17997211506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5546875"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36" t="s">
        <v>691</v>
      </c>
      <c r="B4" s="36" t="s">
        <v>694</v>
      </c>
      <c r="C4" s="36" t="s">
        <v>695</v>
      </c>
      <c r="D4" s="36"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1389</v>
      </c>
      <c r="B13" t="s">
        <v>696</v>
      </c>
      <c r="C13" t="s">
        <v>1390</v>
      </c>
      <c r="D13" s="14" t="s">
        <v>1391</v>
      </c>
    </row>
    <row r="17" spans="1:6" ht="15.75" x14ac:dyDescent="0.25">
      <c r="A17" s="20" t="s">
        <v>697</v>
      </c>
      <c r="B17" s="20"/>
      <c r="C17" s="20"/>
      <c r="D17" s="20"/>
    </row>
    <row r="18" spans="1:6" x14ac:dyDescent="0.25">
      <c r="A18" s="36" t="s">
        <v>691</v>
      </c>
      <c r="B18" s="128" t="s">
        <v>700</v>
      </c>
      <c r="C18" s="128"/>
      <c r="D18" s="36" t="s">
        <v>283</v>
      </c>
    </row>
    <row r="19" spans="1:6" ht="51" customHeight="1" x14ac:dyDescent="0.25">
      <c r="A19" s="50" t="s">
        <v>7</v>
      </c>
      <c r="B19" s="118" t="s">
        <v>701</v>
      </c>
      <c r="C19" s="118"/>
      <c r="D19" s="4"/>
    </row>
    <row r="20" spans="1:6" ht="75" x14ac:dyDescent="0.25">
      <c r="A20" s="51" t="s">
        <v>316</v>
      </c>
      <c r="B20" s="118" t="s">
        <v>827</v>
      </c>
      <c r="C20" s="118"/>
      <c r="D20" s="52" t="s">
        <v>828</v>
      </c>
    </row>
    <row r="21" spans="1:6" ht="45" customHeight="1" x14ac:dyDescent="0.25">
      <c r="A21" s="55" t="s">
        <v>826</v>
      </c>
      <c r="B21" s="118" t="s">
        <v>781</v>
      </c>
      <c r="C21" s="118"/>
      <c r="D21" s="52"/>
    </row>
    <row r="22" spans="1:6" ht="99" customHeight="1" x14ac:dyDescent="0.25">
      <c r="A22" s="82" t="s">
        <v>829</v>
      </c>
      <c r="B22" s="129" t="s">
        <v>830</v>
      </c>
      <c r="C22" s="130"/>
      <c r="D22" s="52"/>
    </row>
    <row r="23" spans="1:6" x14ac:dyDescent="0.25">
      <c r="A23" s="53" t="s">
        <v>8</v>
      </c>
      <c r="B23" s="118" t="s">
        <v>728</v>
      </c>
      <c r="C23" s="118"/>
      <c r="D23" s="4"/>
    </row>
    <row r="24" spans="1:6" ht="60" customHeight="1" x14ac:dyDescent="0.25">
      <c r="A24" s="83" t="s">
        <v>876</v>
      </c>
      <c r="B24" s="129" t="s">
        <v>878</v>
      </c>
      <c r="C24" s="130"/>
      <c r="D24" s="4"/>
    </row>
    <row r="25" spans="1:6" ht="75" hidden="1" x14ac:dyDescent="0.25">
      <c r="A25" s="54" t="s">
        <v>783</v>
      </c>
      <c r="B25" s="118" t="s">
        <v>782</v>
      </c>
      <c r="C25" s="118"/>
      <c r="D25" s="76" t="s">
        <v>729</v>
      </c>
    </row>
    <row r="26" spans="1:6" ht="90" x14ac:dyDescent="0.25">
      <c r="A26" s="56" t="s">
        <v>142</v>
      </c>
      <c r="B26" s="118" t="s">
        <v>831</v>
      </c>
      <c r="C26" s="118"/>
      <c r="D26" s="52" t="s">
        <v>801</v>
      </c>
    </row>
    <row r="27" spans="1:6" ht="63" customHeight="1" x14ac:dyDescent="0.25">
      <c r="A27" s="56" t="s">
        <v>279</v>
      </c>
      <c r="B27" s="118" t="s">
        <v>730</v>
      </c>
      <c r="C27" s="118"/>
      <c r="D27" s="52" t="s">
        <v>731</v>
      </c>
    </row>
    <row r="28" spans="1:6" ht="46.5" customHeight="1" x14ac:dyDescent="0.25">
      <c r="A28" s="56" t="s">
        <v>699</v>
      </c>
      <c r="B28" s="118" t="s">
        <v>732</v>
      </c>
      <c r="C28" s="118"/>
      <c r="D28" s="4"/>
    </row>
    <row r="29" spans="1:6" x14ac:dyDescent="0.25">
      <c r="A29" s="56" t="s">
        <v>784</v>
      </c>
      <c r="B29" s="118" t="s">
        <v>733</v>
      </c>
      <c r="C29" s="118"/>
      <c r="D29" s="4"/>
    </row>
    <row r="30" spans="1:6" x14ac:dyDescent="0.25">
      <c r="A30" s="57" t="s">
        <v>785</v>
      </c>
      <c r="B30" s="118" t="s">
        <v>734</v>
      </c>
      <c r="C30" s="118"/>
      <c r="D30" s="4"/>
    </row>
    <row r="31" spans="1:6" ht="63.75" customHeight="1" x14ac:dyDescent="0.25">
      <c r="A31" s="112" t="s">
        <v>1392</v>
      </c>
      <c r="B31" s="118" t="s">
        <v>1398</v>
      </c>
      <c r="C31" s="118"/>
      <c r="D31" s="4"/>
      <c r="F31" t="s">
        <v>1403</v>
      </c>
    </row>
    <row r="32" spans="1:6" x14ac:dyDescent="0.25">
      <c r="A32" s="113" t="s">
        <v>1393</v>
      </c>
      <c r="B32" s="122" t="s">
        <v>1399</v>
      </c>
      <c r="C32" s="123"/>
      <c r="D32" s="4"/>
    </row>
    <row r="33" spans="1:4" x14ac:dyDescent="0.25">
      <c r="A33" s="113" t="s">
        <v>1400</v>
      </c>
      <c r="B33" s="124"/>
      <c r="C33" s="125"/>
      <c r="D33" s="4"/>
    </row>
    <row r="34" spans="1:4" x14ac:dyDescent="0.25">
      <c r="A34" s="113" t="s">
        <v>1394</v>
      </c>
      <c r="B34" s="124"/>
      <c r="C34" s="125"/>
      <c r="D34" s="4"/>
    </row>
    <row r="35" spans="1:4" x14ac:dyDescent="0.25">
      <c r="A35" s="113" t="s">
        <v>1395</v>
      </c>
      <c r="B35" s="126"/>
      <c r="C35" s="127"/>
      <c r="D35" s="4"/>
    </row>
    <row r="36" spans="1:4" ht="31.5" customHeight="1" x14ac:dyDescent="0.25">
      <c r="A36" s="113" t="s">
        <v>1396</v>
      </c>
      <c r="B36" s="118" t="s">
        <v>1401</v>
      </c>
      <c r="C36" s="118"/>
      <c r="D36" s="4"/>
    </row>
    <row r="37" spans="1:4" ht="47.25" customHeight="1" x14ac:dyDescent="0.25">
      <c r="A37" s="112" t="s">
        <v>1397</v>
      </c>
      <c r="B37" s="118" t="s">
        <v>1402</v>
      </c>
      <c r="C37" s="118"/>
      <c r="D37" s="4"/>
    </row>
    <row r="40" spans="1:4" ht="15.75" x14ac:dyDescent="0.25">
      <c r="A40" s="20" t="s">
        <v>702</v>
      </c>
      <c r="B40" s="120" t="s">
        <v>283</v>
      </c>
      <c r="C40" s="120"/>
    </row>
    <row r="41" spans="1:4" ht="50.25" customHeight="1" x14ac:dyDescent="0.25">
      <c r="A41" s="58" t="s">
        <v>324</v>
      </c>
      <c r="B41" s="121" t="s">
        <v>707</v>
      </c>
      <c r="C41" s="121"/>
    </row>
    <row r="42" spans="1:4" x14ac:dyDescent="0.25">
      <c r="A42" s="59" t="s">
        <v>703</v>
      </c>
      <c r="B42" s="119"/>
      <c r="C42" s="119"/>
    </row>
    <row r="43" spans="1:4" x14ac:dyDescent="0.25">
      <c r="A43" s="60" t="s">
        <v>704</v>
      </c>
      <c r="B43" s="119" t="s">
        <v>706</v>
      </c>
      <c r="C43" s="119"/>
    </row>
    <row r="44" spans="1:4" x14ac:dyDescent="0.25">
      <c r="A44" s="61" t="s">
        <v>708</v>
      </c>
      <c r="B44" s="116"/>
      <c r="C44" s="117"/>
    </row>
    <row r="45" spans="1:4" x14ac:dyDescent="0.25">
      <c r="A45" s="62" t="s">
        <v>714</v>
      </c>
      <c r="B45" s="116"/>
      <c r="C45" s="117"/>
    </row>
    <row r="46" spans="1:4" x14ac:dyDescent="0.25">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5546875" defaultRowHeight="15" x14ac:dyDescent="0.25"/>
  <cols>
    <col min="3" max="3" width="14.7109375" customWidth="1"/>
  </cols>
  <sheetData>
    <row r="6" spans="1:6" x14ac:dyDescent="0.25">
      <c r="D6" t="s">
        <v>886</v>
      </c>
      <c r="E6" t="s">
        <v>887</v>
      </c>
      <c r="F6" t="s">
        <v>888</v>
      </c>
    </row>
    <row r="7" spans="1:6" x14ac:dyDescent="0.25">
      <c r="A7" t="s">
        <v>889</v>
      </c>
      <c r="B7" t="s">
        <v>1443</v>
      </c>
      <c r="C7" t="str">
        <f>"DriversCGE!"&amp;ADDRESS(ROW(DriversCGE!A7),COLUMN(DriversCGE!A7),4)</f>
        <v>DriversCGE!A7</v>
      </c>
      <c r="D7">
        <v>1</v>
      </c>
      <c r="E7">
        <v>1</v>
      </c>
    </row>
    <row r="8" spans="1:6" x14ac:dyDescent="0.25">
      <c r="A8" t="s">
        <v>889</v>
      </c>
      <c r="B8" t="s">
        <v>906</v>
      </c>
      <c r="C8" t="str">
        <f>"DriversCGE!"&amp;ADDRESS(ROW(DriversCGE!A34),COLUMN(DriversCGE!A34),4)</f>
        <v>DriversCGE!A34</v>
      </c>
      <c r="E8">
        <v>1</v>
      </c>
    </row>
    <row r="9" spans="1:6" x14ac:dyDescent="0.25">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5546875"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CD87"/>
  <sheetViews>
    <sheetView tabSelected="1" topLeftCell="A31" workbookViewId="0">
      <selection activeCell="W49" sqref="W49"/>
    </sheetView>
  </sheetViews>
  <sheetFormatPr defaultColWidth="8.85546875" defaultRowHeight="15" x14ac:dyDescent="0.25"/>
  <sheetData>
    <row r="7" spans="1:53" x14ac:dyDescent="0.25">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t="s">
        <v>1448</v>
      </c>
      <c r="AI7" s="115" t="s">
        <v>1449</v>
      </c>
      <c r="AJ7" s="115" t="s">
        <v>1450</v>
      </c>
      <c r="AK7" s="115" t="s">
        <v>1451</v>
      </c>
      <c r="AL7" s="115" t="s">
        <v>1452</v>
      </c>
      <c r="AM7" s="115" t="s">
        <v>1453</v>
      </c>
      <c r="AN7" s="115" t="s">
        <v>1454</v>
      </c>
      <c r="AO7" s="115" t="s">
        <v>1455</v>
      </c>
      <c r="AP7" s="115" t="s">
        <v>1456</v>
      </c>
      <c r="AQ7" s="115" t="s">
        <v>1457</v>
      </c>
      <c r="AR7" s="115" t="s">
        <v>1458</v>
      </c>
      <c r="AS7" s="115" t="s">
        <v>1459</v>
      </c>
      <c r="AT7" s="115" t="s">
        <v>1460</v>
      </c>
      <c r="AU7" s="115" t="s">
        <v>1461</v>
      </c>
      <c r="AV7" s="115" t="s">
        <v>1462</v>
      </c>
      <c r="AW7" s="115" t="s">
        <v>1463</v>
      </c>
      <c r="AX7" s="115" t="s">
        <v>1464</v>
      </c>
      <c r="AY7" s="115" t="s">
        <v>1465</v>
      </c>
      <c r="AZ7" s="115" t="s">
        <v>1466</v>
      </c>
      <c r="BA7" s="115" t="s">
        <v>1467</v>
      </c>
    </row>
    <row r="8" spans="1:53" x14ac:dyDescent="0.25">
      <c r="A8" s="115" t="s">
        <v>891</v>
      </c>
      <c r="B8">
        <v>2746.44</v>
      </c>
      <c r="C8">
        <v>2570.58</v>
      </c>
      <c r="D8">
        <v>2701.6634132159884</v>
      </c>
      <c r="E8">
        <v>2753.2761577379706</v>
      </c>
      <c r="F8">
        <v>2758.7827100534464</v>
      </c>
      <c r="G8">
        <v>2786.3705371539809</v>
      </c>
      <c r="H8">
        <v>2817.0206130626743</v>
      </c>
      <c r="I8">
        <v>2856.4589016455516</v>
      </c>
      <c r="J8">
        <v>2902.1622440718807</v>
      </c>
      <c r="K8">
        <v>2954.4011644651746</v>
      </c>
      <c r="L8">
        <v>3019.4917101814099</v>
      </c>
      <c r="M8">
        <v>3098.6578143357187</v>
      </c>
      <c r="N8">
        <v>3189.6914736349381</v>
      </c>
      <c r="O8">
        <v>3285.6295440723929</v>
      </c>
      <c r="P8">
        <v>3387.4108076665748</v>
      </c>
      <c r="Q8">
        <v>3503.822316485358</v>
      </c>
      <c r="R8">
        <v>3627.1733086751424</v>
      </c>
      <c r="S8">
        <v>3757.9091917406686</v>
      </c>
      <c r="T8">
        <v>3896.9782058681149</v>
      </c>
      <c r="U8">
        <v>4042.5535023498846</v>
      </c>
      <c r="V8">
        <v>4190.3715224582984</v>
      </c>
      <c r="W8">
        <v>4338.746729551779</v>
      </c>
      <c r="X8">
        <v>4493.9258030174624</v>
      </c>
      <c r="Y8">
        <v>4646.851544407692</v>
      </c>
      <c r="Z8">
        <v>4805.5666888006072</v>
      </c>
      <c r="AA8">
        <v>4972.1201415478799</v>
      </c>
      <c r="AB8">
        <v>5147.0885387860135</v>
      </c>
      <c r="AC8">
        <v>5331.0307755607055</v>
      </c>
      <c r="AD8">
        <v>5511.8158924623676</v>
      </c>
      <c r="AE8">
        <v>5701.6585608207461</v>
      </c>
      <c r="AF8">
        <v>5905.341267381451</v>
      </c>
      <c r="AG8">
        <v>6121.2224083428055</v>
      </c>
      <c r="AH8">
        <v>6333.9671215713788</v>
      </c>
      <c r="AI8">
        <v>6542.6941603914947</v>
      </c>
      <c r="AJ8">
        <v>6746.5117779400616</v>
      </c>
      <c r="AK8">
        <v>6944.5237698208839</v>
      </c>
      <c r="AL8">
        <v>7135.8357778147301</v>
      </c>
      <c r="AM8">
        <v>7319.5617960455738</v>
      </c>
      <c r="AN8">
        <v>7494.8308163079182</v>
      </c>
      <c r="AO8">
        <v>7660.7935453052314</v>
      </c>
      <c r="AP8">
        <v>7816.6291234264672</v>
      </c>
      <c r="AQ8">
        <v>7961.5517724759829</v>
      </c>
      <c r="AR8">
        <v>8094.8172985378196</v>
      </c>
      <c r="AS8">
        <v>8215.7293759486838</v>
      </c>
      <c r="AT8">
        <v>8323.64553920859</v>
      </c>
      <c r="AU8">
        <v>8417.982811589447</v>
      </c>
      <c r="AV8">
        <v>8498.2229022061783</v>
      </c>
      <c r="AW8">
        <v>8563.916907369301</v>
      </c>
      <c r="AX8">
        <v>8614.6894570998229</v>
      </c>
      <c r="AY8">
        <v>8650.2422536951126</v>
      </c>
      <c r="AZ8">
        <v>8670.3569561083241</v>
      </c>
      <c r="BA8">
        <v>8674.8973715470001</v>
      </c>
    </row>
    <row r="9" spans="1:53" x14ac:dyDescent="0.25">
      <c r="A9" s="115" t="s">
        <v>1442</v>
      </c>
      <c r="B9">
        <v>103.19</v>
      </c>
      <c r="C9">
        <v>101.98</v>
      </c>
      <c r="D9">
        <v>106.77618269276007</v>
      </c>
      <c r="E9">
        <v>108.81604147435188</v>
      </c>
      <c r="F9">
        <v>109.03367355730057</v>
      </c>
      <c r="G9">
        <v>110.12401029287358</v>
      </c>
      <c r="H9">
        <v>111.33537440609517</v>
      </c>
      <c r="I9">
        <v>112.8940696477805</v>
      </c>
      <c r="J9">
        <v>114.70037476214499</v>
      </c>
      <c r="K9">
        <v>116.7649815078636</v>
      </c>
      <c r="L9">
        <v>119.33751514287142</v>
      </c>
      <c r="M9">
        <v>122.46634842347326</v>
      </c>
      <c r="N9">
        <v>126.06421579250767</v>
      </c>
      <c r="O9">
        <v>129.8559171888065</v>
      </c>
      <c r="P9">
        <v>133.87855551713014</v>
      </c>
      <c r="Q9">
        <v>138.47941603601245</v>
      </c>
      <c r="R9">
        <v>143.35454149130049</v>
      </c>
      <c r="S9">
        <v>148.52153545006567</v>
      </c>
      <c r="T9">
        <v>154.01787462641707</v>
      </c>
      <c r="U9">
        <v>159.77135760162864</v>
      </c>
      <c r="V9">
        <v>165.61347836440339</v>
      </c>
      <c r="W9">
        <v>171.47762048595308</v>
      </c>
      <c r="X9">
        <v>177.61066763661245</v>
      </c>
      <c r="Y9">
        <v>183.65465772850604</v>
      </c>
      <c r="Z9">
        <v>189.92745883722461</v>
      </c>
      <c r="AA9">
        <v>196.51004858976646</v>
      </c>
      <c r="AB9">
        <v>203.42521702176563</v>
      </c>
      <c r="AC9">
        <v>210.69505299862763</v>
      </c>
      <c r="AD9">
        <v>217.84011206705003</v>
      </c>
      <c r="AE9">
        <v>225.34314717510799</v>
      </c>
      <c r="AF9">
        <v>233.3931736072285</v>
      </c>
      <c r="AG9">
        <v>241.92531126525446</v>
      </c>
      <c r="AH9">
        <v>250.33348981758286</v>
      </c>
      <c r="AI9">
        <v>258.58288029344737</v>
      </c>
      <c r="AJ9">
        <v>266.63823872962757</v>
      </c>
      <c r="AK9">
        <v>274.46414499056186</v>
      </c>
      <c r="AL9">
        <v>282.02525190600596</v>
      </c>
      <c r="AM9">
        <v>289.28654241024299</v>
      </c>
      <c r="AN9">
        <v>296.21359218127122</v>
      </c>
      <c r="AO9">
        <v>302.77283512209027</v>
      </c>
      <c r="AP9">
        <v>308.93182890277654</v>
      </c>
      <c r="AQ9">
        <v>314.65951769462703</v>
      </c>
      <c r="AR9">
        <v>319.92648917886788</v>
      </c>
      <c r="AS9">
        <v>324.70522290425646</v>
      </c>
      <c r="AT9">
        <v>328.9703271016831</v>
      </c>
      <c r="AU9">
        <v>332.69876114020923</v>
      </c>
      <c r="AV9">
        <v>335.87004092771502</v>
      </c>
      <c r="AW9">
        <v>338.46642471956818</v>
      </c>
      <c r="AX9">
        <v>340.47307699878388</v>
      </c>
      <c r="AY9">
        <v>341.8782083285887</v>
      </c>
      <c r="AZ9">
        <v>342.67318934997616</v>
      </c>
      <c r="BA9">
        <v>342.85263739891133</v>
      </c>
    </row>
    <row r="10" spans="1:53" x14ac:dyDescent="0.25">
      <c r="A10" s="115" t="s">
        <v>897</v>
      </c>
      <c r="B10">
        <v>198.05</v>
      </c>
      <c r="C10">
        <v>190.12</v>
      </c>
      <c r="D10">
        <v>199.06146159587709</v>
      </c>
      <c r="E10">
        <v>202.86434403906432</v>
      </c>
      <c r="F10">
        <v>203.27007272714246</v>
      </c>
      <c r="G10">
        <v>205.30277345441388</v>
      </c>
      <c r="H10">
        <v>207.5611039624124</v>
      </c>
      <c r="I10">
        <v>210.46695941788619</v>
      </c>
      <c r="J10">
        <v>213.83443076857236</v>
      </c>
      <c r="K10">
        <v>217.68345052240667</v>
      </c>
      <c r="L10">
        <v>222.47939183136617</v>
      </c>
      <c r="M10">
        <v>228.31243540175274</v>
      </c>
      <c r="N10">
        <v>235.01989317975648</v>
      </c>
      <c r="O10">
        <v>242.08871323726126</v>
      </c>
      <c r="P10">
        <v>249.58806604154535</v>
      </c>
      <c r="Q10">
        <v>258.16539102536478</v>
      </c>
      <c r="R10">
        <v>267.25402459625479</v>
      </c>
      <c r="S10">
        <v>276.88678485748676</v>
      </c>
      <c r="T10">
        <v>287.13353916429128</v>
      </c>
      <c r="U10">
        <v>297.85968334204398</v>
      </c>
      <c r="V10">
        <v>308.75107380506353</v>
      </c>
      <c r="W10">
        <v>319.68351840350471</v>
      </c>
      <c r="X10">
        <v>331.11727918290615</v>
      </c>
      <c r="Y10">
        <v>342.38501203514005</v>
      </c>
      <c r="Z10">
        <v>354.0793143178384</v>
      </c>
      <c r="AA10">
        <v>366.35115157762715</v>
      </c>
      <c r="AB10">
        <v>379.24301098429203</v>
      </c>
      <c r="AC10">
        <v>392.79607252499613</v>
      </c>
      <c r="AD10">
        <v>406.11651408303169</v>
      </c>
      <c r="AE10">
        <v>420.10432575928178</v>
      </c>
      <c r="AF10">
        <v>435.11188631306442</v>
      </c>
      <c r="AG10">
        <v>451.01824061335759</v>
      </c>
      <c r="AH10">
        <v>466.69349955009693</v>
      </c>
      <c r="AI10">
        <v>482.07273192184982</v>
      </c>
      <c r="AJ10">
        <v>497.09023286209873</v>
      </c>
      <c r="AK10">
        <v>511.67996906850021</v>
      </c>
      <c r="AL10">
        <v>525.77604326701203</v>
      </c>
      <c r="AM10">
        <v>539.31317359320883</v>
      </c>
      <c r="AN10">
        <v>552.22718322713592</v>
      </c>
      <c r="AO10">
        <v>564.45549532665075</v>
      </c>
      <c r="AP10">
        <v>575.93762807409212</v>
      </c>
      <c r="AQ10">
        <v>586.61568448815979</v>
      </c>
      <c r="AR10">
        <v>596.4348315619377</v>
      </c>
      <c r="AS10">
        <v>605.34376327277187</v>
      </c>
      <c r="AT10">
        <v>613.29514207268119</v>
      </c>
      <c r="AU10">
        <v>620.24601361028249</v>
      </c>
      <c r="AV10">
        <v>626.15818965657195</v>
      </c>
      <c r="AW10">
        <v>630.99859450563179</v>
      </c>
      <c r="AX10">
        <v>634.73957049430101</v>
      </c>
      <c r="AY10">
        <v>637.35913872750837</v>
      </c>
      <c r="AZ10">
        <v>638.84121160244638</v>
      </c>
      <c r="BA10">
        <v>639.17575428790974</v>
      </c>
    </row>
    <row r="11" spans="1:53" x14ac:dyDescent="0.25">
      <c r="A11" s="115" t="s">
        <v>894</v>
      </c>
      <c r="B11">
        <v>155.24</v>
      </c>
      <c r="C11">
        <v>152.88999999999999</v>
      </c>
      <c r="D11">
        <v>149.89510886468165</v>
      </c>
      <c r="E11">
        <v>153.05903116134692</v>
      </c>
      <c r="F11">
        <v>153.32655627042456</v>
      </c>
      <c r="G11">
        <v>154.89162019025139</v>
      </c>
      <c r="H11">
        <v>156.56135961246716</v>
      </c>
      <c r="I11">
        <v>159.0292585636183</v>
      </c>
      <c r="J11">
        <v>161.81927303587736</v>
      </c>
      <c r="K11">
        <v>164.87448014005415</v>
      </c>
      <c r="L11">
        <v>168.72421730058949</v>
      </c>
      <c r="M11">
        <v>173.40896507001955</v>
      </c>
      <c r="N11">
        <v>178.95541697933879</v>
      </c>
      <c r="O11">
        <v>184.75085539349249</v>
      </c>
      <c r="P11">
        <v>191.05600864487914</v>
      </c>
      <c r="Q11">
        <v>198.12309082173635</v>
      </c>
      <c r="R11">
        <v>205.79924561662574</v>
      </c>
      <c r="S11">
        <v>213.91826391923422</v>
      </c>
      <c r="T11">
        <v>222.43078325058318</v>
      </c>
      <c r="U11">
        <v>231.45082025356473</v>
      </c>
      <c r="V11">
        <v>240.60602473379652</v>
      </c>
      <c r="W11">
        <v>249.79924851910897</v>
      </c>
      <c r="X11">
        <v>259.28271052626644</v>
      </c>
      <c r="Y11">
        <v>268.62814668587379</v>
      </c>
      <c r="Z11">
        <v>278.32250635499526</v>
      </c>
      <c r="AA11">
        <v>288.48705670492302</v>
      </c>
      <c r="AB11">
        <v>299.16098922830128</v>
      </c>
      <c r="AC11">
        <v>310.37355014965215</v>
      </c>
      <c r="AD11">
        <v>321.39583353365316</v>
      </c>
      <c r="AE11">
        <v>332.96622859009818</v>
      </c>
      <c r="AF11">
        <v>345.36853463611919</v>
      </c>
      <c r="AG11">
        <v>358.50603229683588</v>
      </c>
      <c r="AH11">
        <v>371.45300834958601</v>
      </c>
      <c r="AI11">
        <v>384.15634190330559</v>
      </c>
      <c r="AJ11">
        <v>396.56230596020259</v>
      </c>
      <c r="AK11">
        <v>408.616904653912</v>
      </c>
      <c r="AL11">
        <v>420.26625317254434</v>
      </c>
      <c r="AM11">
        <v>431.45696988360572</v>
      </c>
      <c r="AN11">
        <v>442.1365768460326</v>
      </c>
      <c r="AO11">
        <v>452.2539046562319</v>
      </c>
      <c r="AP11">
        <v>461.75949738679077</v>
      </c>
      <c r="AQ11">
        <v>470.60601324322437</v>
      </c>
      <c r="AR11">
        <v>478.7486164897378</v>
      </c>
      <c r="AS11">
        <v>486.14535618252467</v>
      </c>
      <c r="AT11">
        <v>492.75752730063232</v>
      </c>
      <c r="AU11">
        <v>498.55000998082255</v>
      </c>
      <c r="AV11">
        <v>503.49158274392465</v>
      </c>
      <c r="AW11">
        <v>507.55520584453268</v>
      </c>
      <c r="AX11">
        <v>510.71827118097099</v>
      </c>
      <c r="AY11">
        <v>512.96281556454733</v>
      </c>
      <c r="AZ11">
        <v>514.27569456139031</v>
      </c>
      <c r="BA11">
        <v>514.64871458081916</v>
      </c>
    </row>
    <row r="12" spans="1:53" x14ac:dyDescent="0.25">
      <c r="A12" s="115" t="s">
        <v>900</v>
      </c>
      <c r="B12">
        <v>366.87</v>
      </c>
      <c r="C12">
        <v>340.31</v>
      </c>
      <c r="D12">
        <v>354.2387180442268</v>
      </c>
      <c r="E12">
        <v>361.71583845763558</v>
      </c>
      <c r="F12">
        <v>362.34806556899423</v>
      </c>
      <c r="G12">
        <v>366.04669350165892</v>
      </c>
      <c r="H12">
        <v>369.99269518826225</v>
      </c>
      <c r="I12">
        <v>375.82494260006865</v>
      </c>
      <c r="J12">
        <v>382.41842758742808</v>
      </c>
      <c r="K12">
        <v>389.63862747347122</v>
      </c>
      <c r="L12">
        <v>398.73649575539338</v>
      </c>
      <c r="M12">
        <v>409.80769785646794</v>
      </c>
      <c r="N12">
        <v>422.91531710390387</v>
      </c>
      <c r="O12">
        <v>436.61135221728028</v>
      </c>
      <c r="P12">
        <v>451.51196786618669</v>
      </c>
      <c r="Q12">
        <v>468.21320748370539</v>
      </c>
      <c r="R12">
        <v>486.35383431700268</v>
      </c>
      <c r="S12">
        <v>505.541055681844</v>
      </c>
      <c r="T12">
        <v>525.65821599550031</v>
      </c>
      <c r="U12">
        <v>546.97476440624382</v>
      </c>
      <c r="V12">
        <v>568.61074654784807</v>
      </c>
      <c r="W12">
        <v>590.33657758442098</v>
      </c>
      <c r="X12">
        <v>612.74831236003206</v>
      </c>
      <c r="Y12">
        <v>634.83385837829496</v>
      </c>
      <c r="Z12">
        <v>657.74399579011276</v>
      </c>
      <c r="AA12">
        <v>681.76530851156349</v>
      </c>
      <c r="AB12">
        <v>706.99041560285298</v>
      </c>
      <c r="AC12">
        <v>733.48843302887724</v>
      </c>
      <c r="AD12">
        <v>759.53677820465953</v>
      </c>
      <c r="AE12">
        <v>786.88044500675937</v>
      </c>
      <c r="AF12">
        <v>816.19012047122555</v>
      </c>
      <c r="AG12">
        <v>847.23723311479125</v>
      </c>
      <c r="AH12">
        <v>877.83409670969229</v>
      </c>
      <c r="AI12">
        <v>907.85517362835446</v>
      </c>
      <c r="AJ12">
        <v>937.17349386510909</v>
      </c>
      <c r="AK12">
        <v>965.66145201224367</v>
      </c>
      <c r="AL12">
        <v>993.19170511086941</v>
      </c>
      <c r="AM12">
        <v>1019.6380993377895</v>
      </c>
      <c r="AN12">
        <v>1044.8766165131667</v>
      </c>
      <c r="AO12">
        <v>1068.7863308505011</v>
      </c>
      <c r="AP12">
        <v>1091.2503659256115</v>
      </c>
      <c r="AQ12">
        <v>1112.156841526293</v>
      </c>
      <c r="AR12">
        <v>1131.399799868527</v>
      </c>
      <c r="AS12">
        <v>1148.8801006356791</v>
      </c>
      <c r="AT12">
        <v>1164.5062744188547</v>
      </c>
      <c r="AU12">
        <v>1178.1953244116489</v>
      </c>
      <c r="AV12">
        <v>1189.8734666404512</v>
      </c>
      <c r="AW12">
        <v>1199.4767995889185</v>
      </c>
      <c r="AX12">
        <v>1206.9518947962049</v>
      </c>
      <c r="AY12">
        <v>1212.2563008642458</v>
      </c>
      <c r="AZ12">
        <v>1215.358954288439</v>
      </c>
      <c r="BA12">
        <v>1216.2404916146943</v>
      </c>
    </row>
    <row r="13" spans="1:53" x14ac:dyDescent="0.25">
      <c r="A13" s="115" t="s">
        <v>902</v>
      </c>
      <c r="B13">
        <v>24.03</v>
      </c>
      <c r="C13">
        <v>22.95</v>
      </c>
      <c r="D13">
        <v>23.202650515448983</v>
      </c>
      <c r="E13">
        <v>23.692402208239926</v>
      </c>
      <c r="F13">
        <v>23.733813109883421</v>
      </c>
      <c r="G13">
        <v>23.976073390696605</v>
      </c>
      <c r="H13">
        <v>24.234536662506997</v>
      </c>
      <c r="I13">
        <v>24.616549106440015</v>
      </c>
      <c r="J13">
        <v>25.048422642696039</v>
      </c>
      <c r="K13">
        <v>25.521346030439972</v>
      </c>
      <c r="L13">
        <v>26.117256774885117</v>
      </c>
      <c r="M13">
        <v>26.842420965167289</v>
      </c>
      <c r="N13">
        <v>27.700970561797934</v>
      </c>
      <c r="O13">
        <v>28.598061421705903</v>
      </c>
      <c r="P13">
        <v>29.574052355942065</v>
      </c>
      <c r="Q13">
        <v>30.667984233743397</v>
      </c>
      <c r="R13">
        <v>31.856196033029612</v>
      </c>
      <c r="S13">
        <v>33.112959816923464</v>
      </c>
      <c r="T13">
        <v>34.430634639986565</v>
      </c>
      <c r="U13">
        <v>35.826869432447566</v>
      </c>
      <c r="V13">
        <v>37.244027147340439</v>
      </c>
      <c r="W13">
        <v>38.667069968527365</v>
      </c>
      <c r="X13">
        <v>40.135039512665436</v>
      </c>
      <c r="Y13">
        <v>41.58164367986052</v>
      </c>
      <c r="Z13">
        <v>43.082258617048026</v>
      </c>
      <c r="AA13">
        <v>44.655655582448468</v>
      </c>
      <c r="AB13">
        <v>46.307901128292194</v>
      </c>
      <c r="AC13">
        <v>48.043522353105779</v>
      </c>
      <c r="AD13">
        <v>49.749690027143039</v>
      </c>
      <c r="AE13">
        <v>51.540701320665157</v>
      </c>
      <c r="AF13">
        <v>53.460486261955317</v>
      </c>
      <c r="AG13">
        <v>55.49407340951408</v>
      </c>
      <c r="AH13">
        <v>57.498169225976241</v>
      </c>
      <c r="AI13">
        <v>59.464550991602898</v>
      </c>
      <c r="AJ13">
        <v>61.384902165831406</v>
      </c>
      <c r="AK13">
        <v>63.250864589239271</v>
      </c>
      <c r="AL13">
        <v>65.054097292812685</v>
      </c>
      <c r="AM13">
        <v>66.786337195974269</v>
      </c>
      <c r="AN13">
        <v>68.43946110287402</v>
      </c>
      <c r="AO13">
        <v>70.005548369552002</v>
      </c>
      <c r="AP13">
        <v>71.476943585445639</v>
      </c>
      <c r="AQ13">
        <v>72.846318592081175</v>
      </c>
      <c r="AR13">
        <v>74.106733150273129</v>
      </c>
      <c r="AS13">
        <v>75.251693565228464</v>
      </c>
      <c r="AT13">
        <v>76.275208586924734</v>
      </c>
      <c r="AU13">
        <v>77.171841921148967</v>
      </c>
      <c r="AV13">
        <v>77.936760714612916</v>
      </c>
      <c r="AW13">
        <v>78.565779415383403</v>
      </c>
      <c r="AX13">
        <v>79.055398457090519</v>
      </c>
      <c r="AY13">
        <v>79.402837271425355</v>
      </c>
      <c r="AZ13">
        <v>79.606061197566405</v>
      </c>
      <c r="BA13">
        <v>79.663801928479032</v>
      </c>
    </row>
    <row r="14" spans="1:53" x14ac:dyDescent="0.25">
      <c r="A14" s="115" t="s">
        <v>892</v>
      </c>
      <c r="B14">
        <v>78.849999999999994</v>
      </c>
      <c r="C14">
        <v>77.7</v>
      </c>
      <c r="D14">
        <v>76.135205707164062</v>
      </c>
      <c r="E14">
        <v>77.742235294203837</v>
      </c>
      <c r="F14">
        <v>77.878117507877974</v>
      </c>
      <c r="G14">
        <v>78.673049806759352</v>
      </c>
      <c r="H14">
        <v>79.521149223415577</v>
      </c>
      <c r="I14">
        <v>80.774652394623189</v>
      </c>
      <c r="J14">
        <v>82.191765517127862</v>
      </c>
      <c r="K14">
        <v>83.743576134007142</v>
      </c>
      <c r="L14">
        <v>85.698947012055399</v>
      </c>
      <c r="M14">
        <v>88.078439163688742</v>
      </c>
      <c r="N14">
        <v>90.895610853007369</v>
      </c>
      <c r="O14">
        <v>93.83924856851894</v>
      </c>
      <c r="P14">
        <v>97.041782283230617</v>
      </c>
      <c r="Q14">
        <v>100.63131738787627</v>
      </c>
      <c r="R14">
        <v>104.53021461524696</v>
      </c>
      <c r="S14">
        <v>108.65405249955951</v>
      </c>
      <c r="T14">
        <v>112.97775869175781</v>
      </c>
      <c r="U14">
        <v>117.5592448917391</v>
      </c>
      <c r="V14">
        <v>122.2093857914188</v>
      </c>
      <c r="W14">
        <v>126.87883757879246</v>
      </c>
      <c r="X14">
        <v>131.69570809711485</v>
      </c>
      <c r="Y14">
        <v>136.44247208310452</v>
      </c>
      <c r="Z14">
        <v>141.3664624200681</v>
      </c>
      <c r="AA14">
        <v>146.52927351960307</v>
      </c>
      <c r="AB14">
        <v>151.95081165067995</v>
      </c>
      <c r="AC14">
        <v>157.64593164970415</v>
      </c>
      <c r="AD14">
        <v>163.24440527008858</v>
      </c>
      <c r="AE14">
        <v>169.12127753368486</v>
      </c>
      <c r="AF14">
        <v>175.42069670225453</v>
      </c>
      <c r="AG14">
        <v>182.09353675989118</v>
      </c>
      <c r="AH14">
        <v>188.66960646975556</v>
      </c>
      <c r="AI14">
        <v>195.12192449803945</v>
      </c>
      <c r="AJ14">
        <v>201.42320165525618</v>
      </c>
      <c r="AK14">
        <v>207.54601218732901</v>
      </c>
      <c r="AL14">
        <v>213.46298674732751</v>
      </c>
      <c r="AM14">
        <v>219.14701156481777</v>
      </c>
      <c r="AN14">
        <v>224.57143187522334</v>
      </c>
      <c r="AO14">
        <v>229.71025755052744</v>
      </c>
      <c r="AP14">
        <v>234.53836877704489</v>
      </c>
      <c r="AQ14">
        <v>239.03171955828549</v>
      </c>
      <c r="AR14">
        <v>243.16753678314754</v>
      </c>
      <c r="AS14">
        <v>246.92451259335266</v>
      </c>
      <c r="AT14">
        <v>250.2829878101962</v>
      </c>
      <c r="AU14">
        <v>253.22512423980839</v>
      </c>
      <c r="AV14">
        <v>255.73506376809107</v>
      </c>
      <c r="AW14">
        <v>257.79907228060677</v>
      </c>
      <c r="AX14">
        <v>259.40566659765238</v>
      </c>
      <c r="AY14">
        <v>260.54572279866369</v>
      </c>
      <c r="AZ14">
        <v>261.21256452052063</v>
      </c>
      <c r="BA14">
        <v>261.40203004829675</v>
      </c>
    </row>
    <row r="15" spans="1:53" x14ac:dyDescent="0.25">
      <c r="A15" s="115" t="s">
        <v>899</v>
      </c>
      <c r="B15">
        <v>17.63</v>
      </c>
      <c r="C15">
        <v>16.46</v>
      </c>
      <c r="D15">
        <v>17.023001605799649</v>
      </c>
      <c r="E15">
        <v>17.382315893935495</v>
      </c>
      <c r="F15">
        <v>17.412697674874938</v>
      </c>
      <c r="G15">
        <v>17.590435866749111</v>
      </c>
      <c r="H15">
        <v>17.780061646275421</v>
      </c>
      <c r="I15">
        <v>18.060331283667811</v>
      </c>
      <c r="J15">
        <v>18.377182321711658</v>
      </c>
      <c r="K15">
        <v>18.724150250381051</v>
      </c>
      <c r="L15">
        <v>19.161349851902813</v>
      </c>
      <c r="M15">
        <v>19.693378344398639</v>
      </c>
      <c r="N15">
        <v>20.32326720784426</v>
      </c>
      <c r="O15">
        <v>20.981432495408864</v>
      </c>
      <c r="P15">
        <v>21.697484104671602</v>
      </c>
      <c r="Q15">
        <v>22.500065003782609</v>
      </c>
      <c r="R15">
        <v>23.371815899388764</v>
      </c>
      <c r="S15">
        <v>24.293861072507724</v>
      </c>
      <c r="T15">
        <v>25.260594619349277</v>
      </c>
      <c r="U15">
        <v>26.284964964379967</v>
      </c>
      <c r="V15">
        <v>27.324685751461171</v>
      </c>
      <c r="W15">
        <v>28.368724242411048</v>
      </c>
      <c r="X15">
        <v>29.445723953736646</v>
      </c>
      <c r="Y15">
        <v>30.507048609069535</v>
      </c>
      <c r="Z15">
        <v>31.607999143510472</v>
      </c>
      <c r="AA15">
        <v>32.762347395695649</v>
      </c>
      <c r="AB15">
        <v>33.974544190253489</v>
      </c>
      <c r="AC15">
        <v>35.247910906585723</v>
      </c>
      <c r="AD15">
        <v>36.49966854675538</v>
      </c>
      <c r="AE15">
        <v>37.813673087113052</v>
      </c>
      <c r="AF15">
        <v>39.222154506794517</v>
      </c>
      <c r="AG15">
        <v>40.714128764449988</v>
      </c>
      <c r="AH15">
        <v>42.184466227796968</v>
      </c>
      <c r="AI15">
        <v>43.627134164875535</v>
      </c>
      <c r="AJ15">
        <v>45.036031010553799</v>
      </c>
      <c r="AK15">
        <v>46.405024665347</v>
      </c>
      <c r="AL15">
        <v>47.727995641793072</v>
      </c>
      <c r="AM15">
        <v>48.998881596547079</v>
      </c>
      <c r="AN15">
        <v>50.211722814967501</v>
      </c>
      <c r="AO15">
        <v>51.360708187898531</v>
      </c>
      <c r="AP15">
        <v>52.440221198976559</v>
      </c>
      <c r="AQ15">
        <v>53.444885425650895</v>
      </c>
      <c r="AR15">
        <v>54.369609048660635</v>
      </c>
      <c r="AS15">
        <v>55.209627863294962</v>
      </c>
      <c r="AT15">
        <v>55.960546291613937</v>
      </c>
      <c r="AU15">
        <v>56.618375908025648</v>
      </c>
      <c r="AV15">
        <v>57.179571011178766</v>
      </c>
      <c r="AW15">
        <v>57.641060802880126</v>
      </c>
      <c r="AX15">
        <v>58.000277769392667</v>
      </c>
      <c r="AY15">
        <v>58.255181901590888</v>
      </c>
      <c r="AZ15">
        <v>58.404280437498784</v>
      </c>
      <c r="BA15">
        <v>58.446642863049739</v>
      </c>
    </row>
    <row r="16" spans="1:53" x14ac:dyDescent="0.25">
      <c r="A16" s="115" t="s">
        <v>896</v>
      </c>
      <c r="B16">
        <v>20.85</v>
      </c>
      <c r="C16">
        <v>19.82</v>
      </c>
      <c r="D16">
        <v>20.132137463466972</v>
      </c>
      <c r="E16">
        <v>20.557078070819912</v>
      </c>
      <c r="F16">
        <v>20.593008878113583</v>
      </c>
      <c r="G16">
        <v>20.803209745985196</v>
      </c>
      <c r="H16">
        <v>21.027469388816932</v>
      </c>
      <c r="I16">
        <v>21.358928375750075</v>
      </c>
      <c r="J16">
        <v>21.733650108206927</v>
      </c>
      <c r="K16">
        <v>22.143989377223196</v>
      </c>
      <c r="L16">
        <v>22.661040522528285</v>
      </c>
      <c r="M16">
        <v>23.290240412972867</v>
      </c>
      <c r="N16">
        <v>24.035174207802203</v>
      </c>
      <c r="O16">
        <v>24.813548923952062</v>
      </c>
      <c r="P16">
        <v>25.660382506092056</v>
      </c>
      <c r="Q16">
        <v>26.609549366356628</v>
      </c>
      <c r="R16">
        <v>27.640519654126816</v>
      </c>
      <c r="S16">
        <v>28.730970128291894</v>
      </c>
      <c r="T16">
        <v>29.87427100473241</v>
      </c>
      <c r="U16">
        <v>31.085735649876479</v>
      </c>
      <c r="V16">
        <v>32.315354391262929</v>
      </c>
      <c r="W16">
        <v>33.550079435863324</v>
      </c>
      <c r="X16">
        <v>34.823785844322693</v>
      </c>
      <c r="Y16">
        <v>36.078954254061244</v>
      </c>
      <c r="Z16">
        <v>37.380985941134057</v>
      </c>
      <c r="AA16">
        <v>38.746168077155666</v>
      </c>
      <c r="AB16">
        <v>40.179764399704212</v>
      </c>
      <c r="AC16">
        <v>41.685702915616126</v>
      </c>
      <c r="AD16">
        <v>43.16608560407542</v>
      </c>
      <c r="AE16">
        <v>44.720084167118962</v>
      </c>
      <c r="AF16">
        <v>46.385815171109797</v>
      </c>
      <c r="AG16">
        <v>48.150288413997863</v>
      </c>
      <c r="AH16">
        <v>49.889173048755914</v>
      </c>
      <c r="AI16">
        <v>51.595334505822741</v>
      </c>
      <c r="AJ16">
        <v>53.261556810552847</v>
      </c>
      <c r="AK16">
        <v>54.880587877055298</v>
      </c>
      <c r="AL16">
        <v>56.445190534962315</v>
      </c>
      <c r="AM16">
        <v>57.948195195008886</v>
      </c>
      <c r="AN16">
        <v>59.382553641070473</v>
      </c>
      <c r="AO16">
        <v>60.741393404292936</v>
      </c>
      <c r="AP16">
        <v>62.018072149668818</v>
      </c>
      <c r="AQ16">
        <v>63.206231487511133</v>
      </c>
      <c r="AR16">
        <v>64.299849612284419</v>
      </c>
      <c r="AS16">
        <v>65.293292169580255</v>
      </c>
      <c r="AT16">
        <v>66.181360758942191</v>
      </c>
      <c r="AU16">
        <v>66.959338495878328</v>
      </c>
      <c r="AV16">
        <v>67.623032080719071</v>
      </c>
      <c r="AW16">
        <v>68.168809854795839</v>
      </c>
      <c r="AX16">
        <v>68.593635365390654</v>
      </c>
      <c r="AY16">
        <v>68.895096009538861</v>
      </c>
      <c r="AZ16">
        <v>69.071426382407807</v>
      </c>
      <c r="BA16">
        <v>69.121526017843848</v>
      </c>
    </row>
    <row r="17" spans="1:53" x14ac:dyDescent="0.25">
      <c r="A17" s="115" t="s">
        <v>898</v>
      </c>
      <c r="B17">
        <v>13.08</v>
      </c>
      <c r="C17">
        <v>12.33</v>
      </c>
      <c r="D17">
        <v>12.629657459095826</v>
      </c>
      <c r="E17">
        <v>12.896238904859686</v>
      </c>
      <c r="F17">
        <v>12.918779670298592</v>
      </c>
      <c r="G17">
        <v>13.05064668956769</v>
      </c>
      <c r="H17">
        <v>13.191333314423284</v>
      </c>
      <c r="I17">
        <v>13.399270175290695</v>
      </c>
      <c r="J17">
        <v>13.634347406011827</v>
      </c>
      <c r="K17">
        <v>13.891768875495416</v>
      </c>
      <c r="L17">
        <v>14.216134773845083</v>
      </c>
      <c r="M17">
        <v>14.610855856195927</v>
      </c>
      <c r="N17">
        <v>15.078181229642823</v>
      </c>
      <c r="O17">
        <v>15.566485368119569</v>
      </c>
      <c r="P17">
        <v>16.097736363534008</v>
      </c>
      <c r="Q17">
        <v>16.693184926232362</v>
      </c>
      <c r="R17">
        <v>17.339951898128479</v>
      </c>
      <c r="S17">
        <v>18.024033058899665</v>
      </c>
      <c r="T17">
        <v>18.741269292177456</v>
      </c>
      <c r="U17">
        <v>19.501267256613158</v>
      </c>
      <c r="V17">
        <v>20.272653977828256</v>
      </c>
      <c r="W17">
        <v>21.047244077750229</v>
      </c>
      <c r="X17">
        <v>21.846288673560714</v>
      </c>
      <c r="Y17">
        <v>22.63370367592907</v>
      </c>
      <c r="Z17">
        <v>23.450517799042373</v>
      </c>
      <c r="AA17">
        <v>24.306948606676073</v>
      </c>
      <c r="AB17">
        <v>25.206298242116599</v>
      </c>
      <c r="AC17">
        <v>26.151030893825368</v>
      </c>
      <c r="AD17">
        <v>27.079731400542279</v>
      </c>
      <c r="AE17">
        <v>28.054613952322111</v>
      </c>
      <c r="AF17">
        <v>29.099590524609887</v>
      </c>
      <c r="AG17">
        <v>30.20651186834974</v>
      </c>
      <c r="AH17">
        <v>31.297380502528892</v>
      </c>
      <c r="AI17">
        <v>32.367720639624054</v>
      </c>
      <c r="AJ17">
        <v>33.413005423598619</v>
      </c>
      <c r="AK17">
        <v>34.428685344454834</v>
      </c>
      <c r="AL17">
        <v>35.410220249271326</v>
      </c>
      <c r="AM17">
        <v>36.353112381329318</v>
      </c>
      <c r="AN17">
        <v>37.252940125908957</v>
      </c>
      <c r="AO17">
        <v>38.105392121254276</v>
      </c>
      <c r="AP17">
        <v>38.906301377346196</v>
      </c>
      <c r="AQ17">
        <v>39.651679033891874</v>
      </c>
      <c r="AR17">
        <v>40.337747382670514</v>
      </c>
      <c r="AS17">
        <v>40.960971778326609</v>
      </c>
      <c r="AT17">
        <v>41.518091066041428</v>
      </c>
      <c r="AU17">
        <v>42.006146164320789</v>
      </c>
      <c r="AV17">
        <v>42.422506456393549</v>
      </c>
      <c r="AW17">
        <v>42.764893664303578</v>
      </c>
      <c r="AX17">
        <v>43.03140290548248</v>
      </c>
      <c r="AY17">
        <v>43.220520662099197</v>
      </c>
      <c r="AZ17">
        <v>43.331139428388205</v>
      </c>
      <c r="BA17">
        <v>43.362568839971111</v>
      </c>
    </row>
    <row r="18" spans="1:53" x14ac:dyDescent="0.25">
      <c r="A18" s="115" t="s">
        <v>895</v>
      </c>
      <c r="B18">
        <v>0.12</v>
      </c>
      <c r="C18">
        <v>0.12</v>
      </c>
      <c r="D18">
        <v>0.11586841705592502</v>
      </c>
      <c r="E18">
        <v>0.11831411839320813</v>
      </c>
      <c r="F18">
        <v>0.11852091440640911</v>
      </c>
      <c r="G18">
        <v>0.11973070357401551</v>
      </c>
      <c r="H18">
        <v>0.12102140655434204</v>
      </c>
      <c r="I18">
        <v>0.12292908417697886</v>
      </c>
      <c r="J18">
        <v>0.12508575601845712</v>
      </c>
      <c r="K18">
        <v>0.12744742087610472</v>
      </c>
      <c r="L18">
        <v>0.13042325480591818</v>
      </c>
      <c r="M18">
        <v>0.13404454913941219</v>
      </c>
      <c r="N18">
        <v>0.1383319378866314</v>
      </c>
      <c r="O18">
        <v>0.14281179236806943</v>
      </c>
      <c r="P18">
        <v>0.14768565471132117</v>
      </c>
      <c r="Q18">
        <v>0.15314848556176477</v>
      </c>
      <c r="R18">
        <v>0.15908212750576584</v>
      </c>
      <c r="S18">
        <v>0.16535810145779506</v>
      </c>
      <c r="T18">
        <v>0.17193825038694913</v>
      </c>
      <c r="U18">
        <v>0.1789107087762675</v>
      </c>
      <c r="V18">
        <v>0.18598765117273627</v>
      </c>
      <c r="W18">
        <v>0.19309398236468098</v>
      </c>
      <c r="X18">
        <v>0.2004246667299148</v>
      </c>
      <c r="Y18">
        <v>0.20764865757733092</v>
      </c>
      <c r="Z18">
        <v>0.21514236512882909</v>
      </c>
      <c r="AA18">
        <v>0.22299952850161534</v>
      </c>
      <c r="AB18">
        <v>0.23125044258822566</v>
      </c>
      <c r="AC18">
        <v>0.23991771462225109</v>
      </c>
      <c r="AD18">
        <v>0.2484379027572686</v>
      </c>
      <c r="AE18">
        <v>0.25738177937910189</v>
      </c>
      <c r="AF18">
        <v>0.266968720409265</v>
      </c>
      <c r="AG18">
        <v>0.27712396209495171</v>
      </c>
      <c r="AH18">
        <v>0.28713193121586139</v>
      </c>
      <c r="AI18">
        <v>0.29695156550113805</v>
      </c>
      <c r="AJ18">
        <v>0.30654133416145524</v>
      </c>
      <c r="AK18">
        <v>0.31585949857298012</v>
      </c>
      <c r="AL18">
        <v>0.32486440595661764</v>
      </c>
      <c r="AM18">
        <v>0.33351479248925975</v>
      </c>
      <c r="AN18">
        <v>0.34177009289824734</v>
      </c>
      <c r="AO18">
        <v>0.34959075340600249</v>
      </c>
      <c r="AP18">
        <v>0.35693854474629533</v>
      </c>
      <c r="AQ18">
        <v>0.36377687187056762</v>
      </c>
      <c r="AR18">
        <v>0.37007107690523405</v>
      </c>
      <c r="AS18">
        <v>0.37578873191125328</v>
      </c>
      <c r="AT18">
        <v>0.38089991803707729</v>
      </c>
      <c r="AU18">
        <v>0.38537748774606229</v>
      </c>
      <c r="AV18">
        <v>0.38919730693939036</v>
      </c>
      <c r="AW18">
        <v>0.3923384739844365</v>
      </c>
      <c r="AX18">
        <v>0.39478351289433466</v>
      </c>
      <c r="AY18">
        <v>0.39651853818439625</v>
      </c>
      <c r="AZ18">
        <v>0.39753338925126791</v>
      </c>
      <c r="BA18">
        <v>0.39782173247679914</v>
      </c>
    </row>
    <row r="19" spans="1:53" x14ac:dyDescent="0.25">
      <c r="A19" s="115" t="s">
        <v>893</v>
      </c>
      <c r="B19">
        <v>142.18</v>
      </c>
      <c r="C19">
        <v>135.41</v>
      </c>
      <c r="D19">
        <v>137.2847628084285</v>
      </c>
      <c r="E19">
        <v>140.18251127621943</v>
      </c>
      <c r="F19">
        <v>140.42753008586038</v>
      </c>
      <c r="G19">
        <v>141.86092861794606</v>
      </c>
      <c r="H19">
        <v>143.39019653246962</v>
      </c>
      <c r="I19">
        <v>145.65047656902379</v>
      </c>
      <c r="J19">
        <v>148.20577325586862</v>
      </c>
      <c r="K19">
        <v>151.00395250137143</v>
      </c>
      <c r="L19">
        <v>154.52981973587873</v>
      </c>
      <c r="M19">
        <v>158.82044997201353</v>
      </c>
      <c r="N19">
        <v>163.90029107267711</v>
      </c>
      <c r="O19">
        <v>169.2081719907676</v>
      </c>
      <c r="P19">
        <v>174.98288655713037</v>
      </c>
      <c r="Q19">
        <v>181.45543064309763</v>
      </c>
      <c r="R19">
        <v>188.48580740641492</v>
      </c>
      <c r="S19">
        <v>195.92179054391087</v>
      </c>
      <c r="T19">
        <v>203.71817033347023</v>
      </c>
      <c r="U19">
        <v>211.9793714484143</v>
      </c>
      <c r="V19">
        <v>220.36436869783037</v>
      </c>
      <c r="W19">
        <v>228.78418677175287</v>
      </c>
      <c r="X19">
        <v>237.46982596382739</v>
      </c>
      <c r="Y19">
        <v>246.02905111954092</v>
      </c>
      <c r="Z19">
        <v>254.90784561680769</v>
      </c>
      <c r="AA19">
        <v>264.2172746863306</v>
      </c>
      <c r="AB19">
        <v>273.9932327266161</v>
      </c>
      <c r="AC19">
        <v>284.26250554159719</v>
      </c>
      <c r="AD19">
        <v>294.35750845023711</v>
      </c>
      <c r="AE19">
        <v>304.95451160100595</v>
      </c>
      <c r="AF19">
        <v>316.31343889824416</v>
      </c>
      <c r="AG19">
        <v>328.34570775550196</v>
      </c>
      <c r="AH19">
        <v>340.20348316892648</v>
      </c>
      <c r="AI19">
        <v>351.83811319126511</v>
      </c>
      <c r="AJ19">
        <v>363.2003907589642</v>
      </c>
      <c r="AK19">
        <v>374.24086255921935</v>
      </c>
      <c r="AL19">
        <v>384.91017699093248</v>
      </c>
      <c r="AM19">
        <v>395.15944330102462</v>
      </c>
      <c r="AN19">
        <v>404.94059840227339</v>
      </c>
      <c r="AO19">
        <v>414.2067776605453</v>
      </c>
      <c r="AP19">
        <v>422.91268576690231</v>
      </c>
      <c r="AQ19">
        <v>431.01496368797757</v>
      </c>
      <c r="AR19">
        <v>438.47254761988484</v>
      </c>
      <c r="AS19">
        <v>445.24701585951664</v>
      </c>
      <c r="AT19">
        <v>451.30291955426378</v>
      </c>
      <c r="AU19">
        <v>456.6080933977928</v>
      </c>
      <c r="AV19">
        <v>461.13394250535436</v>
      </c>
      <c r="AW19">
        <v>464.85570192589319</v>
      </c>
      <c r="AX19">
        <v>467.75266552763759</v>
      </c>
      <c r="AY19">
        <v>469.80838132547888</v>
      </c>
      <c r="AZ19">
        <v>471.01081069787733</v>
      </c>
      <c r="BA19">
        <v>471.35244936292753</v>
      </c>
    </row>
    <row r="20" spans="1:53" x14ac:dyDescent="0.25">
      <c r="A20" s="115" t="s">
        <v>904</v>
      </c>
      <c r="B20">
        <v>60.61</v>
      </c>
      <c r="C20">
        <v>58.58</v>
      </c>
      <c r="D20">
        <v>58.523206314663462</v>
      </c>
      <c r="E20">
        <v>59.75848929843621</v>
      </c>
      <c r="F20">
        <v>59.862938518103803</v>
      </c>
      <c r="G20">
        <v>60.473982863509001</v>
      </c>
      <c r="H20">
        <v>61.125895427155598</v>
      </c>
      <c r="I20">
        <v>62.089431599722403</v>
      </c>
      <c r="J20">
        <v>63.178730602322389</v>
      </c>
      <c r="K20">
        <v>64.371568160839232</v>
      </c>
      <c r="L20">
        <v>65.874612281555841</v>
      </c>
      <c r="M20">
        <v>67.703667694498108</v>
      </c>
      <c r="N20">
        <v>69.869156294239403</v>
      </c>
      <c r="O20">
        <v>72.131856128572394</v>
      </c>
      <c r="P20">
        <v>74.593562767109802</v>
      </c>
      <c r="Q20">
        <v>77.352747582488021</v>
      </c>
      <c r="R20">
        <v>80.349731234370566</v>
      </c>
      <c r="S20">
        <v>83.519621077974662</v>
      </c>
      <c r="T20">
        <v>86.843144632941559</v>
      </c>
      <c r="U20">
        <v>90.364817157746444</v>
      </c>
      <c r="V20">
        <v>93.939262813162884</v>
      </c>
      <c r="W20">
        <v>97.528552259360964</v>
      </c>
      <c r="X20">
        <v>101.23115875416781</v>
      </c>
      <c r="Y20">
        <v>104.87987613135023</v>
      </c>
      <c r="Z20">
        <v>108.6648229204861</v>
      </c>
      <c r="AA20">
        <v>112.63334518735755</v>
      </c>
      <c r="AB20">
        <v>116.80074437726967</v>
      </c>
      <c r="AC20">
        <v>121.178439027122</v>
      </c>
      <c r="AD20">
        <v>125.48184405098377</v>
      </c>
      <c r="AE20">
        <v>129.99924706806141</v>
      </c>
      <c r="AF20">
        <v>134.84145120004627</v>
      </c>
      <c r="AG20">
        <v>139.97069452145854</v>
      </c>
      <c r="AH20">
        <v>145.02555292494466</v>
      </c>
      <c r="AI20">
        <v>149.98528654186649</v>
      </c>
      <c r="AJ20">
        <v>154.82891886271503</v>
      </c>
      <c r="AK20">
        <v>159.53536840423607</v>
      </c>
      <c r="AL20">
        <v>164.08359704192165</v>
      </c>
      <c r="AM20">
        <v>168.45276310645031</v>
      </c>
      <c r="AN20">
        <v>172.62237775468975</v>
      </c>
      <c r="AO20">
        <v>176.57246303281511</v>
      </c>
      <c r="AP20">
        <v>180.28370997560802</v>
      </c>
      <c r="AQ20">
        <v>183.73763503395921</v>
      </c>
      <c r="AR20">
        <v>186.91673309355198</v>
      </c>
      <c r="AS20">
        <v>189.8046253428422</v>
      </c>
      <c r="AT20">
        <v>192.38620026856049</v>
      </c>
      <c r="AU20">
        <v>194.64774610240696</v>
      </c>
      <c r="AV20">
        <v>196.57707311330375</v>
      </c>
      <c r="AW20">
        <v>198.16362423497247</v>
      </c>
      <c r="AX20">
        <v>199.39857263771356</v>
      </c>
      <c r="AY20">
        <v>200.27490499463551</v>
      </c>
      <c r="AZ20">
        <v>200.78748935432793</v>
      </c>
      <c r="BA20">
        <v>200.93312671182329</v>
      </c>
    </row>
    <row r="21" spans="1:53" x14ac:dyDescent="0.25">
      <c r="A21" s="115" t="s">
        <v>903</v>
      </c>
      <c r="B21">
        <v>260.25</v>
      </c>
      <c r="C21">
        <v>248.16</v>
      </c>
      <c r="D21">
        <v>251.28962949003738</v>
      </c>
      <c r="E21">
        <v>256.59374426527012</v>
      </c>
      <c r="F21">
        <v>257.04223311889973</v>
      </c>
      <c r="G21">
        <v>259.66596337614612</v>
      </c>
      <c r="H21">
        <v>262.46517546472933</v>
      </c>
      <c r="I21">
        <v>266.60245130882288</v>
      </c>
      <c r="J21">
        <v>271.2797333650289</v>
      </c>
      <c r="K21">
        <v>276.40159402505213</v>
      </c>
      <c r="L21">
        <v>282.85543386033504</v>
      </c>
      <c r="M21">
        <v>290.70911594610016</v>
      </c>
      <c r="N21">
        <v>300.00739029163185</v>
      </c>
      <c r="O21">
        <v>309.72307469825057</v>
      </c>
      <c r="P21">
        <v>320.29326365517778</v>
      </c>
      <c r="Q21">
        <v>332.14077806207735</v>
      </c>
      <c r="R21">
        <v>345.00936402812971</v>
      </c>
      <c r="S21">
        <v>358.62038253659307</v>
      </c>
      <c r="T21">
        <v>372.89108052669593</v>
      </c>
      <c r="U21">
        <v>388.01259965853018</v>
      </c>
      <c r="V21">
        <v>403.36071848087181</v>
      </c>
      <c r="W21">
        <v>418.7725742534019</v>
      </c>
      <c r="X21">
        <v>434.6709959705027</v>
      </c>
      <c r="Y21">
        <v>450.33802612083645</v>
      </c>
      <c r="Z21">
        <v>466.59000437314808</v>
      </c>
      <c r="AA21">
        <v>483.63022743787826</v>
      </c>
      <c r="AB21">
        <v>501.52439736321446</v>
      </c>
      <c r="AC21">
        <v>520.32154358700711</v>
      </c>
      <c r="AD21">
        <v>538.79970160482628</v>
      </c>
      <c r="AE21">
        <v>558.19673402842727</v>
      </c>
      <c r="AF21">
        <v>578.98841238759348</v>
      </c>
      <c r="AG21">
        <v>601.01259279342662</v>
      </c>
      <c r="AH21">
        <v>622.71737582439937</v>
      </c>
      <c r="AI21">
        <v>644.01370768059326</v>
      </c>
      <c r="AJ21">
        <v>664.81151846265607</v>
      </c>
      <c r="AK21">
        <v>685.02028753015065</v>
      </c>
      <c r="AL21">
        <v>704.5496804184146</v>
      </c>
      <c r="AM21">
        <v>723.31020621108212</v>
      </c>
      <c r="AN21">
        <v>741.21388897307395</v>
      </c>
      <c r="AO21">
        <v>758.17494644926796</v>
      </c>
      <c r="AP21">
        <v>774.11046891852811</v>
      </c>
      <c r="AQ21">
        <v>788.94109086929359</v>
      </c>
      <c r="AR21">
        <v>802.59164803822637</v>
      </c>
      <c r="AS21">
        <v>814.99181233253057</v>
      </c>
      <c r="AT21">
        <v>826.07669724291145</v>
      </c>
      <c r="AU21">
        <v>835.7874265492726</v>
      </c>
      <c r="AV21">
        <v>844.07165942480287</v>
      </c>
      <c r="AW21">
        <v>850.88406545374664</v>
      </c>
      <c r="AX21">
        <v>856.18674358958833</v>
      </c>
      <c r="AY21">
        <v>859.94957968740948</v>
      </c>
      <c r="AZ21">
        <v>862.15053793868742</v>
      </c>
      <c r="BA21">
        <v>862.77588230905815</v>
      </c>
    </row>
    <row r="22" spans="1:53" x14ac:dyDescent="0.25">
      <c r="A22" s="115" t="s">
        <v>905</v>
      </c>
      <c r="B22">
        <v>7.29</v>
      </c>
      <c r="C22">
        <v>6.9</v>
      </c>
      <c r="D22">
        <v>7.0390063361474446</v>
      </c>
      <c r="E22">
        <v>7.1875826923873936</v>
      </c>
      <c r="F22">
        <v>7.2001455501893528</v>
      </c>
      <c r="G22">
        <v>7.2736402421214414</v>
      </c>
      <c r="H22">
        <v>7.3520504481762794</v>
      </c>
      <c r="I22">
        <v>7.4679418637514647</v>
      </c>
      <c r="J22">
        <v>7.59895967812127</v>
      </c>
      <c r="K22">
        <v>7.7424308182233617</v>
      </c>
      <c r="L22">
        <v>7.9232127294595296</v>
      </c>
      <c r="M22">
        <v>8.1432063602192901</v>
      </c>
      <c r="N22">
        <v>8.4036652266128566</v>
      </c>
      <c r="O22">
        <v>8.6758163863602178</v>
      </c>
      <c r="P22">
        <v>8.9719035237127613</v>
      </c>
      <c r="Q22">
        <v>9.3037704978772098</v>
      </c>
      <c r="R22">
        <v>9.6642392459752742</v>
      </c>
      <c r="S22">
        <v>10.045504663561051</v>
      </c>
      <c r="T22">
        <v>10.445248711007158</v>
      </c>
      <c r="U22">
        <v>10.86882555815825</v>
      </c>
      <c r="V22">
        <v>11.298749808743729</v>
      </c>
      <c r="W22">
        <v>11.730459428654369</v>
      </c>
      <c r="X22">
        <v>12.175798503842323</v>
      </c>
      <c r="Y22">
        <v>12.614655947822852</v>
      </c>
      <c r="Z22">
        <v>13.069898681576367</v>
      </c>
      <c r="AA22">
        <v>13.547221356473131</v>
      </c>
      <c r="AB22">
        <v>14.048464387234709</v>
      </c>
      <c r="AC22">
        <v>14.575001163301753</v>
      </c>
      <c r="AD22">
        <v>15.092602592504068</v>
      </c>
      <c r="AE22">
        <v>15.635943097280441</v>
      </c>
      <c r="AF22">
        <v>16.21834976486285</v>
      </c>
      <c r="AG22">
        <v>16.835280697268317</v>
      </c>
      <c r="AH22">
        <v>17.443264821363577</v>
      </c>
      <c r="AI22">
        <v>18.039807604194138</v>
      </c>
      <c r="AJ22">
        <v>18.622386050308403</v>
      </c>
      <c r="AK22">
        <v>19.188464538308544</v>
      </c>
      <c r="AL22">
        <v>19.735512661864522</v>
      </c>
      <c r="AM22">
        <v>20.261023643722531</v>
      </c>
      <c r="AN22">
        <v>20.762533143568525</v>
      </c>
      <c r="AO22">
        <v>21.237638269414649</v>
      </c>
      <c r="AP22">
        <v>21.684016593337443</v>
      </c>
      <c r="AQ22">
        <v>22.099444966136986</v>
      </c>
      <c r="AR22">
        <v>22.48181792199297</v>
      </c>
      <c r="AS22">
        <v>22.829165463608636</v>
      </c>
      <c r="AT22">
        <v>23.139670020752447</v>
      </c>
      <c r="AU22">
        <v>23.411682380573282</v>
      </c>
      <c r="AV22">
        <v>23.643736396567963</v>
      </c>
      <c r="AW22">
        <v>23.834562294554516</v>
      </c>
      <c r="AX22">
        <v>23.983098408330832</v>
      </c>
      <c r="AY22">
        <v>24.088501194702072</v>
      </c>
      <c r="AZ22">
        <v>24.150153397014527</v>
      </c>
      <c r="BA22">
        <v>24.167670247965546</v>
      </c>
    </row>
    <row r="23" spans="1:53" x14ac:dyDescent="0.25">
      <c r="A23" s="115" t="s">
        <v>901</v>
      </c>
      <c r="B23">
        <v>46.32</v>
      </c>
      <c r="C23">
        <v>29.1</v>
      </c>
      <c r="D23">
        <v>44.725208983587052</v>
      </c>
      <c r="E23">
        <v>45.669249699778334</v>
      </c>
      <c r="F23">
        <v>45.74907296087391</v>
      </c>
      <c r="G23">
        <v>46.216051579569985</v>
      </c>
      <c r="H23">
        <v>46.71426292997603</v>
      </c>
      <c r="I23">
        <v>47.450626492313837</v>
      </c>
      <c r="J23">
        <v>48.283101823124447</v>
      </c>
      <c r="K23">
        <v>49.194704458176425</v>
      </c>
      <c r="L23">
        <v>50.343376355084416</v>
      </c>
      <c r="M23">
        <v>51.741195967813098</v>
      </c>
      <c r="N23">
        <v>53.396128024239715</v>
      </c>
      <c r="O23">
        <v>55.125351854074793</v>
      </c>
      <c r="P23">
        <v>57.00666271856997</v>
      </c>
      <c r="Q23">
        <v>59.1153154268412</v>
      </c>
      <c r="R23">
        <v>61.405701217225612</v>
      </c>
      <c r="S23">
        <v>63.828227162708892</v>
      </c>
      <c r="T23">
        <v>66.368164649362356</v>
      </c>
      <c r="U23">
        <v>69.059533587639251</v>
      </c>
      <c r="V23">
        <v>71.791233352676201</v>
      </c>
      <c r="W23">
        <v>74.534277192766851</v>
      </c>
      <c r="X23">
        <v>77.363921357747103</v>
      </c>
      <c r="Y23">
        <v>80.152381824849726</v>
      </c>
      <c r="Z23">
        <v>83.04495293972802</v>
      </c>
      <c r="AA23">
        <v>86.077818001623513</v>
      </c>
      <c r="AB23">
        <v>89.262670839055104</v>
      </c>
      <c r="AC23">
        <v>92.60823784418892</v>
      </c>
      <c r="AD23">
        <v>95.897030464305686</v>
      </c>
      <c r="AE23">
        <v>99.349366840333332</v>
      </c>
      <c r="AF23">
        <v>103.04992607797629</v>
      </c>
      <c r="AG23">
        <v>106.96984936865135</v>
      </c>
      <c r="AH23">
        <v>110.83292544932249</v>
      </c>
      <c r="AI23">
        <v>114.6233042834393</v>
      </c>
      <c r="AJ23">
        <v>118.32495498632171</v>
      </c>
      <c r="AK23">
        <v>121.92176644917033</v>
      </c>
      <c r="AL23">
        <v>125.3976606992544</v>
      </c>
      <c r="AM23">
        <v>128.73670990085427</v>
      </c>
      <c r="AN23">
        <v>131.92325585872345</v>
      </c>
      <c r="AO23">
        <v>134.94203081471696</v>
      </c>
      <c r="AP23">
        <v>137.77827827207</v>
      </c>
      <c r="AQ23">
        <v>140.41787254203911</v>
      </c>
      <c r="AR23">
        <v>142.84743568542035</v>
      </c>
      <c r="AS23">
        <v>145.05445051774376</v>
      </c>
      <c r="AT23">
        <v>147.02736836231185</v>
      </c>
      <c r="AU23">
        <v>148.75571026998003</v>
      </c>
      <c r="AV23">
        <v>150.23016047860466</v>
      </c>
      <c r="AW23">
        <v>151.44265095799247</v>
      </c>
      <c r="AX23">
        <v>152.38643597721318</v>
      </c>
      <c r="AY23">
        <v>153.05615573917697</v>
      </c>
      <c r="AZ23">
        <v>153.44788825098942</v>
      </c>
      <c r="BA23">
        <v>153.55918873604446</v>
      </c>
    </row>
    <row r="24" spans="1:53" x14ac:dyDescent="0.25">
      <c r="A24" s="115" t="s">
        <v>890</v>
      </c>
      <c r="B24">
        <v>113.16</v>
      </c>
      <c r="C24">
        <v>108.36</v>
      </c>
      <c r="D24">
        <v>107.78666666482698</v>
      </c>
      <c r="E24">
        <v>107.34279569525077</v>
      </c>
      <c r="F24">
        <v>107.87913977939523</v>
      </c>
      <c r="G24">
        <v>108.69290321835018</v>
      </c>
      <c r="H24">
        <v>110.17247310884716</v>
      </c>
      <c r="I24">
        <v>109.41419353718287</v>
      </c>
      <c r="J24">
        <v>109.1182795568741</v>
      </c>
      <c r="K24">
        <v>109.89505374846721</v>
      </c>
      <c r="L24">
        <v>110.50537632716949</v>
      </c>
      <c r="M24">
        <v>111.2266666477782</v>
      </c>
      <c r="N24">
        <v>110.72731180731216</v>
      </c>
      <c r="O24">
        <v>110.61634406354978</v>
      </c>
      <c r="P24">
        <v>109.19225804050805</v>
      </c>
      <c r="Q24">
        <v>108.76688169467332</v>
      </c>
      <c r="R24">
        <v>106.7509677148409</v>
      </c>
      <c r="S24">
        <v>104.7535483586943</v>
      </c>
      <c r="T24">
        <v>103.66236556146104</v>
      </c>
      <c r="U24">
        <v>101.60946233443462</v>
      </c>
      <c r="V24">
        <v>99.556559107445565</v>
      </c>
      <c r="W24">
        <v>97.46666663319553</v>
      </c>
      <c r="X24">
        <v>96.375483836042577</v>
      </c>
      <c r="Y24">
        <v>95.302795662559433</v>
      </c>
      <c r="Z24">
        <v>94.230107489097094</v>
      </c>
      <c r="AA24">
        <v>93.175913939303939</v>
      </c>
      <c r="AB24">
        <v>92.103225765883934</v>
      </c>
      <c r="AC24">
        <v>91.049032216132872</v>
      </c>
      <c r="AD24">
        <v>89.994838666403226</v>
      </c>
      <c r="AE24">
        <v>88.922150493048619</v>
      </c>
      <c r="AF24">
        <v>87.867956943362572</v>
      </c>
      <c r="AG24">
        <v>86.813763393698707</v>
      </c>
      <c r="AH24">
        <v>85.771998232974326</v>
      </c>
      <c r="AI24">
        <v>84.742734254178629</v>
      </c>
      <c r="AJ24">
        <v>83.725821443128481</v>
      </c>
      <c r="AK24">
        <v>82.721111585810945</v>
      </c>
      <c r="AL24">
        <v>81.728458246781216</v>
      </c>
      <c r="AM24">
        <v>80.747716747819837</v>
      </c>
      <c r="AN24">
        <v>79.778744146845995</v>
      </c>
      <c r="AO24">
        <v>78.821399217083837</v>
      </c>
      <c r="AP24">
        <v>77.87554242647883</v>
      </c>
      <c r="AQ24">
        <v>76.941035917361077</v>
      </c>
      <c r="AR24">
        <v>76.017743486352742</v>
      </c>
      <c r="AS24">
        <v>75.105530564516513</v>
      </c>
      <c r="AT24">
        <v>74.204264197742319</v>
      </c>
      <c r="AU24">
        <v>73.313813027369406</v>
      </c>
      <c r="AV24">
        <v>72.434047271040967</v>
      </c>
      <c r="AW24">
        <v>71.564838703788482</v>
      </c>
      <c r="AX24">
        <v>70.706060639343022</v>
      </c>
      <c r="AY24">
        <v>69.857587911670905</v>
      </c>
      <c r="AZ24">
        <v>69.019296856730847</v>
      </c>
      <c r="BA24">
        <v>68.19106529445007</v>
      </c>
    </row>
    <row r="25" spans="1:53" x14ac:dyDescent="0.25">
      <c r="A25" s="115" t="s">
        <v>1444</v>
      </c>
      <c r="B25">
        <v>97.69</v>
      </c>
      <c r="C25">
        <v>74.06</v>
      </c>
      <c r="D25">
        <v>94.326547184944275</v>
      </c>
      <c r="E25">
        <v>96.317551881937504</v>
      </c>
      <c r="F25">
        <v>96.485901069684203</v>
      </c>
      <c r="G25">
        <v>97.470770267879786</v>
      </c>
      <c r="H25">
        <v>98.521510052447283</v>
      </c>
      <c r="I25">
        <v>100.07451861040886</v>
      </c>
      <c r="J25">
        <v>101.83022921202563</v>
      </c>
      <c r="K25">
        <v>103.75282121155557</v>
      </c>
      <c r="L25">
        <v>106.17539801658455</v>
      </c>
      <c r="M25">
        <v>109.12343337857645</v>
      </c>
      <c r="N25">
        <v>112.61372510120849</v>
      </c>
      <c r="O25">
        <v>116.26069997030584</v>
      </c>
      <c r="P25">
        <v>120.22843007290803</v>
      </c>
      <c r="Q25">
        <v>124.67562962107333</v>
      </c>
      <c r="R25">
        <v>129.50610863365219</v>
      </c>
      <c r="S25">
        <v>134.61527442843331</v>
      </c>
      <c r="T25">
        <v>139.97206400250883</v>
      </c>
      <c r="U25">
        <v>145.64822616961308</v>
      </c>
      <c r="V25">
        <v>151.40944702553838</v>
      </c>
      <c r="W25">
        <v>157.19459281004737</v>
      </c>
      <c r="X25">
        <v>163.16238077371145</v>
      </c>
      <c r="Y25">
        <v>169.04331132274547</v>
      </c>
      <c r="Z25">
        <v>175.14381374529427</v>
      </c>
      <c r="AA25">
        <v>181.54019949435667</v>
      </c>
      <c r="AB25">
        <v>188.25713113703137</v>
      </c>
      <c r="AC25">
        <v>195.31301284539754</v>
      </c>
      <c r="AD25">
        <v>202.24915600297973</v>
      </c>
      <c r="AE25">
        <v>209.53021689620385</v>
      </c>
      <c r="AF25">
        <v>217.33478580650913</v>
      </c>
      <c r="AG25">
        <v>225.60199880879858</v>
      </c>
      <c r="AH25">
        <v>233.7493196706458</v>
      </c>
      <c r="AI25">
        <v>241.74332028171813</v>
      </c>
      <c r="AJ25">
        <v>249.55019111860466</v>
      </c>
      <c r="AK25">
        <v>257.13595346328691</v>
      </c>
      <c r="AL25">
        <v>264.46669848251645</v>
      </c>
      <c r="AM25">
        <v>271.50883398563155</v>
      </c>
      <c r="AN25">
        <v>278.22933646024813</v>
      </c>
      <c r="AO25">
        <v>284.59600583526981</v>
      </c>
      <c r="AP25">
        <v>290.57772030221327</v>
      </c>
      <c r="AQ25">
        <v>296.1446884419646</v>
      </c>
      <c r="AR25">
        <v>301.26869585726928</v>
      </c>
      <c r="AS25">
        <v>305.9233435034194</v>
      </c>
      <c r="AT25">
        <v>310.08427494201732</v>
      </c>
      <c r="AU25">
        <v>313.72938981594018</v>
      </c>
      <c r="AV25">
        <v>316.83904095757532</v>
      </c>
      <c r="AW25">
        <v>319.39621269616327</v>
      </c>
      <c r="AX25">
        <v>321.3866781220629</v>
      </c>
      <c r="AY25">
        <v>322.79913329361392</v>
      </c>
      <c r="AZ25">
        <v>323.62530663296968</v>
      </c>
      <c r="BA25">
        <v>323.8600420471542</v>
      </c>
    </row>
    <row r="26" spans="1:53" x14ac:dyDescent="0.25">
      <c r="A26" s="115" t="s">
        <v>1445</v>
      </c>
      <c r="B26">
        <v>2.4900000000000002</v>
      </c>
      <c r="C26">
        <v>2.36</v>
      </c>
      <c r="D26">
        <v>2.4042696539104442</v>
      </c>
      <c r="E26">
        <v>2.4550179566590691</v>
      </c>
      <c r="F26">
        <v>2.459308973932989</v>
      </c>
      <c r="G26">
        <v>2.4844120991608221</v>
      </c>
      <c r="H26">
        <v>2.5111941860025979</v>
      </c>
      <c r="I26">
        <v>2.5507784966723115</v>
      </c>
      <c r="J26">
        <v>2.5955294373829858</v>
      </c>
      <c r="K26">
        <v>2.6445339831791732</v>
      </c>
      <c r="L26">
        <v>2.7062825372228025</v>
      </c>
      <c r="M26">
        <v>2.7814243946428032</v>
      </c>
      <c r="N26">
        <v>2.8703877111476017</v>
      </c>
      <c r="O26">
        <v>2.9633446916374409</v>
      </c>
      <c r="P26">
        <v>3.0644773352599146</v>
      </c>
      <c r="Q26">
        <v>3.1778310754066195</v>
      </c>
      <c r="R26">
        <v>3.3009541457446416</v>
      </c>
      <c r="S26">
        <v>3.431180605249248</v>
      </c>
      <c r="T26">
        <v>3.5677186955291949</v>
      </c>
      <c r="U26">
        <v>3.7123972071075513</v>
      </c>
      <c r="V26">
        <v>3.8592437618342785</v>
      </c>
      <c r="W26">
        <v>4.0067001340671311</v>
      </c>
      <c r="X26">
        <v>4.1588118346457321</v>
      </c>
      <c r="Y26">
        <v>4.3087096447296167</v>
      </c>
      <c r="Z26">
        <v>4.4642040764232043</v>
      </c>
      <c r="AA26">
        <v>4.6272402164085191</v>
      </c>
      <c r="AB26">
        <v>4.7984466837056834</v>
      </c>
      <c r="AC26">
        <v>4.9782925784117102</v>
      </c>
      <c r="AD26">
        <v>5.1550864822133242</v>
      </c>
      <c r="AE26">
        <v>5.340671922116365</v>
      </c>
      <c r="AF26">
        <v>5.5396009484922493</v>
      </c>
      <c r="AG26">
        <v>5.7503222134702492</v>
      </c>
      <c r="AH26">
        <v>5.9579875727291247</v>
      </c>
      <c r="AI26">
        <v>6.1617449841486156</v>
      </c>
      <c r="AJ26">
        <v>6.3607326838501965</v>
      </c>
      <c r="AK26">
        <v>6.5540845953893383</v>
      </c>
      <c r="AL26">
        <v>6.740936423599817</v>
      </c>
      <c r="AM26">
        <v>6.9204319441521411</v>
      </c>
      <c r="AN26">
        <v>7.0917294276386329</v>
      </c>
      <c r="AO26">
        <v>7.2540081331745521</v>
      </c>
      <c r="AP26">
        <v>7.4064748034856294</v>
      </c>
      <c r="AQ26">
        <v>7.5483700913142799</v>
      </c>
      <c r="AR26">
        <v>7.6789748457836078</v>
      </c>
      <c r="AS26">
        <v>7.7976161871585061</v>
      </c>
      <c r="AT26">
        <v>7.9036732992693555</v>
      </c>
      <c r="AU26">
        <v>7.9965828707307933</v>
      </c>
      <c r="AV26">
        <v>8.0758441189923502</v>
      </c>
      <c r="AW26">
        <v>8.1410233351770582</v>
      </c>
      <c r="AX26">
        <v>8.1917578925574457</v>
      </c>
      <c r="AY26">
        <v>8.2277596673262234</v>
      </c>
      <c r="AZ26">
        <v>8.2488178269638102</v>
      </c>
      <c r="BA26">
        <v>8.2548009488935836</v>
      </c>
    </row>
    <row r="27" spans="1:53" x14ac:dyDescent="0.25">
      <c r="A27" s="115" t="s">
        <v>1446</v>
      </c>
      <c r="B27">
        <v>0.28999999999999998</v>
      </c>
      <c r="C27">
        <v>0.28999999999999998</v>
      </c>
      <c r="D27">
        <v>0.28001534121848543</v>
      </c>
      <c r="E27">
        <v>0.2859257861169196</v>
      </c>
      <c r="F27">
        <v>0.28642554314882196</v>
      </c>
      <c r="G27">
        <v>0.28934920030387079</v>
      </c>
      <c r="H27">
        <v>0.29246839917299322</v>
      </c>
      <c r="I27">
        <v>0.29707862009436553</v>
      </c>
      <c r="J27">
        <v>0.30229057704460466</v>
      </c>
      <c r="K27">
        <v>0.30799793378391971</v>
      </c>
      <c r="L27">
        <v>0.31518953244763559</v>
      </c>
      <c r="M27">
        <v>0.32394099375357938</v>
      </c>
      <c r="N27">
        <v>0.33430218322602584</v>
      </c>
      <c r="O27">
        <v>0.34512849822283442</v>
      </c>
      <c r="P27">
        <v>0.35690699888569277</v>
      </c>
      <c r="Q27">
        <v>0.37010884010759815</v>
      </c>
      <c r="R27">
        <v>0.38444847480560074</v>
      </c>
      <c r="S27">
        <v>0.39961541185633803</v>
      </c>
      <c r="T27">
        <v>0.41551743843512701</v>
      </c>
      <c r="U27">
        <v>0.43236754620931306</v>
      </c>
      <c r="V27">
        <v>0.4494701570007793</v>
      </c>
      <c r="W27">
        <v>0.46664379071464568</v>
      </c>
      <c r="X27">
        <v>0.48435961126396071</v>
      </c>
      <c r="Y27">
        <v>0.50181758914521635</v>
      </c>
      <c r="Z27">
        <v>0.51992738239467018</v>
      </c>
      <c r="AA27">
        <v>0.53891552721223701</v>
      </c>
      <c r="AB27">
        <v>0.55885523625487865</v>
      </c>
      <c r="AC27">
        <v>0.57980114367044</v>
      </c>
      <c r="AD27">
        <v>0.60039159833006572</v>
      </c>
      <c r="AE27">
        <v>0.6220059668328296</v>
      </c>
      <c r="AF27">
        <v>0.64517440765572365</v>
      </c>
      <c r="AG27">
        <v>0.66971624172946653</v>
      </c>
      <c r="AH27">
        <v>0.6939021671049983</v>
      </c>
      <c r="AI27">
        <v>0.71763294996108362</v>
      </c>
      <c r="AJ27">
        <v>0.74080822422351666</v>
      </c>
      <c r="AK27">
        <v>0.76332712155136861</v>
      </c>
      <c r="AL27">
        <v>0.7850889810618259</v>
      </c>
      <c r="AM27">
        <v>0.80599408184904431</v>
      </c>
      <c r="AN27">
        <v>0.82594439117076424</v>
      </c>
      <c r="AO27">
        <v>0.84484432073117255</v>
      </c>
      <c r="AP27">
        <v>0.86260148313688034</v>
      </c>
      <c r="AQ27">
        <v>0.87912744035387169</v>
      </c>
      <c r="AR27">
        <v>0.89433843585431561</v>
      </c>
      <c r="AS27">
        <v>0.908156102118862</v>
      </c>
      <c r="AT27">
        <v>0.92050813525627007</v>
      </c>
      <c r="AU27">
        <v>0.93132892871965034</v>
      </c>
      <c r="AV27">
        <v>0.94056015843685992</v>
      </c>
      <c r="AW27">
        <v>0.94815131212905468</v>
      </c>
      <c r="AX27">
        <v>0.95406015616130868</v>
      </c>
      <c r="AY27">
        <v>0.95825313394562428</v>
      </c>
      <c r="AZ27">
        <v>0.96070569069056411</v>
      </c>
      <c r="BA27">
        <v>0.96140252015226446</v>
      </c>
    </row>
    <row r="28" spans="1:53" x14ac:dyDescent="0.25">
      <c r="A28" s="115" t="s">
        <v>1447</v>
      </c>
      <c r="B28">
        <v>0.08</v>
      </c>
      <c r="C28">
        <v>0.08</v>
      </c>
      <c r="D28">
        <v>7.7245611370616668E-2</v>
      </c>
      <c r="E28">
        <v>7.8876078928805424E-2</v>
      </c>
      <c r="F28">
        <v>7.9013942937606066E-2</v>
      </c>
      <c r="G28">
        <v>7.9820469049343673E-2</v>
      </c>
      <c r="H28">
        <v>8.0680937702894695E-2</v>
      </c>
      <c r="I28">
        <v>8.1952722784652571E-2</v>
      </c>
      <c r="J28">
        <v>8.3390504012304745E-2</v>
      </c>
      <c r="K28">
        <v>8.4964947250736486E-2</v>
      </c>
      <c r="L28">
        <v>8.6948836537278779E-2</v>
      </c>
      <c r="M28">
        <v>8.9363032759608121E-2</v>
      </c>
      <c r="N28">
        <v>9.2221291924420926E-2</v>
      </c>
      <c r="O28">
        <v>9.5207861578712943E-2</v>
      </c>
      <c r="P28">
        <v>9.8457103140880783E-2</v>
      </c>
      <c r="Q28">
        <v>0.10209899037450984</v>
      </c>
      <c r="R28">
        <v>0.10605475167051057</v>
      </c>
      <c r="S28">
        <v>0.11023873430519671</v>
      </c>
      <c r="T28">
        <v>0.11462550025796608</v>
      </c>
      <c r="U28">
        <v>0.119273805850845</v>
      </c>
      <c r="V28">
        <v>0.12399176744849086</v>
      </c>
      <c r="W28">
        <v>0.12872932157645398</v>
      </c>
      <c r="X28">
        <v>0.13361644448660986</v>
      </c>
      <c r="Y28">
        <v>0.13843243838488728</v>
      </c>
      <c r="Z28">
        <v>0.14342824341921939</v>
      </c>
      <c r="AA28">
        <v>0.14866635233441022</v>
      </c>
      <c r="AB28">
        <v>0.15416696172548378</v>
      </c>
      <c r="AC28">
        <v>0.15994514308150071</v>
      </c>
      <c r="AD28">
        <v>0.16562526850484574</v>
      </c>
      <c r="AE28">
        <v>0.17158785291940126</v>
      </c>
      <c r="AF28">
        <v>0.17797914693951</v>
      </c>
      <c r="AG28">
        <v>0.18474930806330114</v>
      </c>
      <c r="AH28">
        <v>0.19142128747724094</v>
      </c>
      <c r="AI28">
        <v>0.19796771033409205</v>
      </c>
      <c r="AJ28">
        <v>0.20436088944097014</v>
      </c>
      <c r="AK28">
        <v>0.21057299904865343</v>
      </c>
      <c r="AL28">
        <v>0.21657627063774509</v>
      </c>
      <c r="AM28">
        <v>0.22234319499283986</v>
      </c>
      <c r="AN28">
        <v>0.22784672859883154</v>
      </c>
      <c r="AO28">
        <v>0.23306050227066832</v>
      </c>
      <c r="AP28">
        <v>0.23795902983086356</v>
      </c>
      <c r="AQ28">
        <v>0.24251791458037844</v>
      </c>
      <c r="AR28">
        <v>0.24671405127015605</v>
      </c>
      <c r="AS28">
        <v>0.25052582127416884</v>
      </c>
      <c r="AT28">
        <v>0.25393327869138488</v>
      </c>
      <c r="AU28">
        <v>0.25691832516404151</v>
      </c>
      <c r="AV28">
        <v>0.25946487129292689</v>
      </c>
      <c r="AW28">
        <v>0.26155898265629096</v>
      </c>
      <c r="AX28">
        <v>0.26318900859622313</v>
      </c>
      <c r="AY28">
        <v>0.26434569212293085</v>
      </c>
      <c r="AZ28">
        <v>0.26502225950084529</v>
      </c>
      <c r="BA28">
        <v>0.26521448831786609</v>
      </c>
    </row>
    <row r="29" spans="1:53" x14ac:dyDescent="0.25">
      <c r="A29" s="115"/>
    </row>
    <row r="30" spans="1:53" x14ac:dyDescent="0.25">
      <c r="A30" s="115"/>
    </row>
    <row r="34" spans="1:82" x14ac:dyDescent="0.25">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t="s">
        <v>1448</v>
      </c>
      <c r="AH34" s="115" t="s">
        <v>1449</v>
      </c>
      <c r="AI34" s="115" t="s">
        <v>1450</v>
      </c>
      <c r="AJ34" s="115" t="s">
        <v>1451</v>
      </c>
      <c r="AK34" s="115" t="s">
        <v>1452</v>
      </c>
      <c r="AL34" s="115" t="s">
        <v>1453</v>
      </c>
      <c r="AM34" s="115" t="s">
        <v>1454</v>
      </c>
      <c r="AN34" s="115" t="s">
        <v>1455</v>
      </c>
      <c r="AO34" s="115" t="s">
        <v>1456</v>
      </c>
      <c r="AP34" s="115" t="s">
        <v>1457</v>
      </c>
      <c r="AQ34" s="115" t="s">
        <v>1458</v>
      </c>
      <c r="AR34" s="115" t="s">
        <v>1459</v>
      </c>
      <c r="AS34" s="115" t="s">
        <v>1460</v>
      </c>
      <c r="AT34" s="115" t="s">
        <v>1461</v>
      </c>
      <c r="AU34" s="115" t="s">
        <v>1462</v>
      </c>
      <c r="AV34" s="115" t="s">
        <v>1463</v>
      </c>
      <c r="AW34" s="115" t="s">
        <v>1464</v>
      </c>
      <c r="AX34" s="115" t="s">
        <v>1465</v>
      </c>
      <c r="AY34" s="115" t="s">
        <v>1466</v>
      </c>
      <c r="AZ34" s="115" t="s">
        <v>1467</v>
      </c>
      <c r="BA34" s="115" t="s">
        <v>1468</v>
      </c>
      <c r="BB34" s="115" t="s">
        <v>1469</v>
      </c>
      <c r="BC34" s="115" t="s">
        <v>1470</v>
      </c>
      <c r="BD34" s="115" t="s">
        <v>1471</v>
      </c>
      <c r="BE34" s="115" t="s">
        <v>1472</v>
      </c>
      <c r="BF34" s="115" t="s">
        <v>1473</v>
      </c>
      <c r="BG34" s="115" t="s">
        <v>1474</v>
      </c>
      <c r="BH34" s="115" t="s">
        <v>1475</v>
      </c>
      <c r="BI34" s="115" t="s">
        <v>1476</v>
      </c>
      <c r="BJ34" s="115" t="s">
        <v>1477</v>
      </c>
      <c r="BK34" s="115" t="s">
        <v>1478</v>
      </c>
      <c r="BL34" s="115" t="s">
        <v>1479</v>
      </c>
      <c r="BM34" s="115" t="s">
        <v>1480</v>
      </c>
      <c r="BN34" s="115" t="s">
        <v>1481</v>
      </c>
      <c r="BO34" s="115" t="s">
        <v>1482</v>
      </c>
      <c r="BP34" s="115" t="s">
        <v>1483</v>
      </c>
      <c r="BQ34" s="115" t="s">
        <v>1484</v>
      </c>
      <c r="BR34" s="115" t="s">
        <v>1485</v>
      </c>
      <c r="BS34" s="115" t="s">
        <v>1486</v>
      </c>
      <c r="BT34" s="115" t="s">
        <v>1487</v>
      </c>
      <c r="BU34" s="115" t="s">
        <v>1488</v>
      </c>
      <c r="BV34" s="115" t="s">
        <v>1489</v>
      </c>
      <c r="BW34" s="115" t="s">
        <v>1490</v>
      </c>
      <c r="BX34" s="115" t="s">
        <v>1491</v>
      </c>
      <c r="BY34" s="115" t="s">
        <v>1492</v>
      </c>
      <c r="BZ34" s="115" t="s">
        <v>1493</v>
      </c>
      <c r="CA34" s="115" t="s">
        <v>1494</v>
      </c>
      <c r="CB34" s="115" t="s">
        <v>1495</v>
      </c>
      <c r="CC34" s="115" t="s">
        <v>1496</v>
      </c>
      <c r="CD34" s="115" t="s">
        <v>1497</v>
      </c>
    </row>
    <row r="35" spans="1:82" x14ac:dyDescent="0.25">
      <c r="A35">
        <v>58364.834921819442</v>
      </c>
      <c r="B35">
        <v>58801.927000000003</v>
      </c>
      <c r="C35">
        <v>59392.254999999997</v>
      </c>
      <c r="D35">
        <v>59893.885000000002</v>
      </c>
      <c r="E35">
        <v>60414.495000000003</v>
      </c>
      <c r="F35">
        <v>61020.220999999998</v>
      </c>
      <c r="G35">
        <v>61673.080999999998</v>
      </c>
      <c r="H35">
        <v>62305.038999999997</v>
      </c>
      <c r="I35">
        <v>62918.915999999997</v>
      </c>
      <c r="J35">
        <v>63514.502</v>
      </c>
      <c r="K35">
        <v>64093.732000000004</v>
      </c>
      <c r="L35">
        <v>64659.277999999998</v>
      </c>
      <c r="M35">
        <v>65211.525999999998</v>
      </c>
      <c r="N35">
        <v>65752.923999999999</v>
      </c>
      <c r="O35">
        <v>66284.188999999998</v>
      </c>
      <c r="P35">
        <v>66804.167000000001</v>
      </c>
      <c r="Q35">
        <v>67314.133000000002</v>
      </c>
      <c r="R35">
        <v>67815.933000000005</v>
      </c>
      <c r="S35">
        <v>68308.245999999999</v>
      </c>
      <c r="T35">
        <v>68788.494999999995</v>
      </c>
      <c r="U35">
        <v>69256.823000000004</v>
      </c>
      <c r="V35">
        <v>69713.937000000005</v>
      </c>
      <c r="W35">
        <v>70160.652000000002</v>
      </c>
      <c r="X35">
        <v>70595.131999999998</v>
      </c>
      <c r="Y35">
        <v>71016.168000000005</v>
      </c>
      <c r="Z35">
        <v>71423.671000000002</v>
      </c>
      <c r="AA35">
        <v>71816.201000000001</v>
      </c>
      <c r="AB35">
        <v>72192.154999999999</v>
      </c>
      <c r="AC35">
        <v>72551.392999999996</v>
      </c>
      <c r="AD35">
        <v>72894.218999999997</v>
      </c>
      <c r="AE35">
        <v>73220.86</v>
      </c>
      <c r="AF35">
        <v>73529.752999999997</v>
      </c>
      <c r="AG35">
        <v>73819.237999999998</v>
      </c>
      <c r="AH35">
        <v>74089.701000000001</v>
      </c>
      <c r="AI35">
        <v>74342.981</v>
      </c>
      <c r="AJ35">
        <v>74580.11</v>
      </c>
      <c r="AK35">
        <v>74799.05</v>
      </c>
      <c r="AL35">
        <v>75001.119999999995</v>
      </c>
      <c r="AM35">
        <v>75188.808000000005</v>
      </c>
      <c r="AN35">
        <v>75362.119000000006</v>
      </c>
      <c r="AO35">
        <v>75520.304000000004</v>
      </c>
      <c r="AP35">
        <v>75663.198000000004</v>
      </c>
      <c r="AQ35">
        <v>75793.040999999997</v>
      </c>
      <c r="AR35">
        <v>75912.773000000001</v>
      </c>
      <c r="AS35">
        <v>76022.452999999994</v>
      </c>
      <c r="AT35">
        <v>76120.998999999996</v>
      </c>
      <c r="AU35">
        <v>76208.044999999998</v>
      </c>
      <c r="AV35">
        <v>76283.732000000004</v>
      </c>
      <c r="AW35">
        <v>76351.933999999994</v>
      </c>
      <c r="AX35">
        <v>76412.77</v>
      </c>
      <c r="AY35">
        <v>76462.114000000001</v>
      </c>
      <c r="AZ35">
        <v>76502.154999999999</v>
      </c>
      <c r="BA35">
        <v>76536.239000000001</v>
      </c>
      <c r="BB35">
        <v>76563.061000000002</v>
      </c>
      <c r="BC35">
        <v>76578.86</v>
      </c>
      <c r="BD35">
        <v>76584.111000000004</v>
      </c>
      <c r="BE35">
        <v>76579.881999999998</v>
      </c>
      <c r="BF35">
        <v>76567.381999999998</v>
      </c>
      <c r="BG35">
        <v>76548.373999999996</v>
      </c>
      <c r="BH35">
        <v>76522.763999999996</v>
      </c>
      <c r="BI35">
        <v>76488.403999999995</v>
      </c>
      <c r="BJ35">
        <v>76445.383000000002</v>
      </c>
      <c r="BK35">
        <v>76396.514999999999</v>
      </c>
      <c r="BL35">
        <v>76341.014999999999</v>
      </c>
      <c r="BM35">
        <v>76280.819000000003</v>
      </c>
      <c r="BN35">
        <v>76216.707999999999</v>
      </c>
      <c r="BO35">
        <v>76146.535000000003</v>
      </c>
      <c r="BP35">
        <v>76071.991999999998</v>
      </c>
      <c r="BQ35">
        <v>75994.767999999996</v>
      </c>
      <c r="BR35">
        <v>75913.620999999999</v>
      </c>
      <c r="BS35">
        <v>75827.38</v>
      </c>
      <c r="BT35">
        <v>75736.555999999997</v>
      </c>
      <c r="BU35">
        <v>75640.985000000001</v>
      </c>
      <c r="BV35">
        <v>75538.822</v>
      </c>
      <c r="BW35">
        <v>75431.323000000004</v>
      </c>
      <c r="BX35">
        <v>75319.877999999997</v>
      </c>
      <c r="BY35">
        <v>75203.788</v>
      </c>
      <c r="BZ35">
        <v>75084.182000000001</v>
      </c>
      <c r="CA35">
        <v>74959.932000000001</v>
      </c>
      <c r="CB35">
        <v>74830.455000000002</v>
      </c>
      <c r="CC35">
        <v>74697.591</v>
      </c>
      <c r="CD35">
        <v>74559.59</v>
      </c>
    </row>
    <row r="86" spans="1:5" x14ac:dyDescent="0.25">
      <c r="A86" s="115" t="s">
        <v>1406</v>
      </c>
      <c r="B86" s="115" t="s">
        <v>891</v>
      </c>
      <c r="C86" s="115" t="s">
        <v>1407</v>
      </c>
      <c r="D86" s="115" t="s">
        <v>1408</v>
      </c>
      <c r="E86" s="115" t="s">
        <v>1409</v>
      </c>
    </row>
    <row r="87" spans="1:5" x14ac:dyDescent="0.25">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5546875"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903.91074691874155</v>
      </c>
      <c r="L7" s="85">
        <f>'Net zero emission summary'!AM5</f>
        <v>816.67063660859151</v>
      </c>
      <c r="M7" s="85">
        <f>'Net zero emission summary'!AN5</f>
        <v>844.86831551393357</v>
      </c>
      <c r="N7" s="85">
        <f>'Net zero emission summary'!AO5</f>
        <v>848.0774171318692</v>
      </c>
      <c r="O7" s="85">
        <f>'Net zero emission summary'!AP5</f>
        <v>835.55038441861734</v>
      </c>
      <c r="P7" s="85">
        <f>'Net zero emission summary'!AQ5</f>
        <v>830.72170811566991</v>
      </c>
      <c r="Q7" s="85">
        <f>'Net zero emission summary'!AR5</f>
        <v>827.00237018821952</v>
      </c>
      <c r="R7" s="85">
        <f>'Net zero emission summary'!AS5</f>
        <v>826.21458934069403</v>
      </c>
      <c r="S7" s="85">
        <f>'Net zero emission summary'!AT5</f>
        <v>827.40317896432168</v>
      </c>
      <c r="T7" s="85">
        <f>'Net zero emission summary'!AU5</f>
        <v>830.54458398264399</v>
      </c>
      <c r="U7" s="85">
        <f>'Net zero emission summary'!AV5</f>
        <v>837.45743065199235</v>
      </c>
      <c r="V7" s="85">
        <f>'Net zero emission summary'!AW5</f>
        <v>848.3125876122109</v>
      </c>
      <c r="W7" s="85">
        <f>'Net zero emission summary'!AX5</f>
        <v>856.93123064271674</v>
      </c>
      <c r="X7" s="85">
        <f>'Net zero emission summary'!AY5</f>
        <v>866.18748980547264</v>
      </c>
      <c r="Y7" s="85">
        <f>'Net zero emission summary'!AZ5</f>
        <v>876.26573773227744</v>
      </c>
      <c r="Z7" s="85">
        <f>'Net zero emission summary'!BA5</f>
        <v>889.47212106245263</v>
      </c>
      <c r="AA7" s="85">
        <f>'Net zero emission summary'!BB5</f>
        <v>903.50078751426304</v>
      </c>
      <c r="AB7" s="85">
        <f>'Net zero emission summary'!BC5</f>
        <v>918.36597323497574</v>
      </c>
      <c r="AC7" s="85">
        <f>'Net zero emission summary'!BD5</f>
        <v>934.20454528318157</v>
      </c>
      <c r="AD7" s="85">
        <f>'Net zero emission summary'!BE5</f>
        <v>950.44624960285921</v>
      </c>
      <c r="AE7" s="85">
        <f>'Net zero emission summary'!BF5</f>
        <v>965.97616893572183</v>
      </c>
      <c r="AF7" s="85">
        <f>'Net zero emission summary'!BG5</f>
        <v>980.38990195271765</v>
      </c>
      <c r="AG7" s="85">
        <f>'Net zero emission summary'!BH5</f>
        <v>998.7716962724736</v>
      </c>
      <c r="AH7" s="85">
        <f>'Net zero emission summary'!BI5</f>
        <v>1015.5962248430325</v>
      </c>
      <c r="AI7" s="85">
        <f>'Net zero emission summary'!BJ5</f>
        <v>1032.7147595298759</v>
      </c>
      <c r="AJ7" s="85">
        <f>'Net zero emission summary'!BK5</f>
        <v>1050.5241030198808</v>
      </c>
      <c r="AK7" s="85">
        <f>'Net zero emission summary'!BL5</f>
        <v>1069.0722466149527</v>
      </c>
      <c r="AL7" s="85">
        <f>'Net zero emission summary'!BM5</f>
        <v>1088.3963107086183</v>
      </c>
      <c r="AM7" s="85">
        <f>'Net zero emission summary'!BN5</f>
        <v>1105.9122798844637</v>
      </c>
      <c r="AN7" s="85">
        <f>'Net zero emission summary'!BO5</f>
        <v>1124.1529719659288</v>
      </c>
      <c r="AO7" s="85">
        <f>'Net zero emission summary'!BP5</f>
        <v>1143.9821947704636</v>
      </c>
      <c r="AP7" s="85">
        <f>'Net zero emission summary'!BQ5</f>
        <v>1164.9451938662182</v>
      </c>
    </row>
    <row r="8" spans="1:42" x14ac:dyDescent="0.25">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149.08683066168243</v>
      </c>
      <c r="M8" s="85">
        <f>'Net zero emission summary'!AN6</f>
        <v>149.18471631490678</v>
      </c>
      <c r="N8" s="85">
        <f>'Net zero emission summary'!AO6</f>
        <v>149.13401546667575</v>
      </c>
      <c r="O8" s="85">
        <f>'Net zero emission summary'!AP6</f>
        <v>149.11954590533702</v>
      </c>
      <c r="P8" s="85">
        <f>'Net zero emission summary'!AQ6</f>
        <v>149.27417366584302</v>
      </c>
      <c r="Q8" s="85">
        <f>'Net zero emission summary'!AR6</f>
        <v>149.52498369262278</v>
      </c>
      <c r="R8" s="85">
        <f>'Net zero emission summary'!AS6</f>
        <v>149.76345653677848</v>
      </c>
      <c r="S8" s="85">
        <f>'Net zero emission summary'!AT6</f>
        <v>149.99209837583575</v>
      </c>
      <c r="T8" s="85">
        <f>'Net zero emission summary'!AU6</f>
        <v>150.20984633738391</v>
      </c>
      <c r="U8" s="85">
        <f>'Net zero emission summary'!AV6</f>
        <v>150.4215946770849</v>
      </c>
      <c r="V8" s="85">
        <f>'Net zero emission summary'!AW6</f>
        <v>150.63127399501417</v>
      </c>
      <c r="W8" s="85">
        <f>'Net zero emission summary'!AX6</f>
        <v>150.83785751837797</v>
      </c>
      <c r="X8" s="85">
        <f>'Net zero emission summary'!AY6</f>
        <v>151.04164636314147</v>
      </c>
      <c r="Y8" s="85">
        <f>'Net zero emission summary'!AZ6</f>
        <v>151.2435296270458</v>
      </c>
      <c r="Z8" s="85">
        <f>'Net zero emission summary'!BA6</f>
        <v>151.4447310698248</v>
      </c>
      <c r="AA8" s="85">
        <f>'Net zero emission summary'!BB6</f>
        <v>151.64357739522333</v>
      </c>
      <c r="AB8" s="85">
        <f>'Net zero emission summary'!BC6</f>
        <v>151.84258612436111</v>
      </c>
      <c r="AC8" s="85">
        <f>'Net zero emission summary'!BD6</f>
        <v>152.03967760246246</v>
      </c>
      <c r="AD8" s="85">
        <f>'Net zero emission summary'!BE6</f>
        <v>152.22984086346858</v>
      </c>
      <c r="AE8" s="85">
        <f>'Net zero emission summary'!BF6</f>
        <v>152.41128904410417</v>
      </c>
      <c r="AF8" s="85">
        <f>'Net zero emission summary'!BG6</f>
        <v>152.58414529385263</v>
      </c>
      <c r="AG8" s="85">
        <f>'Net zero emission summary'!BH6</f>
        <v>152.75182817016156</v>
      </c>
      <c r="AH8" s="85">
        <f>'Net zero emission summary'!BI6</f>
        <v>152.90779988590046</v>
      </c>
      <c r="AI8" s="85">
        <f>'Net zero emission summary'!BJ6</f>
        <v>153.0532295375105</v>
      </c>
      <c r="AJ8" s="85">
        <f>'Net zero emission summary'!BK6</f>
        <v>153.18860680580843</v>
      </c>
      <c r="AK8" s="85">
        <f>'Net zero emission summary'!BL6</f>
        <v>153.31187279308821</v>
      </c>
      <c r="AL8" s="85">
        <f>'Net zero emission summary'!BM6</f>
        <v>153.42076320907711</v>
      </c>
      <c r="AM8" s="85">
        <f>'Net zero emission summary'!BN6</f>
        <v>153.51030801187284</v>
      </c>
      <c r="AN8" s="85">
        <f>'Net zero emission summary'!BO6</f>
        <v>153.58559341889691</v>
      </c>
      <c r="AO8" s="85">
        <f>'Net zero emission summary'!BP6</f>
        <v>153.64869556761948</v>
      </c>
      <c r="AP8" s="85">
        <f>'Net zero emission summary'!BQ6</f>
        <v>153.69663634399717</v>
      </c>
    </row>
    <row r="9" spans="1:42" x14ac:dyDescent="0.25">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38.708324805427907</v>
      </c>
      <c r="M9" s="85">
        <f>'Net zero emission summary'!AN7</f>
        <v>38.77115351770793</v>
      </c>
      <c r="N9" s="85">
        <f>'Net zero emission summary'!AO7</f>
        <v>38.772519994437424</v>
      </c>
      <c r="O9" s="85">
        <f>'Net zero emission summary'!AP7</f>
        <v>38.78568565383118</v>
      </c>
      <c r="P9" s="85">
        <f>'Net zero emission summary'!AQ7</f>
        <v>38.862810548624154</v>
      </c>
      <c r="Q9" s="85">
        <f>'Net zero emission summary'!AR7</f>
        <v>38.975134213991481</v>
      </c>
      <c r="R9" s="85">
        <f>'Net zero emission summary'!AS7</f>
        <v>39.080277194837976</v>
      </c>
      <c r="S9" s="85">
        <f>'Net zero emission summary'!AT7</f>
        <v>39.179419411907858</v>
      </c>
      <c r="T9" s="85">
        <f>'Net zero emission summary'!AU7</f>
        <v>39.272327381557936</v>
      </c>
      <c r="U9" s="85">
        <f>'Net zero emission summary'!AV7</f>
        <v>39.361061601730938</v>
      </c>
      <c r="V9" s="85">
        <f>'Net zero emission summary'!AW7</f>
        <v>39.447279374394043</v>
      </c>
      <c r="W9" s="85">
        <f>'Net zero emission summary'!AX7</f>
        <v>39.530701009839213</v>
      </c>
      <c r="X9" s="85">
        <f>'Net zero emission summary'!AY7</f>
        <v>39.61155055625234</v>
      </c>
      <c r="Y9" s="85">
        <f>'Net zero emission summary'!AZ7</f>
        <v>39.690267560680439</v>
      </c>
      <c r="Z9" s="85">
        <f>'Net zero emission summary'!BA7</f>
        <v>39.767408853725598</v>
      </c>
      <c r="AA9" s="85">
        <f>'Net zero emission summary'!BB7</f>
        <v>39.842411813311962</v>
      </c>
      <c r="AB9" s="85">
        <f>'Net zero emission summary'!BC7</f>
        <v>39.91631272203999</v>
      </c>
      <c r="AC9" s="85">
        <f>'Net zero emission summary'!BD7</f>
        <v>39.988382404827981</v>
      </c>
      <c r="AD9" s="85">
        <f>'Net zero emission summary'!BE7</f>
        <v>40.056777126255064</v>
      </c>
      <c r="AE9" s="85">
        <f>'Net zero emission summary'!BF7</f>
        <v>40.120886769008848</v>
      </c>
      <c r="AF9" s="85">
        <f>'Net zero emission summary'!BG7</f>
        <v>40.180825591216816</v>
      </c>
      <c r="AG9" s="85">
        <f>'Net zero emission summary'!BH7</f>
        <v>40.237950366741799</v>
      </c>
      <c r="AH9" s="85">
        <f>'Net zero emission summary'!BI7</f>
        <v>40.289843641276725</v>
      </c>
      <c r="AI9" s="85">
        <f>'Net zero emission summary'!BJ7</f>
        <v>40.337008132882268</v>
      </c>
      <c r="AJ9" s="85">
        <f>'Net zero emission summary'!BK7</f>
        <v>40.379684363518066</v>
      </c>
      <c r="AK9" s="85">
        <f>'Net zero emission summary'!BL7</f>
        <v>40.417150643335063</v>
      </c>
      <c r="AL9" s="85">
        <f>'Net zero emission summary'!BM7</f>
        <v>40.448610549910121</v>
      </c>
      <c r="AM9" s="85">
        <f>'Net zero emission summary'!BN7</f>
        <v>40.472256901468413</v>
      </c>
      <c r="AN9" s="85">
        <f>'Net zero emission summary'!BO7</f>
        <v>40.490053258383938</v>
      </c>
      <c r="AO9" s="85">
        <f>'Net zero emission summary'!BP7</f>
        <v>40.502824382768807</v>
      </c>
      <c r="AP9" s="85">
        <f>'Net zero emission summary'!BQ7</f>
        <v>40.50950354493601</v>
      </c>
    </row>
    <row r="10" spans="1:42" x14ac:dyDescent="0.25">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5.6203482259438013</v>
      </c>
      <c r="G10" s="85">
        <f>'Net zero emission summary'!AH8</f>
        <v>5.629075655008374</v>
      </c>
      <c r="H10" s="85">
        <f>'Net zero emission summary'!AI8</f>
        <v>5.6165815405282276</v>
      </c>
      <c r="I10" s="85">
        <f>'Net zero emission summary'!AJ8</f>
        <v>5.5833231296706112</v>
      </c>
      <c r="J10" s="85">
        <f>'Net zero emission summary'!AK8</f>
        <v>5.5648827699457346</v>
      </c>
      <c r="K10" s="85">
        <f>'Net zero emission summary'!AL8</f>
        <v>5.5483103177944031</v>
      </c>
      <c r="L10" s="85">
        <f>'Net zero emission summary'!AM8</f>
        <v>5.2803833464567367</v>
      </c>
      <c r="M10" s="85">
        <f>'Net zero emission summary'!AN8</f>
        <v>5.4084183105105064</v>
      </c>
      <c r="N10" s="85">
        <f>'Net zero emission summary'!AO8</f>
        <v>5.4467115947178373</v>
      </c>
      <c r="O10" s="85">
        <f>'Net zero emission summary'!AP8</f>
        <v>5.4224186083093189</v>
      </c>
      <c r="P10" s="85">
        <f>'Net zero emission summary'!AQ8</f>
        <v>5.4223243033308801</v>
      </c>
      <c r="Q10" s="85">
        <f>'Net zero emission summary'!AR8</f>
        <v>5.4234073071057072</v>
      </c>
      <c r="R10" s="85">
        <f>'Net zero emission summary'!AS8</f>
        <v>5.4369231886816394</v>
      </c>
      <c r="S10" s="85">
        <f>'Net zero emission summary'!AT8</f>
        <v>5.4591522823339398</v>
      </c>
      <c r="T10" s="85">
        <f>'Net zero emission summary'!AU8</f>
        <v>5.4902125756346534</v>
      </c>
      <c r="U10" s="85">
        <f>'Net zero emission summary'!AV8</f>
        <v>5.5376204396745452</v>
      </c>
      <c r="V10" s="85">
        <f>'Net zero emission summary'!AW8</f>
        <v>5.6023226186449859</v>
      </c>
      <c r="W10" s="85">
        <f>'Net zero emission summary'!AX8</f>
        <v>5.6811895482573158</v>
      </c>
      <c r="X10" s="85">
        <f>'Net zero emission summary'!AY8</f>
        <v>5.7653288791715855</v>
      </c>
      <c r="Y10" s="85">
        <f>'Net zero emission summary'!AZ8</f>
        <v>5.8557364759404038</v>
      </c>
      <c r="Z10" s="85">
        <f>'Net zero emission summary'!BA8</f>
        <v>5.9628535041253414</v>
      </c>
      <c r="AA10" s="85">
        <f>'Net zero emission summary'!BB8</f>
        <v>6.077164122124282</v>
      </c>
      <c r="AB10" s="85">
        <f>'Net zero emission summary'!BC8</f>
        <v>6.1989600195503085</v>
      </c>
      <c r="AC10" s="85">
        <f>'Net zero emission summary'!BD8</f>
        <v>6.3293136796276546</v>
      </c>
      <c r="AD10" s="85">
        <f>'Net zero emission summary'!BE8</f>
        <v>6.4661549750479965</v>
      </c>
      <c r="AE10" s="85">
        <f>'Net zero emission summary'!BF8</f>
        <v>6.6045071340041819</v>
      </c>
      <c r="AF10" s="85">
        <f>'Net zero emission summary'!BG8</f>
        <v>6.7424345411353785</v>
      </c>
      <c r="AG10" s="85">
        <f>'Net zero emission summary'!BH8</f>
        <v>6.8870444673045936</v>
      </c>
      <c r="AH10" s="85">
        <f>'Net zero emission summary'!BI8</f>
        <v>7.0281911039522464</v>
      </c>
      <c r="AI10" s="85">
        <f>'Net zero emission summary'!BJ8</f>
        <v>7.1751234269686286</v>
      </c>
      <c r="AJ10" s="85">
        <f>'Net zero emission summary'!BK8</f>
        <v>7.3301139720202508</v>
      </c>
      <c r="AK10" s="85">
        <f>'Net zero emission summary'!BL8</f>
        <v>7.49386719023276</v>
      </c>
      <c r="AL10" s="85">
        <f>'Net zero emission summary'!BM8</f>
        <v>7.6670892883429591</v>
      </c>
      <c r="AM10" s="85">
        <f>'Net zero emission summary'!BN8</f>
        <v>7.8364451360238094</v>
      </c>
      <c r="AN10" s="85">
        <f>'Net zero emission summary'!BO8</f>
        <v>8.0154296684326614</v>
      </c>
      <c r="AO10" s="85">
        <f>'Net zero emission summary'!BP8</f>
        <v>8.2092106985069559</v>
      </c>
      <c r="AP10" s="85">
        <f>'Net zero emission summary'!BQ8</f>
        <v>8.4160816764157058</v>
      </c>
    </row>
    <row r="11" spans="1:42" x14ac:dyDescent="0.25">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5">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2.0846138094278075</v>
      </c>
      <c r="G12" s="85">
        <f>'Net zero emission summary'!AH10</f>
        <v>2.0654754572205229</v>
      </c>
      <c r="H12" s="85">
        <f>'Net zero emission summary'!AI10</f>
        <v>2.0342181138558568</v>
      </c>
      <c r="I12" s="85">
        <f>'Net zero emission summary'!AJ10</f>
        <v>1.9913414611083866</v>
      </c>
      <c r="J12" s="85">
        <f>'Net zero emission summary'!AK10</f>
        <v>1.9602082563146466</v>
      </c>
      <c r="K12" s="85">
        <f>'Net zero emission summary'!AL10</f>
        <v>1.9318299226197024</v>
      </c>
      <c r="L12" s="85">
        <f>'Net zero emission summary'!AM10</f>
        <v>1.7243693029041696</v>
      </c>
      <c r="M12" s="85">
        <f>'Net zero emission summary'!AN10</f>
        <v>1.7839559726461094</v>
      </c>
      <c r="N12" s="85">
        <f>'Net zero emission summary'!AO10</f>
        <v>1.7824224588556086</v>
      </c>
      <c r="O12" s="85">
        <f>'Net zero emission summary'!AP10</f>
        <v>1.7422491413731847</v>
      </c>
      <c r="P12" s="85">
        <f>'Net zero emission summary'!AQ10</f>
        <v>1.7206584184380866</v>
      </c>
      <c r="Q12" s="85">
        <f>'Net zero emission summary'!AR10</f>
        <v>1.7017060802761597</v>
      </c>
      <c r="R12" s="85">
        <f>'Net zero emission summary'!AS10</f>
        <v>1.6903530232592434</v>
      </c>
      <c r="S12" s="85">
        <f>'Net zero emission summary'!AT10</f>
        <v>1.6841589474945002</v>
      </c>
      <c r="T12" s="85">
        <f>'Net zero emission summary'!AU10</f>
        <v>1.6829940139912816</v>
      </c>
      <c r="U12" s="85">
        <f>'Net zero emission summary'!AV10</f>
        <v>1.691140419031002</v>
      </c>
      <c r="V12" s="85">
        <f>'Net zero emission summary'!AW10</f>
        <v>1.7088724027989937</v>
      </c>
      <c r="W12" s="85">
        <f>'Net zero emission summary'!AX10</f>
        <v>1.7340387635041612</v>
      </c>
      <c r="X12" s="85">
        <f>'Net zero emission summary'!AY10</f>
        <v>1.7613485985244981</v>
      </c>
      <c r="Y12" s="85">
        <f>'Net zero emission summary'!AZ10</f>
        <v>1.7912697778653861</v>
      </c>
      <c r="Z12" s="85">
        <f>'Net zero emission summary'!BA10</f>
        <v>1.8294505144591935</v>
      </c>
      <c r="AA12" s="85">
        <f>'Net zero emission summary'!BB10</f>
        <v>1.870364257048617</v>
      </c>
      <c r="AB12" s="85">
        <f>'Net zero emission summary'!BC10</f>
        <v>1.9140785886948328</v>
      </c>
      <c r="AC12" s="85">
        <f>'Net zero emission summary'!BD10</f>
        <v>1.9609905735471609</v>
      </c>
      <c r="AD12" s="85">
        <f>'Net zero emission summary'!BE10</f>
        <v>2.0097666821982263</v>
      </c>
      <c r="AE12" s="85">
        <f>'Net zero emission summary'!BF10</f>
        <v>2.0576766875568349</v>
      </c>
      <c r="AF12" s="85">
        <f>'Net zero emission summary'!BG10</f>
        <v>2.1037087519150268</v>
      </c>
      <c r="AG12" s="85">
        <f>'Net zero emission summary'!BH10</f>
        <v>2.1515293553489463</v>
      </c>
      <c r="AH12" s="85">
        <f>'Net zero emission summary'!BI10</f>
        <v>2.1958334326521021</v>
      </c>
      <c r="AI12" s="85">
        <f>'Net zero emission summary'!BJ10</f>
        <v>2.2412615586509221</v>
      </c>
      <c r="AJ12" s="85">
        <f>'Net zero emission summary'!BK10</f>
        <v>2.2888183686646224</v>
      </c>
      <c r="AK12" s="85">
        <f>'Net zero emission summary'!BL10</f>
        <v>2.3386464332803878</v>
      </c>
      <c r="AL12" s="85">
        <f>'Net zero emission summary'!BM10</f>
        <v>2.3908634256039569</v>
      </c>
      <c r="AM12" s="85">
        <f>'Net zero emission summary'!BN10</f>
        <v>2.4389669340353768</v>
      </c>
      <c r="AN12" s="85">
        <f>'Net zero emission summary'!BO10</f>
        <v>2.4893392886796368</v>
      </c>
      <c r="AO12" s="85">
        <f>'Net zero emission summary'!BP10</f>
        <v>2.5441814732192563</v>
      </c>
      <c r="AP12" s="85">
        <f>'Net zero emission summary'!BQ10</f>
        <v>2.6023788140620212</v>
      </c>
    </row>
    <row r="13" spans="1:42" x14ac:dyDescent="0.25">
      <c r="A13" t="str">
        <f>'Emissions summary'!C12</f>
        <v>3A2a Cattle</v>
      </c>
      <c r="B13" t="str">
        <f t="shared" si="1"/>
        <v>A3A2a</v>
      </c>
      <c r="C13" t="str">
        <f>'Emissions summary'!D12</f>
        <v>CH4</v>
      </c>
      <c r="D13" s="85">
        <f>'Net zero emission summary'!AE12</f>
        <v>10.513994827787092</v>
      </c>
      <c r="E13" s="85">
        <f>'Net zero emission summary'!AF12</f>
        <v>10.583676395984559</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10.521895577005314</v>
      </c>
      <c r="M13" s="85">
        <f>'Net zero emission summary'!AN12</f>
        <v>10.724461963648785</v>
      </c>
      <c r="N13" s="85">
        <f>'Net zero emission summary'!AO12</f>
        <v>10.791188370651838</v>
      </c>
      <c r="O13" s="85">
        <f>'Net zero emission summary'!AP12</f>
        <v>10.774177607532119</v>
      </c>
      <c r="P13" s="85">
        <f>'Net zero emission summary'!AQ12</f>
        <v>10.80465842765469</v>
      </c>
      <c r="Q13" s="85">
        <f>'Net zero emission summary'!AR12</f>
        <v>10.844637938695779</v>
      </c>
      <c r="R13" s="85">
        <f>'Net zero emission summary'!AS12</f>
        <v>10.900641563607969</v>
      </c>
      <c r="S13" s="85">
        <f>'Net zero emission summary'!AT12</f>
        <v>10.967938460815967</v>
      </c>
      <c r="T13" s="85">
        <f>'Net zero emission summary'!AU12</f>
        <v>11.046815971238958</v>
      </c>
      <c r="U13" s="85">
        <f>'Net zero emission summary'!AV12</f>
        <v>11.148659978273962</v>
      </c>
      <c r="V13" s="85">
        <f>'Net zero emission summary'!AW12</f>
        <v>11.275525272584247</v>
      </c>
      <c r="W13" s="85">
        <f>'Net zero emission summary'!AX12</f>
        <v>11.4238087014692</v>
      </c>
      <c r="X13" s="85">
        <f>'Net zero emission summary'!AY12</f>
        <v>11.580309488611965</v>
      </c>
      <c r="Y13" s="85">
        <f>'Net zero emission summary'!AZ12</f>
        <v>11.746652875315512</v>
      </c>
      <c r="Z13" s="85">
        <f>'Net zero emission summary'!BA12</f>
        <v>11.938345545404557</v>
      </c>
      <c r="AA13" s="85">
        <f>'Net zero emission summary'!BB12</f>
        <v>12.141538618788077</v>
      </c>
      <c r="AB13" s="85">
        <f>'Net zero emission summary'!BC12</f>
        <v>12.357018142980296</v>
      </c>
      <c r="AC13" s="85">
        <f>'Net zero emission summary'!BD12</f>
        <v>12.586286411375125</v>
      </c>
      <c r="AD13" s="85">
        <f>'Net zero emission summary'!BE12</f>
        <v>12.825878208152249</v>
      </c>
      <c r="AE13" s="85">
        <f>'Net zero emission summary'!BF12</f>
        <v>13.068237926367049</v>
      </c>
      <c r="AF13" s="85">
        <f>'Net zero emission summary'!BG12</f>
        <v>13.310443151885536</v>
      </c>
      <c r="AG13" s="85">
        <f>'Net zero emission summary'!BH12</f>
        <v>13.56289158601596</v>
      </c>
      <c r="AH13" s="85">
        <f>'Net zero emission summary'!BI12</f>
        <v>13.810153012123948</v>
      </c>
      <c r="AI13" s="85">
        <f>'Net zero emission summary'!BJ12</f>
        <v>14.066195265440282</v>
      </c>
      <c r="AJ13" s="85">
        <f>'Net zero emission summary'!BK12</f>
        <v>14.334510399883746</v>
      </c>
      <c r="AK13" s="85">
        <f>'Net zero emission summary'!BL12</f>
        <v>14.61594318072304</v>
      </c>
      <c r="AL13" s="85">
        <f>'Net zero emission summary'!BM12</f>
        <v>14.911294727133418</v>
      </c>
      <c r="AM13" s="85">
        <f>'Net zero emission summary'!BN12</f>
        <v>15.199610738590266</v>
      </c>
      <c r="AN13" s="85">
        <f>'Net zero emission summary'!BO12</f>
        <v>15.50193654984426</v>
      </c>
      <c r="AO13" s="85">
        <f>'Net zero emission summary'!BP12</f>
        <v>15.82639226861486</v>
      </c>
      <c r="AP13" s="85">
        <f>'Net zero emission summary'!BQ12</f>
        <v>16.169964295040117</v>
      </c>
    </row>
    <row r="14" spans="1:42" x14ac:dyDescent="0.25">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4.0753764581965668E-2</v>
      </c>
      <c r="M14" s="85">
        <f>'Net zero emission summary'!AN13</f>
        <v>4.0780522202674023E-2</v>
      </c>
      <c r="N14" s="85">
        <f>'Net zero emission summary'!AO13</f>
        <v>4.0766662826740262E-2</v>
      </c>
      <c r="O14" s="85">
        <f>'Net zero emission summary'!AP13</f>
        <v>4.0762707486796515E-2</v>
      </c>
      <c r="P14" s="85">
        <f>'Net zero emission summary'!AQ13</f>
        <v>4.0804975897235793E-2</v>
      </c>
      <c r="Q14" s="85">
        <f>'Net zero emission summary'!AR13</f>
        <v>4.0873536297512683E-2</v>
      </c>
      <c r="R14" s="85">
        <f>'Net zero emission summary'!AS13</f>
        <v>4.0938724256145781E-2</v>
      </c>
      <c r="S14" s="85">
        <f>'Net zero emission summary'!AT13</f>
        <v>4.1001224851544928E-2</v>
      </c>
      <c r="T14" s="85">
        <f>'Net zero emission summary'!AU13</f>
        <v>4.1060747541267095E-2</v>
      </c>
      <c r="U14" s="85">
        <f>'Net zero emission summary'!AV13</f>
        <v>4.1118630198967283E-2</v>
      </c>
      <c r="V14" s="85">
        <f>'Net zero emission summary'!AW13</f>
        <v>4.1175947277361603E-2</v>
      </c>
      <c r="W14" s="85">
        <f>'Net zero emission summary'!AX13</f>
        <v>4.123241810205025E-2</v>
      </c>
      <c r="X14" s="85">
        <f>'Net zero emission summary'!AY13</f>
        <v>4.1288124984858496E-2</v>
      </c>
      <c r="Y14" s="85">
        <f>'Net zero emission summary'!AZ13</f>
        <v>4.1343310965898411E-2</v>
      </c>
      <c r="Z14" s="85">
        <f>'Net zero emission summary'!BA13</f>
        <v>4.139831056711183E-2</v>
      </c>
      <c r="AA14" s="85">
        <f>'Net zero emission summary'!BB13</f>
        <v>4.145266638309715E-2</v>
      </c>
      <c r="AB14" s="85">
        <f>'Net zero emission summary'!BC13</f>
        <v>4.1507066593102569E-2</v>
      </c>
      <c r="AC14" s="85">
        <f>'Net zero emission summary'!BD13</f>
        <v>4.1560942711227858E-2</v>
      </c>
      <c r="AD14" s="85">
        <f>'Net zero emission summary'!BE13</f>
        <v>4.16129249603426E-2</v>
      </c>
      <c r="AE14" s="85">
        <f>'Net zero emission summary'!BF13</f>
        <v>4.1662524890830277E-2</v>
      </c>
      <c r="AF14" s="85">
        <f>'Net zero emission summary'!BG13</f>
        <v>4.1709776166328622E-2</v>
      </c>
      <c r="AG14" s="85">
        <f>'Net zero emission summary'!BH13</f>
        <v>4.1755613269681031E-2</v>
      </c>
      <c r="AH14" s="85">
        <f>'Net zero emission summary'!BI13</f>
        <v>4.1798249058210814E-2</v>
      </c>
      <c r="AI14" s="85">
        <f>'Net zero emission summary'!BJ13</f>
        <v>4.1838003111326356E-2</v>
      </c>
      <c r="AJ14" s="85">
        <f>'Net zero emission summary'!BK13</f>
        <v>4.1875009286167407E-2</v>
      </c>
      <c r="AK14" s="85">
        <f>'Net zero emission summary'!BL13</f>
        <v>4.190870477090116E-2</v>
      </c>
      <c r="AL14" s="85">
        <f>'Net zero emission summary'!BM13</f>
        <v>4.1938470608425163E-2</v>
      </c>
      <c r="AM14" s="85">
        <f>'Net zero emission summary'!BN13</f>
        <v>4.1962948208468555E-2</v>
      </c>
      <c r="AN14" s="85">
        <f>'Net zero emission summary'!BO13</f>
        <v>4.1983527918565688E-2</v>
      </c>
      <c r="AO14" s="85">
        <f>'Net zero emission summary'!BP13</f>
        <v>4.200077726314054E-2</v>
      </c>
      <c r="AP14" s="85">
        <f>'Net zero emission summary'!BQ13</f>
        <v>4.2013882157152321E-2</v>
      </c>
    </row>
    <row r="15" spans="1:42" x14ac:dyDescent="0.25">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4.3742253053562913E-2</v>
      </c>
      <c r="M15" s="85">
        <f>'Net zero emission summary'!AN14</f>
        <v>4.3813252494778639E-2</v>
      </c>
      <c r="N15" s="85">
        <f>'Net zero emission summary'!AO14</f>
        <v>4.3814796678651062E-2</v>
      </c>
      <c r="O15" s="85">
        <f>'Net zero emission summary'!AP14</f>
        <v>4.3829674501644267E-2</v>
      </c>
      <c r="P15" s="85">
        <f>'Net zero emission summary'!AQ14</f>
        <v>4.3916829310893232E-2</v>
      </c>
      <c r="Q15" s="85">
        <f>'Net zero emission summary'!AR14</f>
        <v>4.4043760409541874E-2</v>
      </c>
      <c r="R15" s="85">
        <f>'Net zero emission summary'!AS14</f>
        <v>4.4162576992230779E-2</v>
      </c>
      <c r="S15" s="85">
        <f>'Net zero emission summary'!AT14</f>
        <v>4.4274612425672058E-2</v>
      </c>
      <c r="T15" s="85">
        <f>'Net zero emission summary'!AU14</f>
        <v>4.4379602862213929E-2</v>
      </c>
      <c r="U15" s="85">
        <f>'Net zero emission summary'!AV14</f>
        <v>4.4479876762798076E-2</v>
      </c>
      <c r="V15" s="85">
        <f>'Net zero emission summary'!AW14</f>
        <v>4.4577306957685123E-2</v>
      </c>
      <c r="W15" s="85">
        <f>'Net zero emission summary'!AX14</f>
        <v>4.4671577384166425E-2</v>
      </c>
      <c r="X15" s="85">
        <f>'Net zero emission summary'!AY14</f>
        <v>4.4762941227377048E-2</v>
      </c>
      <c r="Y15" s="85">
        <f>'Net zero emission summary'!AZ14</f>
        <v>4.4851895196442365E-2</v>
      </c>
      <c r="Z15" s="85">
        <f>'Net zero emission summary'!BA14</f>
        <v>4.4939068536498331E-2</v>
      </c>
      <c r="AA15" s="85">
        <f>'Net zero emission summary'!BB14</f>
        <v>4.5023825457767445E-2</v>
      </c>
      <c r="AB15" s="85">
        <f>'Net zero emission summary'!BC14</f>
        <v>4.5107337009009173E-2</v>
      </c>
      <c r="AC15" s="85">
        <f>'Net zero emission summary'!BD14</f>
        <v>4.5188779187606373E-2</v>
      </c>
      <c r="AD15" s="85">
        <f>'Net zero emission summary'!BE14</f>
        <v>4.5266068484604613E-2</v>
      </c>
      <c r="AE15" s="85">
        <f>'Net zero emission summary'!BF14</f>
        <v>4.5338515438344051E-2</v>
      </c>
      <c r="AF15" s="85">
        <f>'Net zero emission summary'!BG14</f>
        <v>4.5406249165957743E-2</v>
      </c>
      <c r="AG15" s="85">
        <f>'Net zero emission summary'!BH14</f>
        <v>4.5470802886616091E-2</v>
      </c>
      <c r="AH15" s="85">
        <f>'Net zero emission summary'!BI14</f>
        <v>4.5529444761662208E-2</v>
      </c>
      <c r="AI15" s="85">
        <f>'Net zero emission summary'!BJ14</f>
        <v>4.5582742886479607E-2</v>
      </c>
      <c r="AJ15" s="85">
        <f>'Net zero emission summary'!BK14</f>
        <v>4.563096906235331E-2</v>
      </c>
      <c r="AK15" s="85">
        <f>'Net zero emission summary'!BL14</f>
        <v>4.5673307745336081E-2</v>
      </c>
      <c r="AL15" s="85">
        <f>'Net zero emission summary'!BM14</f>
        <v>4.5708858940107872E-2</v>
      </c>
      <c r="AM15" s="85">
        <f>'Net zero emission summary'!BN14</f>
        <v>4.5735580445077556E-2</v>
      </c>
      <c r="AN15" s="85">
        <f>'Net zero emission summary'!BO14</f>
        <v>4.5755691177111132E-2</v>
      </c>
      <c r="AO15" s="85">
        <f>'Net zero emission summary'!BP14</f>
        <v>4.5770123156728675E-2</v>
      </c>
      <c r="AP15" s="85">
        <f>'Net zero emission summary'!BQ14</f>
        <v>4.5777670928510907E-2</v>
      </c>
    </row>
    <row r="16" spans="1:42" x14ac:dyDescent="0.25">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4.1840370126470525E-3</v>
      </c>
      <c r="G16" s="85">
        <f>'Net zero emission summary'!AH15</f>
        <v>4.1905340987284569E-3</v>
      </c>
      <c r="H16" s="85">
        <f>'Net zero emission summary'!AI15</f>
        <v>4.1812329246154589E-3</v>
      </c>
      <c r="I16" s="85">
        <f>'Net zero emission summary'!AJ15</f>
        <v>4.1564738854214557E-3</v>
      </c>
      <c r="J16" s="85">
        <f>'Net zero emission summary'!AK15</f>
        <v>4.1427460620707141E-3</v>
      </c>
      <c r="K16" s="85">
        <f>'Net zero emission summary'!AL15</f>
        <v>4.130408792135833E-3</v>
      </c>
      <c r="L16" s="85">
        <f>'Net zero emission summary'!AM15</f>
        <v>3.9309520468066824E-3</v>
      </c>
      <c r="M16" s="85">
        <f>'Net zero emission summary'!AN15</f>
        <v>4.026266964491155E-3</v>
      </c>
      <c r="N16" s="85">
        <f>'Net zero emission summary'!AO15</f>
        <v>4.0547741871788346E-3</v>
      </c>
      <c r="O16" s="85">
        <f>'Net zero emission summary'!AP15</f>
        <v>4.0366894084080483E-3</v>
      </c>
      <c r="P16" s="85">
        <f>'Net zero emission summary'!AQ15</f>
        <v>4.0366192035907666E-3</v>
      </c>
      <c r="Q16" s="85">
        <f>'Net zero emission summary'!AR15</f>
        <v>4.037425439734248E-3</v>
      </c>
      <c r="R16" s="85">
        <f>'Net zero emission summary'!AS15</f>
        <v>4.0474872626852206E-3</v>
      </c>
      <c r="S16" s="85">
        <f>'Net zero emission summary'!AT15</f>
        <v>4.064035587959711E-3</v>
      </c>
      <c r="T16" s="85">
        <f>'Net zero emission summary'!AU15</f>
        <v>4.0871582507502422E-3</v>
      </c>
      <c r="U16" s="85">
        <f>'Net zero emission summary'!AV15</f>
        <v>4.1224507717577174E-3</v>
      </c>
      <c r="V16" s="85">
        <f>'Net zero emission summary'!AW15</f>
        <v>4.1706179494357121E-3</v>
      </c>
      <c r="W16" s="85">
        <f>'Net zero emission summary'!AX15</f>
        <v>4.2293299970360019E-3</v>
      </c>
      <c r="X16" s="85">
        <f>'Net zero emission summary'!AY15</f>
        <v>4.2919670544944027E-3</v>
      </c>
      <c r="Y16" s="85">
        <f>'Net zero emission summary'!AZ15</f>
        <v>4.3592704876445239E-3</v>
      </c>
      <c r="Z16" s="85">
        <f>'Net zero emission summary'!BA15</f>
        <v>4.4390131641821986E-3</v>
      </c>
      <c r="AA16" s="85">
        <f>'Net zero emission summary'!BB15</f>
        <v>4.5241110686925212E-3</v>
      </c>
      <c r="AB16" s="85">
        <f>'Net zero emission summary'!BC15</f>
        <v>4.6147813478874524E-3</v>
      </c>
      <c r="AC16" s="85">
        <f>'Net zero emission summary'!BD15</f>
        <v>4.711822405945032E-3</v>
      </c>
      <c r="AD16" s="85">
        <f>'Net zero emission summary'!BE15</f>
        <v>4.8136931480912866E-3</v>
      </c>
      <c r="AE16" s="85">
        <f>'Net zero emission summary'!BF15</f>
        <v>4.9166886442031134E-3</v>
      </c>
      <c r="AF16" s="85">
        <f>'Net zero emission summary'!BG15</f>
        <v>5.0193679361785594E-3</v>
      </c>
      <c r="AG16" s="85">
        <f>'Net zero emission summary'!BH15</f>
        <v>5.1270219923267527E-3</v>
      </c>
      <c r="AH16" s="85">
        <f>'Net zero emission summary'!BI15</f>
        <v>5.2320978218311168E-3</v>
      </c>
      <c r="AI16" s="85">
        <f>'Net zero emission summary'!BJ15</f>
        <v>5.3414807734099793E-3</v>
      </c>
      <c r="AJ16" s="85">
        <f>'Net zero emission summary'!BK15</f>
        <v>5.4568626236150752E-3</v>
      </c>
      <c r="AK16" s="85">
        <f>'Net zero emission summary'!BL15</f>
        <v>5.5787677971732771E-3</v>
      </c>
      <c r="AL16" s="85">
        <f>'Net zero emission summary'!BM15</f>
        <v>5.7077220257664247E-3</v>
      </c>
      <c r="AM16" s="85">
        <f>'Net zero emission summary'!BN15</f>
        <v>5.8337980457066141E-3</v>
      </c>
      <c r="AN16" s="85">
        <f>'Net zero emission summary'!BO15</f>
        <v>5.9670420864998703E-3</v>
      </c>
      <c r="AO16" s="85">
        <f>'Net zero emission summary'!BP15</f>
        <v>6.1113012977774012E-3</v>
      </c>
      <c r="AP16" s="85">
        <f>'Net zero emission summary'!BQ15</f>
        <v>6.2653052479983585E-3</v>
      </c>
    </row>
    <row r="17" spans="1:42" x14ac:dyDescent="0.25">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5">
      <c r="A18" t="str">
        <f>'Emissions summary'!C17</f>
        <v>3A2h Swine</v>
      </c>
      <c r="B18" t="str">
        <f t="shared" si="1"/>
        <v>A3A2h</v>
      </c>
      <c r="C18" t="str">
        <f>'Emissions summary'!D17</f>
        <v>CH4</v>
      </c>
      <c r="D18" s="85">
        <f>'Net zero emission summary'!AE17</f>
        <v>23.356999930110067</v>
      </c>
      <c r="E18" s="85">
        <f>'Net zero emission summary'!AF17</f>
        <v>23.230039099944456</v>
      </c>
      <c r="F18" s="85">
        <f>'Net zero emission summary'!AG17</f>
        <v>23.240459651013442</v>
      </c>
      <c r="G18" s="85">
        <f>'Net zero emission summary'!AH17</f>
        <v>23.027094422284396</v>
      </c>
      <c r="H18" s="85">
        <f>'Net zero emission summary'!AI17</f>
        <v>22.678619791645836</v>
      </c>
      <c r="I18" s="85">
        <f>'Net zero emission summary'!AJ17</f>
        <v>22.200606495542029</v>
      </c>
      <c r="J18" s="85">
        <f>'Net zero emission summary'!AK17</f>
        <v>21.853515832253056</v>
      </c>
      <c r="K18" s="85">
        <f>'Net zero emission summary'!AL17</f>
        <v>21.53713803785411</v>
      </c>
      <c r="L18" s="85">
        <f>'Net zero emission summary'!AM17</f>
        <v>19.22424912775114</v>
      </c>
      <c r="M18" s="85">
        <f>'Net zero emission summary'!AN17</f>
        <v>19.888555191355284</v>
      </c>
      <c r="N18" s="85">
        <f>'Net zero emission summary'!AO17</f>
        <v>19.871458707962901</v>
      </c>
      <c r="O18" s="85">
        <f>'Net zero emission summary'!AP17</f>
        <v>19.423583729981299</v>
      </c>
      <c r="P18" s="85">
        <f>'Net zero emission summary'!AQ17</f>
        <v>19.182878078440456</v>
      </c>
      <c r="Q18" s="85">
        <f>'Net zero emission summary'!AR17</f>
        <v>18.971586640020249</v>
      </c>
      <c r="R18" s="85">
        <f>'Net zero emission summary'!AS17</f>
        <v>18.845016307268921</v>
      </c>
      <c r="S18" s="85">
        <f>'Net zero emission summary'!AT17</f>
        <v>18.775961229904091</v>
      </c>
      <c r="T18" s="85">
        <f>'Net zero emission summary'!AU17</f>
        <v>18.762973889056962</v>
      </c>
      <c r="U18" s="85">
        <f>'Net zero emission summary'!AV17</f>
        <v>18.85379464289165</v>
      </c>
      <c r="V18" s="85">
        <f>'Net zero emission summary'!AW17</f>
        <v>19.051480876873544</v>
      </c>
      <c r="W18" s="85">
        <f>'Net zero emission summary'!AX17</f>
        <v>19.332049770683106</v>
      </c>
      <c r="X18" s="85">
        <f>'Net zero emission summary'!AY17</f>
        <v>19.636515334518258</v>
      </c>
      <c r="Y18" s="85">
        <f>'Net zero emission summary'!AZ17</f>
        <v>19.970093649138324</v>
      </c>
      <c r="Z18" s="85">
        <f>'Net zero emission summary'!BA17</f>
        <v>20.39575420278203</v>
      </c>
      <c r="AA18" s="85">
        <f>'Net zero emission summary'!BB17</f>
        <v>20.851883860717297</v>
      </c>
      <c r="AB18" s="85">
        <f>'Net zero emission summary'!BC17</f>
        <v>21.339236077324632</v>
      </c>
      <c r="AC18" s="85">
        <f>'Net zero emission summary'!BD17</f>
        <v>21.862237549433626</v>
      </c>
      <c r="AD18" s="85">
        <f>'Net zero emission summary'!BE17</f>
        <v>22.406021333226985</v>
      </c>
      <c r="AE18" s="85">
        <f>'Net zero emission summary'!BF17</f>
        <v>22.940149305219165</v>
      </c>
      <c r="AF18" s="85">
        <f>'Net zero emission summary'!BG17</f>
        <v>23.453340923508911</v>
      </c>
      <c r="AG18" s="85">
        <f>'Net zero emission summary'!BH17</f>
        <v>23.986472192028227</v>
      </c>
      <c r="AH18" s="85">
        <f>'Net zero emission summary'!BI17</f>
        <v>24.480399228433107</v>
      </c>
      <c r="AI18" s="85">
        <f>'Net zero emission summary'!BJ17</f>
        <v>24.986857798611403</v>
      </c>
      <c r="AJ18" s="85">
        <f>'Net zero emission summary'!BK17</f>
        <v>25.517048148140784</v>
      </c>
      <c r="AK18" s="85">
        <f>'Net zero emission summary'!BL17</f>
        <v>26.072559734964941</v>
      </c>
      <c r="AL18" s="85">
        <f>'Net zero emission summary'!BM17</f>
        <v>26.654704445752539</v>
      </c>
      <c r="AM18" s="85">
        <f>'Net zero emission summary'!BN17</f>
        <v>27.19098969998841</v>
      </c>
      <c r="AN18" s="85">
        <f>'Net zero emission summary'!BO17</f>
        <v>27.752569341427034</v>
      </c>
      <c r="AO18" s="85">
        <f>'Net zero emission summary'!BP17</f>
        <v>28.363981187209777</v>
      </c>
      <c r="AP18" s="85">
        <f>'Net zero emission summary'!BQ17</f>
        <v>29.01279822254536</v>
      </c>
    </row>
    <row r="19" spans="1:42" x14ac:dyDescent="0.25">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3.0101265790703731</v>
      </c>
      <c r="I19" s="85">
        <f>'Net zero emission summary'!AJ18</f>
        <v>2.9854362546719675</v>
      </c>
      <c r="J19" s="85">
        <f>'Net zero emission summary'!AK18</f>
        <v>2.9805084686213328</v>
      </c>
      <c r="K19" s="85">
        <f>'Net zero emission summary'!AL18</f>
        <v>2.978868166437934</v>
      </c>
      <c r="L19" s="85">
        <f>'Net zero emission summary'!AM18</f>
        <v>2.6278868423287176</v>
      </c>
      <c r="M19" s="85">
        <f>'Net zero emission summary'!AN18</f>
        <v>2.7992314960635207</v>
      </c>
      <c r="N19" s="85">
        <f>'Net zero emission summary'!AO18</f>
        <v>2.8506652803596282</v>
      </c>
      <c r="O19" s="85">
        <f>'Net zero emission summary'!AP18</f>
        <v>2.8219201531896618</v>
      </c>
      <c r="P19" s="85">
        <f>'Net zero emission summary'!AQ18</f>
        <v>2.8287399739788541</v>
      </c>
      <c r="Q19" s="85">
        <f>'Net zero emission summary'!AR18</f>
        <v>2.8394510903769241</v>
      </c>
      <c r="R19" s="85">
        <f>'Net zero emission summary'!AS18</f>
        <v>2.8659261336473718</v>
      </c>
      <c r="S19" s="85">
        <f>'Net zero emission summary'!AT18</f>
        <v>2.9035009347188678</v>
      </c>
      <c r="T19" s="85">
        <f>'Net zero emission summary'!AU18</f>
        <v>2.9523835742397182</v>
      </c>
      <c r="U19" s="85">
        <f>'Net zero emission summary'!AV18</f>
        <v>3.0226498229801075</v>
      </c>
      <c r="V19" s="85">
        <f>'Net zero emission summary'!AW18</f>
        <v>3.1157777005969201</v>
      </c>
      <c r="W19" s="85">
        <f>'Net zero emission summary'!AX18</f>
        <v>3.2277307072166423</v>
      </c>
      <c r="X19" s="85">
        <f>'Net zero emission summary'!AY18</f>
        <v>3.3468578914235212</v>
      </c>
      <c r="Y19" s="85">
        <f>'Net zero emission summary'!AZ18</f>
        <v>3.4745221491170821</v>
      </c>
      <c r="Z19" s="85">
        <f>'Net zero emission summary'!BA18</f>
        <v>3.6246129203307853</v>
      </c>
      <c r="AA19" s="85">
        <f>'Net zero emission summary'!BB18</f>
        <v>3.7845355501641489</v>
      </c>
      <c r="AB19" s="85">
        <f>'Net zero emission summary'!BC18</f>
        <v>3.9547835924556392</v>
      </c>
      <c r="AC19" s="85">
        <f>'Net zero emission summary'!BD18</f>
        <v>4.1367302761737328</v>
      </c>
      <c r="AD19" s="85">
        <f>'Net zero emission summary'!BE18</f>
        <v>4.3274435765276342</v>
      </c>
      <c r="AE19" s="85">
        <f>'Net zero emission summary'!BF18</f>
        <v>4.5202055594708463</v>
      </c>
      <c r="AF19" s="85">
        <f>'Net zero emission summary'!BG18</f>
        <v>4.7123945737060779</v>
      </c>
      <c r="AG19" s="85">
        <f>'Net zero emission summary'!BH18</f>
        <v>4.9135801384033071</v>
      </c>
      <c r="AH19" s="85">
        <f>'Net zero emission summary'!BI18</f>
        <v>5.1099138660155745</v>
      </c>
      <c r="AI19" s="85">
        <f>'Net zero emission summary'!BJ18</f>
        <v>5.3137128668324252</v>
      </c>
      <c r="AJ19" s="85">
        <f>'Net zero emission summary'!BK18</f>
        <v>5.5279763286702446</v>
      </c>
      <c r="AK19" s="85">
        <f>'Net zero emission summary'!BL18</f>
        <v>5.753478573294271</v>
      </c>
      <c r="AL19" s="85">
        <f>'Net zero emission summary'!BM18</f>
        <v>5.9909593439857005</v>
      </c>
      <c r="AM19" s="85">
        <f>'Net zero emission summary'!BN18</f>
        <v>6.2222605085566336</v>
      </c>
      <c r="AN19" s="85">
        <f>'Net zero emission summary'!BO18</f>
        <v>6.4655353980663719</v>
      </c>
      <c r="AO19" s="85">
        <f>'Net zero emission summary'!BP18</f>
        <v>6.7276655037652144</v>
      </c>
      <c r="AP19" s="85">
        <f>'Net zero emission summary'!BQ18</f>
        <v>7.0060549026022763</v>
      </c>
    </row>
    <row r="20" spans="1:42" x14ac:dyDescent="0.25">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2.7146557268578309</v>
      </c>
      <c r="H20" s="85">
        <f>'Net zero emission summary'!AI20</f>
        <v>2.7128512798971709</v>
      </c>
      <c r="I20" s="85">
        <f>'Net zero emission summary'!AJ20</f>
        <v>2.6960639868509828</v>
      </c>
      <c r="J20" s="85">
        <f>'Net zero emission summary'!AK20</f>
        <v>2.6925532758612407</v>
      </c>
      <c r="K20" s="85">
        <f>'Net zero emission summary'!AL20</f>
        <v>2.6916404315629796</v>
      </c>
      <c r="L20" s="85">
        <f>'Net zero emission summary'!AM20</f>
        <v>2.4582334787010338</v>
      </c>
      <c r="M20" s="85">
        <f>'Net zero emission summary'!AN20</f>
        <v>2.5701606275039044</v>
      </c>
      <c r="N20" s="85">
        <f>'Net zero emission summary'!AO20</f>
        <v>2.6039416093067849</v>
      </c>
      <c r="O20" s="85">
        <f>'Net zero emission summary'!AP20</f>
        <v>2.5870661171303357</v>
      </c>
      <c r="P20" s="85">
        <f>'Net zero emission summary'!AQ20</f>
        <v>2.5946120080269068</v>
      </c>
      <c r="Q20" s="85">
        <f>'Net zero emission summary'!AR20</f>
        <v>2.6056053516879181</v>
      </c>
      <c r="R20" s="85">
        <f>'Net zero emission summary'!AS20</f>
        <v>2.6263257427321314</v>
      </c>
      <c r="S20" s="85">
        <f>'Net zero emission summary'!AT20</f>
        <v>2.653852384670496</v>
      </c>
      <c r="T20" s="85">
        <f>'Net zero emission summary'!AU20</f>
        <v>2.6883153169698084</v>
      </c>
      <c r="U20" s="85">
        <f>'Net zero emission summary'!AV20</f>
        <v>2.7361711301115275</v>
      </c>
      <c r="V20" s="85">
        <f>'Net zero emission summary'!AW20</f>
        <v>2.7984076743027435</v>
      </c>
      <c r="W20" s="85">
        <f>'Net zero emission summary'!AX20</f>
        <v>2.8670220518570284</v>
      </c>
      <c r="X20" s="85">
        <f>'Net zero emission summary'!AY20</f>
        <v>2.9398749012081806</v>
      </c>
      <c r="Y20" s="85">
        <f>'Net zero emission summary'!AZ20</f>
        <v>3.0178253532904415</v>
      </c>
      <c r="Z20" s="85">
        <f>'Net zero emission summary'!BA20</f>
        <v>3.1096075945079678</v>
      </c>
      <c r="AA20" s="85">
        <f>'Net zero emission summary'!BB20</f>
        <v>3.2072334200064572</v>
      </c>
      <c r="AB20" s="85">
        <f>'Net zero emission summary'!BC20</f>
        <v>3.3110250443254188</v>
      </c>
      <c r="AC20" s="85">
        <f>'Net zero emission summary'!BD20</f>
        <v>3.4218028710335284</v>
      </c>
      <c r="AD20" s="85">
        <f>'Net zero emission summary'!BE20</f>
        <v>3.5376640591117452</v>
      </c>
      <c r="AE20" s="85">
        <f>'Net zero emission summary'!BF20</f>
        <v>3.6543979253657763</v>
      </c>
      <c r="AF20" s="85">
        <f>'Net zero emission summary'!BG20</f>
        <v>3.770392450915848</v>
      </c>
      <c r="AG20" s="85">
        <f>'Net zero emission summary'!BH20</f>
        <v>3.8950960683538471</v>
      </c>
      <c r="AH20" s="85">
        <f>'Net zero emission summary'!BI20</f>
        <v>4.0165606155279612</v>
      </c>
      <c r="AI20" s="85">
        <f>'Net zero emission summary'!BJ20</f>
        <v>4.1424670064253419</v>
      </c>
      <c r="AJ20" s="85">
        <f>'Net zero emission summary'!BK20</f>
        <v>4.2746889306435776</v>
      </c>
      <c r="AK20" s="85">
        <f>'Net zero emission summary'!BL20</f>
        <v>4.4136898905726207</v>
      </c>
      <c r="AL20" s="85">
        <f>'Net zero emission summary'!BM20</f>
        <v>4.5599101384010083</v>
      </c>
      <c r="AM20" s="85">
        <f>'Net zero emission summary'!BN20</f>
        <v>4.7020573025697647</v>
      </c>
      <c r="AN20" s="85">
        <f>'Net zero emission summary'!BO20</f>
        <v>4.8514473827093241</v>
      </c>
      <c r="AO20" s="85">
        <f>'Net zero emission summary'!BP20</f>
        <v>5.0123685759119283</v>
      </c>
      <c r="AP20" s="85">
        <f>'Net zero emission summary'!BQ20</f>
        <v>5.1831880090205944</v>
      </c>
    </row>
    <row r="21" spans="1:42" x14ac:dyDescent="0.25">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0.18245706117606561</v>
      </c>
      <c r="M21" s="85">
        <f>'Net zero emission summary'!AN21</f>
        <v>0.18257685665725831</v>
      </c>
      <c r="N21" s="85">
        <f>'Net zero emission summary'!AO21</f>
        <v>0.18251480739558773</v>
      </c>
      <c r="O21" s="85">
        <f>'Net zero emission summary'!AP21</f>
        <v>0.18249709910018261</v>
      </c>
      <c r="P21" s="85">
        <f>'Net zero emission summary'!AQ21</f>
        <v>0.18268633732218348</v>
      </c>
      <c r="Q21" s="85">
        <f>'Net zero emission summary'!AR21</f>
        <v>0.1829932863678948</v>
      </c>
      <c r="R21" s="85">
        <f>'Net zero emission summary'!AS21</f>
        <v>0.18328513678903413</v>
      </c>
      <c r="S21" s="85">
        <f>'Net zero emission summary'!AT21</f>
        <v>0.18356495572294754</v>
      </c>
      <c r="T21" s="85">
        <f>'Net zero emission summary'!AU21</f>
        <v>0.18383144239359994</v>
      </c>
      <c r="U21" s="85">
        <f>'Net zero emission summary'!AV21</f>
        <v>0.18409058654200855</v>
      </c>
      <c r="V21" s="85">
        <f>'Net zero emission summary'!AW21</f>
        <v>0.1843471985577646</v>
      </c>
      <c r="W21" s="85">
        <f>'Net zero emission summary'!AX21</f>
        <v>0.18460002184465768</v>
      </c>
      <c r="X21" s="85">
        <f>'Net zero emission summary'!AY21</f>
        <v>0.1848494249176923</v>
      </c>
      <c r="Y21" s="85">
        <f>'Net zero emission summary'!AZ21</f>
        <v>0.1850964958821037</v>
      </c>
      <c r="Z21" s="85">
        <f>'Net zero emission summary'!BA21</f>
        <v>0.18534273241279459</v>
      </c>
      <c r="AA21" s="85">
        <f>'Net zero emission summary'!BB21</f>
        <v>0.18558608667820389</v>
      </c>
      <c r="AB21" s="85">
        <f>'Net zero emission summary'!BC21</f>
        <v>0.18582963969831778</v>
      </c>
      <c r="AC21" s="85">
        <f>'Net zero emission summary'!BD21</f>
        <v>0.18607084632748566</v>
      </c>
      <c r="AD21" s="85">
        <f>'Net zero emission summary'!BE21</f>
        <v>0.1863035739909073</v>
      </c>
      <c r="AE21" s="85">
        <f>'Net zero emission summary'!BF21</f>
        <v>0.18652563587019991</v>
      </c>
      <c r="AF21" s="85">
        <f>'Net zero emission summary'!BG21</f>
        <v>0.18673718267949915</v>
      </c>
      <c r="AG21" s="85">
        <f>'Net zero emission summary'!BH21</f>
        <v>0.18694239815483721</v>
      </c>
      <c r="AH21" s="85">
        <f>'Net zero emission summary'!BI21</f>
        <v>0.18713328115069944</v>
      </c>
      <c r="AI21" s="85">
        <f>'Net zero emission summary'!BJ21</f>
        <v>0.18731126244336535</v>
      </c>
      <c r="AJ21" s="85">
        <f>'Net zero emission summary'!BK21</f>
        <v>0.18747694131932011</v>
      </c>
      <c r="AK21" s="85">
        <f>'Net zero emission summary'!BL21</f>
        <v>0.18762779803605503</v>
      </c>
      <c r="AL21" s="85">
        <f>'Net zero emission summary'!BM21</f>
        <v>0.187761061485304</v>
      </c>
      <c r="AM21" s="85">
        <f>'Net zero emission summary'!BN21</f>
        <v>0.18787064917651172</v>
      </c>
      <c r="AN21" s="85">
        <f>'Net zero emission summary'!BO21</f>
        <v>0.18796278577941686</v>
      </c>
      <c r="AO21" s="85">
        <f>'Net zero emission summary'!BP21</f>
        <v>0.18804001213508301</v>
      </c>
      <c r="AP21" s="85">
        <f>'Net zero emission summary'!BQ21</f>
        <v>0.18809868353569939</v>
      </c>
    </row>
    <row r="22" spans="1:42" x14ac:dyDescent="0.25">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0.13348173856368697</v>
      </c>
      <c r="M22" s="85">
        <f>'Net zero emission summary'!AN22</f>
        <v>0.13369839701607444</v>
      </c>
      <c r="N22" s="85">
        <f>'Net zero emission summary'!AO22</f>
        <v>0.13370310917270936</v>
      </c>
      <c r="O22" s="85">
        <f>'Net zero emission summary'!AP22</f>
        <v>0.13374850961600027</v>
      </c>
      <c r="P22" s="85">
        <f>'Net zero emission summary'!AQ22</f>
        <v>0.13401446700618075</v>
      </c>
      <c r="Q22" s="85">
        <f>'Net zero emission summary'!AR22</f>
        <v>0.13440180379252945</v>
      </c>
      <c r="R22" s="85">
        <f>'Net zero emission summary'!AS22</f>
        <v>0.13476437871540986</v>
      </c>
      <c r="S22" s="85">
        <f>'Net zero emission summary'!AT22</f>
        <v>0.13510626061203201</v>
      </c>
      <c r="T22" s="85">
        <f>'Net zero emission summary'!AU22</f>
        <v>0.13542664433769444</v>
      </c>
      <c r="U22" s="85">
        <f>'Net zero emission summary'!AV22</f>
        <v>0.13573263531091076</v>
      </c>
      <c r="V22" s="85">
        <f>'Net zero emission summary'!AW22</f>
        <v>0.13602994856969966</v>
      </c>
      <c r="W22" s="85">
        <f>'Net zero emission summary'!AX22</f>
        <v>0.13631761963242373</v>
      </c>
      <c r="X22" s="85">
        <f>'Net zero emission summary'!AY22</f>
        <v>0.13659642110656545</v>
      </c>
      <c r="Y22" s="85">
        <f>'Net zero emission summary'!AZ22</f>
        <v>0.13686786872560874</v>
      </c>
      <c r="Z22" s="85">
        <f>'Net zero emission summary'!BA22</f>
        <v>0.13713388266350138</v>
      </c>
      <c r="AA22" s="85">
        <f>'Net zero emission summary'!BB22</f>
        <v>0.1373925227749847</v>
      </c>
      <c r="AB22" s="85">
        <f>'Net zero emission summary'!BC22</f>
        <v>0.13764736257567461</v>
      </c>
      <c r="AC22" s="85">
        <f>'Net zero emission summary'!BD22</f>
        <v>0.13789588757913651</v>
      </c>
      <c r="AD22" s="85">
        <f>'Net zero emission summary'!BE22</f>
        <v>0.13813173985046462</v>
      </c>
      <c r="AE22" s="85">
        <f>'Net zero emission summary'!BF22</f>
        <v>0.13835281546188641</v>
      </c>
      <c r="AF22" s="85">
        <f>'Net zero emission summary'!BG22</f>
        <v>0.13855950842098486</v>
      </c>
      <c r="AG22" s="85">
        <f>'Net zero emission summary'!BH22</f>
        <v>0.13875649742504187</v>
      </c>
      <c r="AH22" s="85">
        <f>'Net zero emission summary'!BI22</f>
        <v>0.13893544612766598</v>
      </c>
      <c r="AI22" s="85">
        <f>'Net zero emission summary'!BJ22</f>
        <v>0.13909808810118524</v>
      </c>
      <c r="AJ22" s="85">
        <f>'Net zero emission summary'!BK22</f>
        <v>0.13924525276122274</v>
      </c>
      <c r="AK22" s="85">
        <f>'Net zero emission summary'!BL22</f>
        <v>0.13937445143341079</v>
      </c>
      <c r="AL22" s="85">
        <f>'Net zero emission summary'!BM22</f>
        <v>0.13948293773566747</v>
      </c>
      <c r="AM22" s="85">
        <f>'Net zero emission summary'!BN22</f>
        <v>0.13956447978463377</v>
      </c>
      <c r="AN22" s="85">
        <f>'Net zero emission summary'!BO22</f>
        <v>0.13962584871943334</v>
      </c>
      <c r="AO22" s="85">
        <f>'Net zero emission summary'!BP22</f>
        <v>0.13966988864869595</v>
      </c>
      <c r="AP22" s="85">
        <f>'Net zero emission summary'!BQ22</f>
        <v>0.1396929210631109</v>
      </c>
    </row>
    <row r="23" spans="1:42" x14ac:dyDescent="0.25">
      <c r="A23" t="str">
        <f>'Emissions summary'!C25</f>
        <v>3A2h Swine</v>
      </c>
      <c r="B23" t="str">
        <f t="shared" si="1"/>
        <v>A3A2h</v>
      </c>
      <c r="C23" t="str">
        <f>'Emissions summary'!D25</f>
        <v>N2O</v>
      </c>
      <c r="D23" s="85">
        <f>'Net zero emission summary'!AE25</f>
        <v>0.13559803489000394</v>
      </c>
      <c r="E23" s="85">
        <f>'Net zero emission summary'!AF25</f>
        <v>0.13486096937945147</v>
      </c>
      <c r="F23" s="85">
        <f>'Net zero emission summary'!AG25</f>
        <v>0.13492146542995681</v>
      </c>
      <c r="G23" s="85">
        <f>'Net zero emission summary'!AH25</f>
        <v>0.13368278298717362</v>
      </c>
      <c r="H23" s="85">
        <f>'Net zero emission summary'!AI25</f>
        <v>0.13165972885928906</v>
      </c>
      <c r="I23" s="85">
        <f>'Net zero emission summary'!AJ25</f>
        <v>0.12888464371149955</v>
      </c>
      <c r="J23" s="85">
        <f>'Net zero emission summary'!AK25</f>
        <v>0.12686962414513905</v>
      </c>
      <c r="K23" s="85">
        <f>'Net zero emission summary'!AL25</f>
        <v>0.12503290678710086</v>
      </c>
      <c r="L23" s="85">
        <f>'Net zero emission summary'!AM25</f>
        <v>0.11160553203575074</v>
      </c>
      <c r="M23" s="85">
        <f>'Net zero emission summary'!AN25</f>
        <v>0.11546213164442368</v>
      </c>
      <c r="N23" s="85">
        <f>'Net zero emission summary'!AO25</f>
        <v>0.1153628787626977</v>
      </c>
      <c r="O23" s="85">
        <f>'Net zero emission summary'!AP25</f>
        <v>0.11276276029404028</v>
      </c>
      <c r="P23" s="85">
        <f>'Net zero emission summary'!AQ25</f>
        <v>0.11136535423018273</v>
      </c>
      <c r="Q23" s="85">
        <f>'Net zero emission summary'!AR25</f>
        <v>0.1101387110857467</v>
      </c>
      <c r="R23" s="85">
        <f>'Net zero emission summary'!AS25</f>
        <v>0.10940391259074266</v>
      </c>
      <c r="S23" s="85">
        <f>'Net zero emission summary'!AT25</f>
        <v>0.10900301637899172</v>
      </c>
      <c r="T23" s="85">
        <f>'Net zero emission summary'!AU25</f>
        <v>0.10892761894342265</v>
      </c>
      <c r="U23" s="85">
        <f>'Net zero emission summary'!AV25</f>
        <v>0.10945487483176716</v>
      </c>
      <c r="V23" s="85">
        <f>'Net zero emission summary'!AW25</f>
        <v>0.11060253356075461</v>
      </c>
      <c r="W23" s="85">
        <f>'Net zero emission summary'!AX25</f>
        <v>0.11223136392277361</v>
      </c>
      <c r="X23" s="85">
        <f>'Net zero emission summary'!AY25</f>
        <v>0.11399892535066494</v>
      </c>
      <c r="Y23" s="85">
        <f>'Net zero emission summary'!AZ25</f>
        <v>0.11593549957165854</v>
      </c>
      <c r="Z23" s="85">
        <f>'Net zero emission summary'!BA25</f>
        <v>0.11840665317772894</v>
      </c>
      <c r="AA23" s="85">
        <f>'Net zero emission summary'!BB25</f>
        <v>0.12105469382747605</v>
      </c>
      <c r="AB23" s="85">
        <f>'Net zero emission summary'!BC25</f>
        <v>0.12388399566713791</v>
      </c>
      <c r="AC23" s="85">
        <f>'Net zero emission summary'!BD25</f>
        <v>0.12692025769029</v>
      </c>
      <c r="AD23" s="85">
        <f>'Net zero emission summary'!BE25</f>
        <v>0.13007717050906237</v>
      </c>
      <c r="AE23" s="85">
        <f>'Net zero emission summary'!BF25</f>
        <v>0.1331780269374839</v>
      </c>
      <c r="AF23" s="85">
        <f>'Net zero emission summary'!BG25</f>
        <v>0.13615733828613033</v>
      </c>
      <c r="AG23" s="85">
        <f>'Net zero emission summary'!BH25</f>
        <v>0.13925240839641626</v>
      </c>
      <c r="AH23" s="85">
        <f>'Net zero emission summary'!BI25</f>
        <v>0.14211988006298099</v>
      </c>
      <c r="AI23" s="85">
        <f>'Net zero emission summary'!BJ25</f>
        <v>0.14506010299721356</v>
      </c>
      <c r="AJ23" s="85">
        <f>'Net zero emission summary'!BK25</f>
        <v>0.14813809973176634</v>
      </c>
      <c r="AK23" s="85">
        <f>'Net zero emission summary'!BL25</f>
        <v>0.15136309779476151</v>
      </c>
      <c r="AL23" s="85">
        <f>'Net zero emission summary'!BM25</f>
        <v>0.15474271328650316</v>
      </c>
      <c r="AM23" s="85">
        <f>'Net zero emission summary'!BN25</f>
        <v>0.15785609372202414</v>
      </c>
      <c r="AN23" s="85">
        <f>'Net zero emission summary'!BO25</f>
        <v>0.16111631960896028</v>
      </c>
      <c r="AO23" s="85">
        <f>'Net zero emission summary'!BP25</f>
        <v>0.16466584416454047</v>
      </c>
      <c r="AP23" s="85">
        <f>'Net zero emission summary'!BQ25</f>
        <v>0.16843252290144659</v>
      </c>
    </row>
    <row r="24" spans="1:42" x14ac:dyDescent="0.25">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v>
      </c>
      <c r="I24" s="85">
        <f>'Net zero emission summary'!AJ26</f>
        <v>2.1852604118945709</v>
      </c>
      <c r="J24" s="85">
        <f>'Net zero emission summary'!AK26</f>
        <v>2.1799994398925189</v>
      </c>
      <c r="K24" s="85">
        <f>'Net zero emission summary'!AL26</f>
        <v>2.1772115733745303</v>
      </c>
      <c r="L24" s="85">
        <f>'Net zero emission summary'!AM26</f>
        <v>1.9120139085289667</v>
      </c>
      <c r="M24" s="85">
        <f>'Net zero emission summary'!AN26</f>
        <v>2.0399403274616779</v>
      </c>
      <c r="N24" s="85">
        <f>'Net zero emission summary'!AO26</f>
        <v>2.0776862581679554</v>
      </c>
      <c r="O24" s="85">
        <f>'Net zero emission summary'!AP26</f>
        <v>2.055069234165424</v>
      </c>
      <c r="P24" s="85">
        <f>'Net zero emission summary'!AQ26</f>
        <v>2.0591219520775144</v>
      </c>
      <c r="Q24" s="85">
        <f>'Net zero emission summary'!AR26</f>
        <v>2.0660504555490671</v>
      </c>
      <c r="R24" s="85">
        <f>'Net zero emission summary'!AS26</f>
        <v>2.0848656155253544</v>
      </c>
      <c r="S24" s="85">
        <f>'Net zero emission summary'!AT26</f>
        <v>2.1120501515575008</v>
      </c>
      <c r="T24" s="85">
        <f>'Net zero emission summary'!AU26</f>
        <v>2.1477562600557083</v>
      </c>
      <c r="U24" s="85">
        <f>'Net zero emission summary'!AV26</f>
        <v>2.1995511789984361</v>
      </c>
      <c r="V24" s="85">
        <f>'Net zero emission summary'!AW26</f>
        <v>2.2685345366599767</v>
      </c>
      <c r="W24" s="85">
        <f>'Net zero emission summary'!AX26</f>
        <v>2.3516643752321111</v>
      </c>
      <c r="X24" s="85">
        <f>'Net zero emission summary'!AY26</f>
        <v>2.4401773536054208</v>
      </c>
      <c r="Y24" s="85">
        <f>'Net zero emission summary'!AZ26</f>
        <v>2.5350942378570318</v>
      </c>
      <c r="Z24" s="85">
        <f>'Net zero emission summary'!BA26</f>
        <v>2.6468463139028859</v>
      </c>
      <c r="AA24" s="85">
        <f>'Net zero emission summary'!BB26</f>
        <v>2.7659662125844693</v>
      </c>
      <c r="AB24" s="85">
        <f>'Net zero emission summary'!BC26</f>
        <v>2.892819441504519</v>
      </c>
      <c r="AC24" s="85">
        <f>'Net zero emission summary'!BD26</f>
        <v>3.0284356528413809</v>
      </c>
      <c r="AD24" s="85">
        <f>'Net zero emission summary'!BE26</f>
        <v>3.1706136889949152</v>
      </c>
      <c r="AE24" s="85">
        <f>'Net zero emission summary'!BF26</f>
        <v>3.3143088744983835</v>
      </c>
      <c r="AF24" s="85">
        <f>'Net zero emission summary'!BG26</f>
        <v>3.4575528057820435</v>
      </c>
      <c r="AG24" s="85">
        <f>'Net zero emission summary'!BH26</f>
        <v>3.6075256331574179</v>
      </c>
      <c r="AH24" s="85">
        <f>'Net zero emission summary'!BI26</f>
        <v>3.7538376265552964</v>
      </c>
      <c r="AI24" s="85">
        <f>'Net zero emission summary'!BJ26</f>
        <v>3.9057317866094339</v>
      </c>
      <c r="AJ24" s="85">
        <f>'Net zero emission summary'!BK26</f>
        <v>4.0654559082594854</v>
      </c>
      <c r="AK24" s="85">
        <f>'Net zero emission summary'!BL26</f>
        <v>4.2335897377556231</v>
      </c>
      <c r="AL24" s="85">
        <f>'Net zero emission summary'!BM26</f>
        <v>4.410687027080483</v>
      </c>
      <c r="AM24" s="85">
        <f>'Net zero emission summary'!BN26</f>
        <v>4.5831309888247711</v>
      </c>
      <c r="AN24" s="85">
        <f>'Net zero emission summary'!BO26</f>
        <v>4.7645320900323167</v>
      </c>
      <c r="AO24" s="85">
        <f>'Net zero emission summary'!BP26</f>
        <v>4.9600450729631174</v>
      </c>
      <c r="AP24" s="85">
        <f>'Net zero emission summary'!BQ26</f>
        <v>5.1677213897588894</v>
      </c>
    </row>
    <row r="25" spans="1:42" x14ac:dyDescent="0.25">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5">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5">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5">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5">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5">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5">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5">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5">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5">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5">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5">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5">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892.92691965046163</v>
      </c>
      <c r="N37" s="85">
        <f>'Net zero emission summary'!AO41</f>
        <v>899.64352592339856</v>
      </c>
      <c r="O37" s="85">
        <f>'Net zero emission summary'!AP41</f>
        <v>902.38353830360529</v>
      </c>
      <c r="P37" s="85">
        <f>'Net zero emission summary'!AQ41</f>
        <v>902.58528834618028</v>
      </c>
      <c r="Q37" s="85">
        <f>'Net zero emission summary'!AR41</f>
        <v>903.9693362454982</v>
      </c>
      <c r="R37" s="85">
        <f>'Net zero emission summary'!AS41</f>
        <v>905.49931730678543</v>
      </c>
      <c r="S37" s="85">
        <f>'Net zero emission summary'!AT41</f>
        <v>907.48882449559528</v>
      </c>
      <c r="T37" s="85">
        <f>'Net zero emission summary'!AU41</f>
        <v>909.79083932538833</v>
      </c>
      <c r="U37" s="85">
        <f>'Net zero emission summary'!AV41</f>
        <v>912.40822926513761</v>
      </c>
      <c r="V37" s="85">
        <f>'Net zero emission summary'!AW41</f>
        <v>915.64988069676417</v>
      </c>
      <c r="W37" s="85">
        <f>'Net zero emission summary'!AX41</f>
        <v>919.54524896460259</v>
      </c>
      <c r="X37" s="85">
        <f>'Net zero emission summary'!AY41</f>
        <v>923.94693165315346</v>
      </c>
      <c r="Y37" s="85">
        <f>'Net zero emission summary'!AZ41</f>
        <v>928.48726927108135</v>
      </c>
      <c r="Z37" s="85">
        <f>'Net zero emission summary'!BA41</f>
        <v>933.19811338356476</v>
      </c>
      <c r="AA37" s="85">
        <f>'Net zero emission summary'!BB41</f>
        <v>938.46380385899067</v>
      </c>
      <c r="AB37" s="85">
        <f>'Net zero emission summary'!BC41</f>
        <v>943.8985322678185</v>
      </c>
      <c r="AC37" s="85">
        <f>'Net zero emission summary'!BD41</f>
        <v>949.50348898255061</v>
      </c>
      <c r="AD37" s="85">
        <f>'Net zero emission summary'!BE41</f>
        <v>955.29978038647425</v>
      </c>
      <c r="AE37" s="85">
        <f>'Net zero emission summary'!BF41</f>
        <v>961.19283603938663</v>
      </c>
      <c r="AF37" s="85">
        <f>'Net zero emission summary'!BG41</f>
        <v>967.00224094299301</v>
      </c>
      <c r="AG37" s="85">
        <f>'Net zero emission summary'!BH41</f>
        <v>972.66602919553793</v>
      </c>
      <c r="AH37" s="85">
        <f>'Net zero emission summary'!BI41</f>
        <v>978.42245674112758</v>
      </c>
      <c r="AI37" s="85">
        <f>'Net zero emission summary'!BJ41</f>
        <v>983.93427479053139</v>
      </c>
      <c r="AJ37" s="85">
        <f>'Net zero emission summary'!BK41</f>
        <v>989.49805089249878</v>
      </c>
      <c r="AK37" s="85">
        <f>'Net zero emission summary'!BL41</f>
        <v>995.17460422704323</v>
      </c>
      <c r="AL37" s="85">
        <f>'Net zero emission summary'!BM41</f>
        <v>1000.969007747119</v>
      </c>
      <c r="AM37" s="85">
        <f>'Net zero emission summary'!BN41</f>
        <v>1006.8843053705353</v>
      </c>
      <c r="AN37" s="85">
        <f>'Net zero emission summary'!BO41</f>
        <v>1012.5291993852712</v>
      </c>
      <c r="AO37" s="85">
        <f>'Net zero emission summary'!BP41</f>
        <v>1018.2894912934981</v>
      </c>
      <c r="AP37" s="85">
        <f>'Net zero emission summary'!BQ41</f>
        <v>1024.290117073105</v>
      </c>
    </row>
    <row r="38" spans="1:42" x14ac:dyDescent="0.25">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469.93274409025253</v>
      </c>
      <c r="N38" s="85">
        <f>'Net zero emission summary'!AO42</f>
        <v>469.76351359650266</v>
      </c>
      <c r="O38" s="85">
        <f>'Net zero emission summary'!AP42</f>
        <v>469.69447670061498</v>
      </c>
      <c r="P38" s="85">
        <f>'Net zero emission summary'!AQ42</f>
        <v>469.68939344012131</v>
      </c>
      <c r="Q38" s="85">
        <f>'Net zero emission summary'!AR42</f>
        <v>469.65452119960923</v>
      </c>
      <c r="R38" s="85">
        <f>'Net zero emission summary'!AS42</f>
        <v>469.61597205143704</v>
      </c>
      <c r="S38" s="85">
        <f>'Net zero emission summary'!AT42</f>
        <v>469.56584475943868</v>
      </c>
      <c r="T38" s="85">
        <f>'Net zero emission summary'!AU42</f>
        <v>469.50784357693152</v>
      </c>
      <c r="U38" s="85">
        <f>'Net zero emission summary'!AV42</f>
        <v>469.44189625564456</v>
      </c>
      <c r="V38" s="85">
        <f>'Net zero emission summary'!AW42</f>
        <v>469.36022014570949</v>
      </c>
      <c r="W38" s="85">
        <f>'Net zero emission summary'!AX42</f>
        <v>469.26207309517287</v>
      </c>
      <c r="X38" s="85">
        <f>'Net zero emission summary'!AY42</f>
        <v>469.15116903076233</v>
      </c>
      <c r="Y38" s="85">
        <f>'Net zero emission summary'!AZ42</f>
        <v>469.03677143982884</v>
      </c>
      <c r="Z38" s="85">
        <f>'Net zero emission summary'!BA42</f>
        <v>468.91807779563737</v>
      </c>
      <c r="AA38" s="85">
        <f>'Net zero emission summary'!BB42</f>
        <v>468.78540433483317</v>
      </c>
      <c r="AB38" s="85">
        <f>'Net zero emission summary'!BC42</f>
        <v>468.64847182239333</v>
      </c>
      <c r="AC38" s="85">
        <f>'Net zero emission summary'!BD42</f>
        <v>468.50725026589049</v>
      </c>
      <c r="AD38" s="85">
        <f>'Net zero emission summary'!BE42</f>
        <v>468.36120787240418</v>
      </c>
      <c r="AE38" s="85">
        <f>'Net zero emission summary'!BF42</f>
        <v>468.21272742300584</v>
      </c>
      <c r="AF38" s="85">
        <f>'Net zero emission summary'!BG42</f>
        <v>468.06635462396429</v>
      </c>
      <c r="AG38" s="85">
        <f>'Net zero emission summary'!BH42</f>
        <v>467.92365075782658</v>
      </c>
      <c r="AH38" s="85">
        <f>'Net zero emission summary'!BI42</f>
        <v>467.77861276748001</v>
      </c>
      <c r="AI38" s="85">
        <f>'Net zero emission summary'!BJ42</f>
        <v>467.63973791728694</v>
      </c>
      <c r="AJ38" s="85">
        <f>'Net zero emission summary'!BK42</f>
        <v>467.49955394064932</v>
      </c>
      <c r="AK38" s="85">
        <f>'Net zero emission summary'!BL42</f>
        <v>467.35652844763018</v>
      </c>
      <c r="AL38" s="85">
        <f>'Net zero emission summary'!BM42</f>
        <v>467.2105336209512</v>
      </c>
      <c r="AM38" s="85">
        <f>'Net zero emission summary'!BN42</f>
        <v>467.06149276656583</v>
      </c>
      <c r="AN38" s="85">
        <f>'Net zero emission summary'!BO42</f>
        <v>466.91926495649926</v>
      </c>
      <c r="AO38" s="85">
        <f>'Net zero emission summary'!BP42</f>
        <v>466.77412960031495</v>
      </c>
      <c r="AP38" s="85">
        <f>'Net zero emission summary'!BQ42</f>
        <v>466.62293883190813</v>
      </c>
    </row>
    <row r="39" spans="1:42" x14ac:dyDescent="0.25">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52.728403644181732</v>
      </c>
      <c r="L39" s="85">
        <f>'Net zero emission summary'!AM43</f>
        <v>49.619426256837144</v>
      </c>
      <c r="M39" s="85">
        <f>'Net zero emission summary'!AN43</f>
        <v>50.576152805834141</v>
      </c>
      <c r="N39" s="85">
        <f>'Net zero emission summary'!AO43</f>
        <v>50.687661231802167</v>
      </c>
      <c r="O39" s="85">
        <f>'Net zero emission summary'!AP43</f>
        <v>50.237044236317054</v>
      </c>
      <c r="P39" s="85">
        <f>'Net zero emission summary'!AQ43</f>
        <v>50.059142135738902</v>
      </c>
      <c r="Q39" s="85">
        <f>'Net zero emission summary'!AR43</f>
        <v>49.927993571319753</v>
      </c>
      <c r="R39" s="85">
        <f>'Net zero emission summary'!AS43</f>
        <v>49.89955090562519</v>
      </c>
      <c r="S39" s="85">
        <f>'Net zero emission summary'!AT43</f>
        <v>49.941017908497216</v>
      </c>
      <c r="T39" s="85">
        <f>'Net zero emission summary'!AU43</f>
        <v>50.05098727203827</v>
      </c>
      <c r="U39" s="85">
        <f>'Net zero emission summary'!AV43</f>
        <v>50.293244283941327</v>
      </c>
      <c r="V39" s="85">
        <f>'Net zero emission summary'!AW43</f>
        <v>50.674460259916088</v>
      </c>
      <c r="W39" s="85">
        <f>'Net zero emission summary'!AX43</f>
        <v>50.972143884556473</v>
      </c>
      <c r="X39" s="85">
        <f>'Net zero emission summary'!AY43</f>
        <v>51.291992485945833</v>
      </c>
      <c r="Y39" s="85">
        <f>'Net zero emission summary'!AZ43</f>
        <v>51.63941813750197</v>
      </c>
      <c r="Z39" s="85">
        <f>'Net zero emission summary'!BA43</f>
        <v>52.094805378192504</v>
      </c>
      <c r="AA39" s="85">
        <f>'Net zero emission summary'!BB43</f>
        <v>52.578349404208197</v>
      </c>
      <c r="AB39" s="85">
        <f>'Net zero emission summary'!BC43</f>
        <v>53.089503844063614</v>
      </c>
      <c r="AC39" s="85">
        <f>'Net zero emission summary'!BD43</f>
        <v>53.632741608838259</v>
      </c>
      <c r="AD39" s="85">
        <f>'Net zero emission summary'!BE43</f>
        <v>54.187871890029861</v>
      </c>
      <c r="AE39" s="85">
        <f>'Net zero emission summary'!BF43</f>
        <v>54.715765161892008</v>
      </c>
      <c r="AF39" s="85">
        <f>'Net zero emission summary'!BG43</f>
        <v>55.201944302357134</v>
      </c>
      <c r="AG39" s="85">
        <f>'Net zero emission summary'!BH43</f>
        <v>55.828043278927133</v>
      </c>
      <c r="AH39" s="85">
        <f>'Net zero emission summary'!BI43</f>
        <v>56.397832528981141</v>
      </c>
      <c r="AI39" s="85">
        <f>'Net zero emission summary'!BJ43</f>
        <v>56.974487770601797</v>
      </c>
      <c r="AJ39" s="85">
        <f>'Net zero emission summary'!BK43</f>
        <v>57.572356125086401</v>
      </c>
      <c r="AK39" s="85">
        <f>'Net zero emission summary'!BL43</f>
        <v>58.192979799705526</v>
      </c>
      <c r="AL39" s="85">
        <f>'Net zero emission summary'!BM43</f>
        <v>58.837358661107878</v>
      </c>
      <c r="AM39" s="85">
        <f>'Net zero emission summary'!BN43</f>
        <v>59.416341121977986</v>
      </c>
      <c r="AN39" s="85">
        <f>'Net zero emission summary'!BO43</f>
        <v>60.016164874102813</v>
      </c>
      <c r="AO39" s="85">
        <f>'Net zero emission summary'!BP43</f>
        <v>60.667303291245886</v>
      </c>
      <c r="AP39" s="85">
        <f>'Net zero emission summary'!BQ43</f>
        <v>61.354052739866923</v>
      </c>
    </row>
    <row r="40" spans="1:42" x14ac:dyDescent="0.25">
      <c r="A40" t="str">
        <f>'Emissions summary'!B49</f>
        <v>3C5 Indirect N2O from managed soils (N2O)</v>
      </c>
      <c r="B40" t="str">
        <f t="shared" ref="B40:B41" si="2">"A"&amp;LEFT(A40,3)</f>
        <v>A3C5</v>
      </c>
      <c r="C40" t="str">
        <f>'Emissions summary'!D49</f>
        <v>N2O</v>
      </c>
      <c r="D40" s="85">
        <f>'Net zero emission summary'!AE49</f>
        <v>6.6159271131948438</v>
      </c>
      <c r="E40" s="85">
        <f>'Net zero emission summary'!AF49</f>
        <v>6.5985117259102442</v>
      </c>
      <c r="F40" s="85">
        <f>'Net zero emission summary'!AG49</f>
        <v>6.6034108162416469</v>
      </c>
      <c r="G40" s="85">
        <f>'Net zero emission summary'!AH49</f>
        <v>6.5718769479322932</v>
      </c>
      <c r="H40" s="85">
        <f>'Net zero emission summary'!AI49</f>
        <v>6.5185214490709145</v>
      </c>
      <c r="I40" s="85">
        <f>'Net zero emission summary'!AJ49</f>
        <v>6.4445703159865921</v>
      </c>
      <c r="J40" s="85">
        <f>'Net zero emission summary'!AK49</f>
        <v>6.3913491075327151</v>
      </c>
      <c r="K40" s="85">
        <f>'Net zero emission summary'!AL49</f>
        <v>6.3428476696520839</v>
      </c>
      <c r="L40" s="85">
        <f>'Net zero emission summary'!AM49</f>
        <v>5.9596236056918617</v>
      </c>
      <c r="M40" s="85">
        <f>'Net zero emission summary'!AN49</f>
        <v>6.0849314688068858</v>
      </c>
      <c r="N40" s="85">
        <f>'Net zero emission summary'!AO49</f>
        <v>6.099926316341949</v>
      </c>
      <c r="O40" s="85">
        <f>'Net zero emission summary'!AP49</f>
        <v>6.0458812426832145</v>
      </c>
      <c r="P40" s="85">
        <f>'Net zero emission summary'!AQ49</f>
        <v>6.0273255254742555</v>
      </c>
      <c r="Q40" s="85">
        <f>'Net zero emission summary'!AR49</f>
        <v>6.014747884404124</v>
      </c>
      <c r="R40" s="85">
        <f>'Net zero emission summary'!AS49</f>
        <v>6.0149509352656141</v>
      </c>
      <c r="S40" s="85">
        <f>'Net zero emission summary'!AT49</f>
        <v>6.0237880206383023</v>
      </c>
      <c r="T40" s="85">
        <f>'Net zero emission summary'!AU49</f>
        <v>6.041144280875832</v>
      </c>
      <c r="U40" s="85">
        <f>'Net zero emission summary'!AV49</f>
        <v>6.0750957547847673</v>
      </c>
      <c r="V40" s="85">
        <f>'Net zero emission summary'!AW49</f>
        <v>6.1264749886668142</v>
      </c>
      <c r="W40" s="85">
        <f>'Net zero emission summary'!AX49</f>
        <v>6.1696291535779437</v>
      </c>
      <c r="X40" s="85">
        <f>'Net zero emission summary'!AY49</f>
        <v>6.2157307928898646</v>
      </c>
      <c r="Y40" s="85">
        <f>'Net zero emission summary'!AZ49</f>
        <v>6.2655940786143542</v>
      </c>
      <c r="Z40" s="85">
        <f>'Net zero emission summary'!BA49</f>
        <v>6.3294512519559909</v>
      </c>
      <c r="AA40" s="85">
        <f>'Net zero emission summary'!BB49</f>
        <v>6.3971431449611957</v>
      </c>
      <c r="AB40" s="85">
        <f>'Net zero emission summary'!BC49</f>
        <v>6.4687534916230014</v>
      </c>
      <c r="AC40" s="85">
        <f>'Net zero emission summary'!BD49</f>
        <v>6.5448865604032465</v>
      </c>
      <c r="AD40" s="85">
        <f>'Net zero emission summary'!BE49</f>
        <v>6.6229802842032877</v>
      </c>
      <c r="AE40" s="85">
        <f>'Net zero emission summary'!BF49</f>
        <v>6.6980692284470633</v>
      </c>
      <c r="AF40" s="85">
        <f>'Net zero emission summary'!BG49</f>
        <v>6.7683446488372248</v>
      </c>
      <c r="AG40" s="85">
        <f>'Net zero emission summary'!BH49</f>
        <v>6.8552576111786161</v>
      </c>
      <c r="AH40" s="85">
        <f>'Net zero emission summary'!BI49</f>
        <v>6.9353005698530605</v>
      </c>
      <c r="AI40" s="85">
        <f>'Net zero emission summary'!BJ49</f>
        <v>7.0167124091099637</v>
      </c>
      <c r="AJ40" s="85">
        <f>'Net zero emission summary'!BK49</f>
        <v>7.1012976389833939</v>
      </c>
      <c r="AK40" s="85">
        <f>'Net zero emission summary'!BL49</f>
        <v>7.1892673110606848</v>
      </c>
      <c r="AL40" s="85">
        <f>'Net zero emission summary'!BM49</f>
        <v>7.2807797708233819</v>
      </c>
      <c r="AM40" s="85">
        <f>'Net zero emission summary'!BN49</f>
        <v>7.3642343140308464</v>
      </c>
      <c r="AN40" s="85">
        <f>'Net zero emission summary'!BO49</f>
        <v>7.4509933639497961</v>
      </c>
      <c r="AO40" s="85">
        <f>'Net zero emission summary'!BP49</f>
        <v>7.5449930688608617</v>
      </c>
      <c r="AP40" s="85">
        <f>'Net zero emission summary'!BQ49</f>
        <v>7.6441980339397944</v>
      </c>
    </row>
    <row r="41" spans="1:42" x14ac:dyDescent="0.25">
      <c r="A41" t="str">
        <f>'Emissions summary'!B52</f>
        <v>3C6 Indirect N2O from manure management (N2O)</v>
      </c>
      <c r="B41" t="str">
        <f t="shared" si="2"/>
        <v>A3C6</v>
      </c>
      <c r="C41" t="str">
        <f>'Emissions summary'!D52</f>
        <v>N2O</v>
      </c>
      <c r="D41" s="85">
        <f>'Net zero emission summary'!AE52</f>
        <v>1.496600653378092</v>
      </c>
      <c r="E41" s="85">
        <f>'Net zero emission summary'!AF52</f>
        <v>1.5114628716679739</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1.5406069398014899</v>
      </c>
      <c r="K41" s="85">
        <f>'Net zero emission summary'!AL52</f>
        <v>1.5429841908916513</v>
      </c>
      <c r="L41" s="85">
        <f>'Net zero emission summary'!AM52</f>
        <v>1.4227340537674182</v>
      </c>
      <c r="M41" s="85">
        <f>'Net zero emission summary'!AN52</f>
        <v>1.4814520362090946</v>
      </c>
      <c r="N41" s="85">
        <f>'Net zero emission summary'!AO52</f>
        <v>1.4988015269392396</v>
      </c>
      <c r="O41" s="85">
        <f>'Net zero emission summary'!AP52</f>
        <v>1.4891489782209781</v>
      </c>
      <c r="P41" s="85">
        <f>'Net zero emission summary'!AQ52</f>
        <v>1.4923577749027603</v>
      </c>
      <c r="Q41" s="85">
        <f>'Net zero emission summary'!AR52</f>
        <v>1.497341882740741</v>
      </c>
      <c r="R41" s="85">
        <f>'Net zero emission summary'!AS52</f>
        <v>1.5076044794536974</v>
      </c>
      <c r="S41" s="85">
        <f>'Net zero emission summary'!AT52</f>
        <v>1.521578564761652</v>
      </c>
      <c r="T41" s="85">
        <f>'Net zero emission summary'!AU52</f>
        <v>1.5393312299441919</v>
      </c>
      <c r="U41" s="85">
        <f>'Net zero emission summary'!AV52</f>
        <v>1.5643020324180386</v>
      </c>
      <c r="V41" s="85">
        <f>'Net zero emission summary'!AW52</f>
        <v>1.5970128595001782</v>
      </c>
      <c r="W41" s="85">
        <f>'Net zero emission summary'!AX52</f>
        <v>1.6362384987638952</v>
      </c>
      <c r="X41" s="85">
        <f>'Net zero emission summary'!AY52</f>
        <v>1.6779132609941614</v>
      </c>
      <c r="Y41" s="85">
        <f>'Net zero emission summary'!AZ52</f>
        <v>1.7225075346812724</v>
      </c>
      <c r="Z41" s="85">
        <f>'Net zero emission summary'!BA52</f>
        <v>1.774742167535182</v>
      </c>
      <c r="AA41" s="85">
        <f>'Net zero emission summary'!BB52</f>
        <v>1.8303449729107615</v>
      </c>
      <c r="AB41" s="85">
        <f>'Net zero emission summary'!BC52</f>
        <v>1.8895009735766646</v>
      </c>
      <c r="AC41" s="85">
        <f>'Net zero emission summary'!BD52</f>
        <v>1.9526724748647755</v>
      </c>
      <c r="AD41" s="85">
        <f>'Net zero emission summary'!BE52</f>
        <v>2.0188471708004405</v>
      </c>
      <c r="AE41" s="85">
        <f>'Net zero emission summary'!BF52</f>
        <v>2.0857413719448683</v>
      </c>
      <c r="AF41" s="85">
        <f>'Net zero emission summary'!BG52</f>
        <v>2.152469216706427</v>
      </c>
      <c r="AG41" s="85">
        <f>'Net zero emission summary'!BH52</f>
        <v>2.2221509193763573</v>
      </c>
      <c r="AH41" s="85">
        <f>'Net zero emission summary'!BI52</f>
        <v>2.2901860404258612</v>
      </c>
      <c r="AI41" s="85">
        <f>'Net zero emission summary'!BJ52</f>
        <v>2.3607693736037225</v>
      </c>
      <c r="AJ41" s="85">
        <f>'Net zero emission summary'!BK52</f>
        <v>2.4349282716905876</v>
      </c>
      <c r="AK41" s="85">
        <f>'Net zero emission summary'!BL52</f>
        <v>2.5129225876928749</v>
      </c>
      <c r="AL41" s="85">
        <f>'Net zero emission summary'!BM52</f>
        <v>2.5950000242215139</v>
      </c>
      <c r="AM41" s="85">
        <f>'Net zero emission summary'!BN52</f>
        <v>2.6749619685802521</v>
      </c>
      <c r="AN41" s="85">
        <f>'Net zero emission summary'!BO52</f>
        <v>2.759015818739639</v>
      </c>
      <c r="AO41" s="85">
        <f>'Net zero emission summary'!BP52</f>
        <v>2.8495232555509498</v>
      </c>
      <c r="AP41" s="85">
        <f>'Net zero emission summary'!BQ52</f>
        <v>2.9455957032710911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5546875"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32" t="s">
        <v>11</v>
      </c>
      <c r="B3" s="133"/>
      <c r="C3" s="133"/>
      <c r="D3" s="134"/>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31" t="s">
        <v>36</v>
      </c>
      <c r="C40" s="3" t="s">
        <v>37</v>
      </c>
      <c r="D40" s="3"/>
      <c r="F40" t="s">
        <v>137</v>
      </c>
    </row>
    <row r="41" spans="1:6" x14ac:dyDescent="0.25">
      <c r="A41" s="6"/>
      <c r="B41" s="131"/>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5546875" defaultRowHeight="15" outlineLevelCol="1" x14ac:dyDescent="0.25"/>
  <cols>
    <col min="1" max="1" width="19.140625" customWidth="1"/>
    <col min="2" max="2" width="12.85546875" customWidth="1"/>
    <col min="3" max="3" width="28.42578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58801927</v>
      </c>
      <c r="AI4" s="22">
        <f>DriversCGE!C35*1000</f>
        <v>59392255</v>
      </c>
      <c r="AJ4" s="22">
        <f>DriversCGE!D35*1000</f>
        <v>59893885</v>
      </c>
      <c r="AK4" s="22">
        <f>DriversCGE!E35*1000</f>
        <v>60414495</v>
      </c>
      <c r="AL4" s="22">
        <f>DriversCGE!F35*1000</f>
        <v>61020221</v>
      </c>
      <c r="AM4" s="22">
        <f>DriversCGE!G35*1000</f>
        <v>61673081</v>
      </c>
      <c r="AN4" s="22">
        <f>DriversCGE!H35*1000</f>
        <v>62305039</v>
      </c>
      <c r="AO4" s="22">
        <f>DriversCGE!I35*1000</f>
        <v>62918916</v>
      </c>
      <c r="AP4" s="22">
        <f>DriversCGE!J35*1000</f>
        <v>63514502</v>
      </c>
      <c r="AQ4" s="22">
        <f>DriversCGE!K35*1000</f>
        <v>64093732</v>
      </c>
      <c r="AR4" s="22">
        <f>DriversCGE!L35*1000</f>
        <v>64659278</v>
      </c>
      <c r="AS4" s="22">
        <f>DriversCGE!M35*1000</f>
        <v>65211526</v>
      </c>
      <c r="AT4" s="22">
        <f>DriversCGE!N35*1000</f>
        <v>65752924</v>
      </c>
      <c r="AU4" s="22">
        <f>DriversCGE!O35*1000</f>
        <v>66284189</v>
      </c>
      <c r="AV4" s="22">
        <f>DriversCGE!P35*1000</f>
        <v>66804167</v>
      </c>
      <c r="AW4" s="22">
        <f>DriversCGE!Q35*1000</f>
        <v>67314133</v>
      </c>
      <c r="AX4" s="22">
        <f>DriversCGE!R35*1000</f>
        <v>67815933</v>
      </c>
      <c r="AY4" s="22">
        <f>DriversCGE!S35*1000</f>
        <v>68308246</v>
      </c>
      <c r="AZ4" s="22">
        <f>DriversCGE!T35*1000</f>
        <v>68788495</v>
      </c>
      <c r="BA4" s="22">
        <f>DriversCGE!U35*1000</f>
        <v>69256823</v>
      </c>
      <c r="BB4" s="22">
        <f>DriversCGE!V35*1000</f>
        <v>69713937</v>
      </c>
      <c r="BC4" s="22">
        <f>DriversCGE!W35*1000</f>
        <v>70160652</v>
      </c>
      <c r="BD4" s="22">
        <f>DriversCGE!X35*1000</f>
        <v>70595132</v>
      </c>
      <c r="BE4" s="22">
        <f>DriversCGE!Y35*1000</f>
        <v>71016168</v>
      </c>
      <c r="BF4" s="22">
        <f>DriversCGE!Z35*1000</f>
        <v>71423671</v>
      </c>
      <c r="BG4" s="22">
        <f>DriversCGE!AA35*1000</f>
        <v>71816201</v>
      </c>
      <c r="BH4" s="22">
        <f>DriversCGE!AB35*1000</f>
        <v>72192155</v>
      </c>
      <c r="BI4" s="22">
        <f>DriversCGE!AC35*1000</f>
        <v>72551393</v>
      </c>
      <c r="BJ4" s="22">
        <f>DriversCGE!AD35*1000</f>
        <v>72894219</v>
      </c>
      <c r="BK4" s="22">
        <f>DriversCGE!AE35*1000</f>
        <v>73220860</v>
      </c>
      <c r="BL4" s="22">
        <f>DriversCGE!AF35*1000</f>
        <v>73529753</v>
      </c>
    </row>
    <row r="5" spans="1:68" x14ac:dyDescent="0.25">
      <c r="A5" t="s">
        <v>809</v>
      </c>
      <c r="B5" t="s">
        <v>747</v>
      </c>
      <c r="C5" t="s">
        <v>810</v>
      </c>
      <c r="D5" s="21">
        <f t="shared" ref="D5:Y5" si="0">E5/(1+E7)</f>
        <v>1981.3273507716597</v>
      </c>
      <c r="E5" s="21">
        <f t="shared" si="0"/>
        <v>2040.7671712948095</v>
      </c>
      <c r="F5" s="21">
        <f t="shared" si="0"/>
        <v>2101.9901864336539</v>
      </c>
      <c r="G5" s="21">
        <f t="shared" si="0"/>
        <v>2165.0498920266637</v>
      </c>
      <c r="H5" s="21">
        <f t="shared" si="0"/>
        <v>2230.0013887874638</v>
      </c>
      <c r="I5" s="21">
        <f t="shared" si="0"/>
        <v>2296.9014304510879</v>
      </c>
      <c r="J5" s="21">
        <f t="shared" si="0"/>
        <v>2393.3712905300335</v>
      </c>
      <c r="K5" s="21">
        <f t="shared" si="0"/>
        <v>2455.5989440838143</v>
      </c>
      <c r="L5" s="21">
        <f t="shared" si="0"/>
        <v>2472.7881366924007</v>
      </c>
      <c r="M5" s="21">
        <f t="shared" si="0"/>
        <v>2539.5534163830953</v>
      </c>
      <c r="N5" s="21">
        <f t="shared" si="0"/>
        <v>2651.2937667039514</v>
      </c>
      <c r="O5" s="21">
        <f t="shared" si="0"/>
        <v>2728.1812859383658</v>
      </c>
      <c r="P5" s="21">
        <f t="shared" si="0"/>
        <v>2831.8636409646015</v>
      </c>
      <c r="Q5" s="21">
        <f t="shared" si="0"/>
        <v>2916.2947950460743</v>
      </c>
      <c r="R5" s="21">
        <f t="shared" si="0"/>
        <v>3047.4603275527388</v>
      </c>
      <c r="S5" s="21">
        <f t="shared" si="0"/>
        <v>3209.3545062746466</v>
      </c>
      <c r="T5" s="21">
        <f t="shared" si="0"/>
        <v>3386.7090062607344</v>
      </c>
      <c r="U5" s="21">
        <f t="shared" si="0"/>
        <v>3575.8800349494873</v>
      </c>
      <c r="V5" s="21">
        <f t="shared" si="0"/>
        <v>3710.4012407926025</v>
      </c>
      <c r="W5" s="21">
        <f t="shared" si="0"/>
        <v>3660.5979182939413</v>
      </c>
      <c r="X5" s="21">
        <f t="shared" si="0"/>
        <v>3773.3335549889657</v>
      </c>
      <c r="Y5" s="21">
        <f t="shared" si="0"/>
        <v>3902.814969035815</v>
      </c>
      <c r="Z5" s="21">
        <f t="shared" ref="Z5" si="1">AA5/(1+AA7)</f>
        <v>3997.9943782292653</v>
      </c>
      <c r="AA5" s="21">
        <f t="shared" ref="AA5" si="2">AB5/(1+AB7)</f>
        <v>4086.4841790234514</v>
      </c>
      <c r="AB5" s="21">
        <f t="shared" ref="AB5" si="3">AC5/(1+AC7)</f>
        <v>4193.2957183789176</v>
      </c>
      <c r="AC5" s="21">
        <f t="shared" ref="AC5" si="4">AD5/(1+AD7)</f>
        <v>4268.175569033403</v>
      </c>
      <c r="AD5" s="21">
        <f t="shared" ref="AD5" si="5">AE5/(1+AE7)</f>
        <v>4321.8618495900355</v>
      </c>
      <c r="AE5" s="21">
        <f t="shared" ref="AE5" si="6">AF5/(1+AF7)</f>
        <v>4353.8274488797961</v>
      </c>
      <c r="AF5" s="21">
        <f t="shared" ref="AF5" si="7">AG5/(1+AG7)</f>
        <v>4402.756295371556</v>
      </c>
      <c r="AG5" s="22">
        <f>SUM(DriversCGE!B8:B26)</f>
        <v>4454.3399999999983</v>
      </c>
      <c r="AH5" s="22">
        <f>SUM(DriversCGE!C8:C26)</f>
        <v>4168.1899999999987</v>
      </c>
      <c r="AI5" s="22">
        <f>SUM(DriversCGE!D8:D26)</f>
        <v>4364.2527030181127</v>
      </c>
      <c r="AJ5" s="22">
        <f>SUM(DriversCGE!E8:E26)</f>
        <v>4447.62694012676</v>
      </c>
      <c r="AK5" s="22">
        <f>SUM(DriversCGE!F8:F26)</f>
        <v>4456.5222859897031</v>
      </c>
      <c r="AL5" s="22">
        <f>SUM(DriversCGE!G8:G26)</f>
        <v>4501.0874330611941</v>
      </c>
      <c r="AM5" s="22">
        <f>SUM(DriversCGE!H8:H26)</f>
        <v>4550.5994760237072</v>
      </c>
      <c r="AN5" s="22">
        <f>SUM(DriversCGE!I8:I26)</f>
        <v>4614.3072107727521</v>
      </c>
      <c r="AO5" s="22">
        <f>SUM(DriversCGE!J8:J26)</f>
        <v>4688.1355409084235</v>
      </c>
      <c r="AP5" s="22">
        <f>SUM(DriversCGE!K8:K26)</f>
        <v>4772.5216411042575</v>
      </c>
      <c r="AQ5" s="22">
        <f>SUM(DriversCGE!L8:L26)</f>
        <v>4877.6679942449437</v>
      </c>
      <c r="AR5" s="22">
        <f>SUM(DriversCGE!M8:M26)</f>
        <v>5005.5518007406345</v>
      </c>
      <c r="AS5" s="22">
        <f>SUM(DriversCGE!N8:N26)</f>
        <v>5152.6059082174952</v>
      </c>
      <c r="AT5" s="22">
        <f>SUM(DriversCGE!O8:O26)</f>
        <v>5307.5826304628263</v>
      </c>
      <c r="AU5" s="22">
        <f>SUM(DriversCGE!P8:P26)</f>
        <v>5471.9979736748746</v>
      </c>
      <c r="AV5" s="22">
        <f>SUM(DriversCGE!Q8:Q26)</f>
        <v>5660.0470558592642</v>
      </c>
      <c r="AW5" s="22">
        <f>SUM(DriversCGE!R8:R26)</f>
        <v>5859.3056085501066</v>
      </c>
      <c r="AX5" s="22">
        <f>SUM(DriversCGE!S8:S26)</f>
        <v>6070.4935957040652</v>
      </c>
      <c r="AY5" s="22">
        <f>SUM(DriversCGE!T8:T26)</f>
        <v>6295.1430425162725</v>
      </c>
      <c r="AZ5" s="22">
        <f>SUM(DriversCGE!U8:U26)</f>
        <v>6530.3023539788419</v>
      </c>
      <c r="BA5" s="22">
        <f>SUM(DriversCGE!V8:V26)</f>
        <v>6769.0845236679988</v>
      </c>
      <c r="BB5" s="22">
        <f>SUM(DriversCGE!W8:W26)</f>
        <v>7008.7667533137237</v>
      </c>
      <c r="BC5" s="22">
        <f>SUM(DriversCGE!X8:X26)</f>
        <v>7259.440120465898</v>
      </c>
      <c r="BD5" s="22">
        <f>SUM(DriversCGE!Y8:Y26)</f>
        <v>7506.473497969544</v>
      </c>
      <c r="BE5" s="22">
        <f>SUM(DriversCGE!Z8:Z26)</f>
        <v>7762.8589802292699</v>
      </c>
      <c r="BF5" s="22">
        <f>SUM(DriversCGE!AA8:AA26)</f>
        <v>8031.9063399615743</v>
      </c>
      <c r="BG5" s="22">
        <f>SUM(DriversCGE!AB8:AB26)</f>
        <v>8314.5470549568727</v>
      </c>
      <c r="BH5" s="22">
        <f>SUM(DriversCGE!AC8:AC26)</f>
        <v>8611.6839654994783</v>
      </c>
      <c r="BI5" s="22">
        <f>SUM(DriversCGE!AD8:AD26)</f>
        <v>8903.7209174165746</v>
      </c>
      <c r="BJ5" s="22">
        <f>SUM(DriversCGE!AE8:AE26)</f>
        <v>9210.3892811387559</v>
      </c>
      <c r="BK5" s="22">
        <f>SUM(DriversCGE!AF8:AF26)</f>
        <v>9539.4146163233054</v>
      </c>
      <c r="BL5" s="22">
        <f>SUM(DriversCGE!AG8:AG26)</f>
        <v>9888.145098363615</v>
      </c>
    </row>
    <row r="6" spans="1:68" x14ac:dyDescent="0.25">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5">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5">
      <c r="Y16">
        <v>2830.9069841561718</v>
      </c>
      <c r="Z16">
        <v>2893.5650000000564</v>
      </c>
      <c r="AA16">
        <v>2969.1963051355538</v>
      </c>
      <c r="AB16">
        <v>3022.2173632302474</v>
      </c>
      <c r="AC16">
        <v>3060.2316404410249</v>
      </c>
      <c r="AD16">
        <v>3082.8658989519636</v>
      </c>
      <c r="AE16">
        <v>3117.5115237718705</v>
      </c>
      <c r="AF16">
        <v>3154.0370052724184</v>
      </c>
    </row>
    <row r="18" spans="26:32" x14ac:dyDescent="0.25">
      <c r="Z18">
        <v>52.325432882070082</v>
      </c>
      <c r="AA18">
        <v>53.104386458423342</v>
      </c>
      <c r="AB18">
        <v>53.912365691429272</v>
      </c>
      <c r="AC18">
        <v>54.750491457321111</v>
      </c>
      <c r="AD18">
        <v>55.619940469824826</v>
      </c>
      <c r="AE18">
        <v>56.521948041648095</v>
      </c>
      <c r="AF18">
        <v>57.436000617299655</v>
      </c>
    </row>
    <row r="19" spans="26:32" x14ac:dyDescent="0.25">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t="str">
        <f>'IPCC Categories'!A5</f>
        <v>3A Livestock</v>
      </c>
      <c r="C18" t="str">
        <f>'IPCC Categories'!$D$5</f>
        <v>3A1ai Dairy cattle</v>
      </c>
      <c r="D18" t="str">
        <f>'IPCC Categories'!$F$39</f>
        <v>TMR</v>
      </c>
      <c r="E18" t="s">
        <v>330</v>
      </c>
      <c r="F18" t="s">
        <v>327</v>
      </c>
      <c r="G18" t="s">
        <v>331</v>
      </c>
      <c r="H18" s="48">
        <v>0.35</v>
      </c>
    </row>
    <row r="19" spans="1:10" x14ac:dyDescent="0.25">
      <c r="A19" t="str">
        <f>A18</f>
        <v>3A Livestock</v>
      </c>
      <c r="C19" t="str">
        <f>C18</f>
        <v>3A1ai Dairy cattle</v>
      </c>
      <c r="E19" t="s">
        <v>841</v>
      </c>
      <c r="F19" t="s">
        <v>327</v>
      </c>
      <c r="H19" s="48">
        <v>0.28999999999999998</v>
      </c>
    </row>
    <row r="20" spans="1:10" x14ac:dyDescent="0.25">
      <c r="A20" t="str">
        <f>A19</f>
        <v>3A Livestock</v>
      </c>
      <c r="C20" t="str">
        <f>'IPCC Categories'!D13</f>
        <v>3A2aii Other cattle</v>
      </c>
      <c r="E20" t="s">
        <v>844</v>
      </c>
      <c r="F20" t="s">
        <v>327</v>
      </c>
      <c r="H20" s="48">
        <v>0.53</v>
      </c>
    </row>
    <row r="21" spans="1:10" x14ac:dyDescent="0.25">
      <c r="A21" t="str">
        <f>A20</f>
        <v>3A Livestock</v>
      </c>
      <c r="C21" t="str">
        <f>C20</f>
        <v>3A2aii Other cattle</v>
      </c>
      <c r="E21" t="s">
        <v>908</v>
      </c>
      <c r="F21" t="s">
        <v>909</v>
      </c>
      <c r="H21" s="48">
        <v>460</v>
      </c>
    </row>
    <row r="22" spans="1:10" x14ac:dyDescent="0.25">
      <c r="A22" t="str">
        <f>A18</f>
        <v>3A Livestock</v>
      </c>
      <c r="C22" t="str">
        <f>'IPCC Categories'!C7</f>
        <v>3A1c Sheep</v>
      </c>
      <c r="E22" t="s">
        <v>833</v>
      </c>
      <c r="F22" t="s">
        <v>327</v>
      </c>
      <c r="H22" s="48">
        <v>0.87</v>
      </c>
    </row>
    <row r="23" spans="1:10" x14ac:dyDescent="0.25">
      <c r="A23" t="str">
        <f t="shared" ref="A23:A27" si="0">A22</f>
        <v>3A Livestock</v>
      </c>
      <c r="C23" t="str">
        <f>'IPCC Categories'!C8</f>
        <v>3A1d Goats</v>
      </c>
      <c r="E23" t="s">
        <v>834</v>
      </c>
      <c r="F23" t="s">
        <v>327</v>
      </c>
      <c r="H23" s="48">
        <v>0.34</v>
      </c>
    </row>
    <row r="24" spans="1:10" x14ac:dyDescent="0.25">
      <c r="A24" t="str">
        <f t="shared" si="0"/>
        <v>3A Livestock</v>
      </c>
      <c r="C24" t="str">
        <f>'IPCC Categories'!C11</f>
        <v>3A1h Swine</v>
      </c>
      <c r="E24" t="s">
        <v>835</v>
      </c>
      <c r="F24" t="s">
        <v>327</v>
      </c>
      <c r="H24" s="48">
        <v>0.88</v>
      </c>
    </row>
    <row r="25" spans="1:10" x14ac:dyDescent="0.25">
      <c r="A25" t="str">
        <f t="shared" si="0"/>
        <v>3A Livestock</v>
      </c>
      <c r="C25" t="str">
        <f>'IPCC Categories'!C19</f>
        <v>3A2i Poultry</v>
      </c>
      <c r="E25" t="s">
        <v>837</v>
      </c>
      <c r="F25" t="s">
        <v>327</v>
      </c>
      <c r="H25" s="48">
        <v>0.96</v>
      </c>
    </row>
    <row r="26" spans="1:10" x14ac:dyDescent="0.25">
      <c r="A26" t="str">
        <f t="shared" si="0"/>
        <v>3A Livestock</v>
      </c>
      <c r="C26" t="str">
        <f>C25</f>
        <v>3A2i Poultry</v>
      </c>
      <c r="E26" t="s">
        <v>839</v>
      </c>
      <c r="F26" t="s">
        <v>327</v>
      </c>
      <c r="H26" s="48">
        <v>0.96</v>
      </c>
    </row>
    <row r="27" spans="1:10" x14ac:dyDescent="0.25">
      <c r="A27" t="str">
        <f t="shared" si="0"/>
        <v>3A Livestock</v>
      </c>
      <c r="C27" t="str">
        <f>C23</f>
        <v>3A1d Goats</v>
      </c>
      <c r="E27" t="s">
        <v>342</v>
      </c>
      <c r="F27" t="s">
        <v>327</v>
      </c>
      <c r="G27" t="s">
        <v>343</v>
      </c>
      <c r="H27" s="48">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48">
        <v>1.5</v>
      </c>
    </row>
    <row r="30" spans="1:10" x14ac:dyDescent="0.25">
      <c r="A30" t="str">
        <f>A29</f>
        <v>3C Aggregated and non-CO2 emissions on land</v>
      </c>
      <c r="B30" t="str">
        <f>B29</f>
        <v>3C4 Direct N2O from managed soils (N2O)</v>
      </c>
      <c r="C30" t="str">
        <f>C29</f>
        <v>3C4 Direct N2O from managed soils (N2O)</v>
      </c>
      <c r="E30" t="s">
        <v>853</v>
      </c>
      <c r="H30" s="48">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5">
      <c r="A35" t="str">
        <f>A68</f>
        <v>3C Aggregated and non-CO2 emissions on land</v>
      </c>
      <c r="B35" t="str">
        <f>B68</f>
        <v>3C4 Direct N2O from managed soils (N2O)</v>
      </c>
      <c r="C35" t="str">
        <f>C34</f>
        <v>3C4 Direct N2O from managed soils (N2O)</v>
      </c>
      <c r="E35" t="s">
        <v>864</v>
      </c>
      <c r="F35" t="s">
        <v>327</v>
      </c>
      <c r="H35" s="48">
        <v>0.6</v>
      </c>
    </row>
    <row r="36" spans="1:8" x14ac:dyDescent="0.25">
      <c r="A36" t="str">
        <f>A35</f>
        <v>3C Aggregated and non-CO2 emissions on land</v>
      </c>
      <c r="B36" t="str">
        <f>B35</f>
        <v>3C4 Direct N2O from managed soils (N2O)</v>
      </c>
      <c r="C36" t="str">
        <f>C35</f>
        <v>3C4 Direct N2O from managed soils (N2O)</v>
      </c>
      <c r="E36" t="s">
        <v>865</v>
      </c>
      <c r="F36" t="s">
        <v>327</v>
      </c>
      <c r="H36" s="48">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5">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25">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25">
      <c r="A44" t="str">
        <f t="shared" si="8"/>
        <v>3C Aggregated and non-CO2 emissions on land</v>
      </c>
      <c r="B44" t="str">
        <f t="shared" si="7"/>
        <v>3C4 Direct N2O from managed soils (N2O)</v>
      </c>
      <c r="C44" t="str">
        <f t="shared" si="7"/>
        <v>Crop residues</v>
      </c>
      <c r="E44" t="s">
        <v>912</v>
      </c>
      <c r="F44" t="s">
        <v>377</v>
      </c>
      <c r="H44" s="48">
        <v>0.48</v>
      </c>
    </row>
    <row r="45" spans="1:8" x14ac:dyDescent="0.25">
      <c r="A45" t="str">
        <f t="shared" si="8"/>
        <v>3C Aggregated and non-CO2 emissions on land</v>
      </c>
      <c r="B45" t="str">
        <f t="shared" si="7"/>
        <v>3C4 Direct N2O from managed soils (N2O)</v>
      </c>
      <c r="C45" t="str">
        <f t="shared" si="7"/>
        <v>Crop residues</v>
      </c>
      <c r="E45" t="s">
        <v>913</v>
      </c>
      <c r="F45" t="s">
        <v>365</v>
      </c>
      <c r="H45" s="48">
        <v>4.2</v>
      </c>
    </row>
    <row r="46" spans="1:8" x14ac:dyDescent="0.25">
      <c r="A46" t="str">
        <f t="shared" si="8"/>
        <v>3C Aggregated and non-CO2 emissions on land</v>
      </c>
      <c r="B46" t="str">
        <f t="shared" si="7"/>
        <v>3C4 Direct N2O from managed soils (N2O)</v>
      </c>
      <c r="C46" t="str">
        <f t="shared" si="7"/>
        <v>Crop residues</v>
      </c>
      <c r="E46" t="s">
        <v>914</v>
      </c>
      <c r="F46" t="s">
        <v>365</v>
      </c>
      <c r="H46" s="48">
        <v>2.8</v>
      </c>
    </row>
    <row r="47" spans="1:8" x14ac:dyDescent="0.25">
      <c r="A47" t="str">
        <f t="shared" si="8"/>
        <v>3C Aggregated and non-CO2 emissions on land</v>
      </c>
      <c r="B47" t="str">
        <f t="shared" si="7"/>
        <v>3C4 Direct N2O from managed soils (N2O)</v>
      </c>
      <c r="C47" t="str">
        <f t="shared" si="7"/>
        <v>Crop residues</v>
      </c>
      <c r="E47" t="s">
        <v>915</v>
      </c>
      <c r="F47" t="s">
        <v>365</v>
      </c>
      <c r="H47" s="48">
        <v>3.7</v>
      </c>
    </row>
    <row r="48" spans="1:8" x14ac:dyDescent="0.25">
      <c r="A48" t="str">
        <f t="shared" si="8"/>
        <v>3C Aggregated and non-CO2 emissions on land</v>
      </c>
      <c r="B48" t="str">
        <f t="shared" si="7"/>
        <v>3C4 Direct N2O from managed soils (N2O)</v>
      </c>
      <c r="C48" t="str">
        <f t="shared" si="7"/>
        <v>Crop residues</v>
      </c>
      <c r="E48" t="s">
        <v>916</v>
      </c>
      <c r="H48" s="48">
        <v>1.5</v>
      </c>
    </row>
    <row r="49" spans="1:8" x14ac:dyDescent="0.25">
      <c r="A49" t="str">
        <f t="shared" si="8"/>
        <v>3C Aggregated and non-CO2 emissions on land</v>
      </c>
      <c r="B49" t="str">
        <f t="shared" si="7"/>
        <v>3C4 Direct N2O from managed soils (N2O)</v>
      </c>
      <c r="C49" t="str">
        <f t="shared" si="7"/>
        <v>Crop residues</v>
      </c>
      <c r="E49" t="s">
        <v>917</v>
      </c>
      <c r="H49" s="48">
        <v>1.4</v>
      </c>
    </row>
    <row r="50" spans="1:8" x14ac:dyDescent="0.25">
      <c r="A50" t="str">
        <f t="shared" si="8"/>
        <v>3C Aggregated and non-CO2 emissions on land</v>
      </c>
      <c r="B50" t="str">
        <f t="shared" si="7"/>
        <v>3C4 Direct N2O from managed soils (N2O)</v>
      </c>
      <c r="C50" t="str">
        <f t="shared" si="7"/>
        <v>Crop residues</v>
      </c>
      <c r="E50" t="s">
        <v>918</v>
      </c>
      <c r="H50" s="48">
        <v>1.3</v>
      </c>
    </row>
    <row r="51" spans="1:8" x14ac:dyDescent="0.25">
      <c r="A51" t="str">
        <f t="shared" si="8"/>
        <v>3C Aggregated and non-CO2 emissions on land</v>
      </c>
      <c r="B51" t="str">
        <f t="shared" si="7"/>
        <v>3C4 Direct N2O from managed soils (N2O)</v>
      </c>
      <c r="C51" t="str">
        <f t="shared" si="7"/>
        <v>Crop residues</v>
      </c>
      <c r="E51" t="s">
        <v>919</v>
      </c>
      <c r="H51" s="48">
        <v>0.45</v>
      </c>
    </row>
    <row r="52" spans="1:8" x14ac:dyDescent="0.25">
      <c r="A52" t="str">
        <f t="shared" si="8"/>
        <v>3C Aggregated and non-CO2 emissions on land</v>
      </c>
      <c r="B52" t="str">
        <f t="shared" si="7"/>
        <v>3C4 Direct N2O from managed soils (N2O)</v>
      </c>
      <c r="C52" t="str">
        <f t="shared" si="7"/>
        <v>Crop residues</v>
      </c>
      <c r="E52" t="s">
        <v>920</v>
      </c>
      <c r="H52" s="48">
        <v>0</v>
      </c>
    </row>
    <row r="53" spans="1:8" x14ac:dyDescent="0.25">
      <c r="A53" t="str">
        <f t="shared" si="8"/>
        <v>3C Aggregated and non-CO2 emissions on land</v>
      </c>
      <c r="B53" t="str">
        <f t="shared" si="7"/>
        <v>3C4 Direct N2O from managed soils (N2O)</v>
      </c>
      <c r="C53" t="str">
        <f t="shared" si="7"/>
        <v>Crop residues</v>
      </c>
      <c r="E53" t="s">
        <v>921</v>
      </c>
      <c r="H53" s="48">
        <v>0.6</v>
      </c>
    </row>
    <row r="54" spans="1:8" x14ac:dyDescent="0.25">
      <c r="A54" t="str">
        <f>A47</f>
        <v>3C Aggregated and non-CO2 emissions on land</v>
      </c>
      <c r="B54" t="str">
        <f>B47</f>
        <v>3C4 Direct N2O from managed soils (N2O)</v>
      </c>
      <c r="C54" t="str">
        <f>C47</f>
        <v>Crop residues</v>
      </c>
      <c r="E54" t="s">
        <v>922</v>
      </c>
      <c r="F54" t="s">
        <v>327</v>
      </c>
      <c r="H54" s="48">
        <v>0.87</v>
      </c>
    </row>
    <row r="55" spans="1:8" x14ac:dyDescent="0.25">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25">
      <c r="A56" t="str">
        <f t="shared" si="9"/>
        <v>3C Aggregated and non-CO2 emissions on land</v>
      </c>
      <c r="B56" t="str">
        <f t="shared" si="9"/>
        <v>3C4 Direct N2O from managed soils (N2O)</v>
      </c>
      <c r="C56" t="str">
        <f t="shared" si="9"/>
        <v>Crop residues</v>
      </c>
      <c r="E56" t="s">
        <v>924</v>
      </c>
      <c r="F56" t="s">
        <v>327</v>
      </c>
      <c r="H56" s="48">
        <v>0.89</v>
      </c>
    </row>
    <row r="57" spans="1:8" x14ac:dyDescent="0.25">
      <c r="A57" t="str">
        <f>A56</f>
        <v>3C Aggregated and non-CO2 emissions on land</v>
      </c>
      <c r="B57" t="str">
        <f>B56</f>
        <v>3C4 Direct N2O from managed soils (N2O)</v>
      </c>
      <c r="C57" t="str">
        <f>C56</f>
        <v>Crop residues</v>
      </c>
      <c r="E57" t="s">
        <v>925</v>
      </c>
      <c r="F57" t="s">
        <v>327</v>
      </c>
      <c r="H57" s="48">
        <v>0.5</v>
      </c>
    </row>
    <row r="58" spans="1:8" x14ac:dyDescent="0.25">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48">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48">
        <v>0.63</v>
      </c>
    </row>
    <row r="62" spans="1:8" x14ac:dyDescent="0.25">
      <c r="A62" t="str">
        <f>A41</f>
        <v>3C Aggregated and non-CO2 emissions on land</v>
      </c>
      <c r="B62" t="str">
        <f>B41</f>
        <v>3C4 Direct N2O from managed soils (N2O)</v>
      </c>
      <c r="C62" t="str">
        <f>C61</f>
        <v>3C2 Liming (CO2)</v>
      </c>
      <c r="E62" t="s">
        <v>882</v>
      </c>
      <c r="F62" t="s">
        <v>327</v>
      </c>
      <c r="H62" s="48">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5">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0">
        <v>2012</v>
      </c>
      <c r="H5" s="80">
        <v>2020</v>
      </c>
      <c r="I5" s="80">
        <v>2030</v>
      </c>
      <c r="J5" s="80">
        <v>2040</v>
      </c>
      <c r="K5" s="80">
        <v>2050</v>
      </c>
    </row>
    <row r="6" spans="1:12" x14ac:dyDescent="0.25">
      <c r="A6" t="str">
        <f>'IPCC Categories'!A5</f>
        <v>3A Livestock</v>
      </c>
      <c r="C6" t="str">
        <f>'IPCC Categories'!D6</f>
        <v>3A1aii Other cattle</v>
      </c>
      <c r="E6" t="s">
        <v>848</v>
      </c>
      <c r="F6" t="s">
        <v>327</v>
      </c>
      <c r="G6" s="42">
        <v>0.7</v>
      </c>
      <c r="H6" s="42">
        <v>0.74</v>
      </c>
      <c r="I6" s="42">
        <v>0.76</v>
      </c>
      <c r="J6" s="42">
        <v>0.8</v>
      </c>
      <c r="K6" s="42">
        <v>0.83</v>
      </c>
    </row>
    <row r="7" spans="1:12" x14ac:dyDescent="0.25">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25">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53.839672455934227</v>
      </c>
      <c r="D4" s="22">
        <f>(Drivers!E5*1000000)/Drivers!E4</f>
        <v>54.104559413631861</v>
      </c>
      <c r="E4" s="22">
        <f>(Drivers!F5*1000000)/Drivers!F4</f>
        <v>54.353464881063069</v>
      </c>
      <c r="F4" s="22">
        <f>(Drivers!G5*1000000)/Drivers!G4</f>
        <v>54.626420463031224</v>
      </c>
      <c r="G4" s="22">
        <f>(Drivers!H5*1000000)/Drivers!H4</f>
        <v>54.974808827377551</v>
      </c>
      <c r="H4" s="22">
        <f>(Drivers!I5*1000000)/Drivers!I4</f>
        <v>55.432832445133208</v>
      </c>
      <c r="I4" s="22">
        <f>(Drivers!J5*1000000)/Drivers!J4</f>
        <v>56.659896007934883</v>
      </c>
      <c r="J4" s="22">
        <f>(Drivers!K5*1000000)/Drivers!K4</f>
        <v>57.123609698274905</v>
      </c>
      <c r="K4" s="22">
        <f>(Drivers!L5*1000000)/Drivers!L4</f>
        <v>56.608521095117354</v>
      </c>
      <c r="L4" s="22">
        <f>(Drivers!M5*1000000)/Drivers!M4</f>
        <v>57.276429141640833</v>
      </c>
      <c r="M4" s="22">
        <f>(Drivers!N5*1000000)/Drivers!N4</f>
        <v>58.959948919432392</v>
      </c>
      <c r="N4" s="22">
        <f>(Drivers!O5*1000000)/Drivers!O4</f>
        <v>59.86625008417289</v>
      </c>
      <c r="O4" s="22">
        <f>(Drivers!P5*1000000)/Drivers!P4</f>
        <v>61.360945144565214</v>
      </c>
      <c r="P4" s="22">
        <f>(Drivers!Q5*1000000)/Drivers!Q4</f>
        <v>62.42176759732925</v>
      </c>
      <c r="Q4" s="22">
        <f>(Drivers!R5*1000000)/Drivers!R4</f>
        <v>64.439766959778666</v>
      </c>
      <c r="R4" s="22">
        <f>(Drivers!S5*1000000)/Drivers!S4</f>
        <v>67.028283673269826</v>
      </c>
      <c r="S4" s="22">
        <f>(Drivers!T5*1000000)/Drivers!T4</f>
        <v>69.844231635183533</v>
      </c>
      <c r="T4" s="22">
        <f>(Drivers!U5*1000000)/Drivers!U4</f>
        <v>72.79921782493858</v>
      </c>
      <c r="U4" s="22">
        <f>(Drivers!V5*1000000)/Drivers!V4</f>
        <v>74.536775225928025</v>
      </c>
      <c r="V4" s="22">
        <f>(Drivers!W5*1000000)/Drivers!W4</f>
        <v>72.520100651243823</v>
      </c>
      <c r="W4" s="22">
        <f>(Drivers!X5*1000000)/Drivers!X4</f>
        <v>73.673510889653002</v>
      </c>
      <c r="X4" s="22">
        <f>(Drivers!Y5*1000000)/Drivers!Y4</f>
        <v>75.048112852096082</v>
      </c>
      <c r="Y4" s="22">
        <f>(Drivers!Z5*1000000)/Drivers!Z4</f>
        <v>76.406331644496049</v>
      </c>
      <c r="Z4" s="22">
        <f>(Drivers!AA5*1000000)/Drivers!AA4</f>
        <v>76.951913985916306</v>
      </c>
      <c r="AA4" s="22">
        <f>(Drivers!AB5*1000000)/Drivers!AB4</f>
        <v>77.779850032541745</v>
      </c>
      <c r="AB4" s="22">
        <f>(Drivers!AC5*1000000)/Drivers!AC4</f>
        <v>77.95684486888149</v>
      </c>
      <c r="AC4" s="22">
        <f>(Drivers!AD5*1000000)/Drivers!AD4</f>
        <v>77.703460541004191</v>
      </c>
      <c r="AD4" s="22">
        <f>(Drivers!AE5*1000000)/Drivers!AE4</f>
        <v>77.02897015636627</v>
      </c>
      <c r="AE4" s="22">
        <f>(Drivers!AF5*1000000)/Drivers!AF4</f>
        <v>76.654994220566451</v>
      </c>
      <c r="AF4" s="22">
        <f>(Drivers!AG5*1000000)/Drivers!AG4</f>
        <v>76.318900001458971</v>
      </c>
      <c r="AG4" s="22">
        <f>(Drivers!AH5*1000000)/Drivers!AH4</f>
        <v>70.885261974492749</v>
      </c>
      <c r="AH4" s="22">
        <f>(Drivers!AI5*1000000)/Drivers!AI4</f>
        <v>73.481848820492047</v>
      </c>
      <c r="AI4" s="22">
        <f>(Drivers!AJ5*1000000)/Drivers!AJ4</f>
        <v>74.258447922133627</v>
      </c>
      <c r="AJ4" s="22">
        <f>(Drivers!AK5*1000000)/Drivers!AK4</f>
        <v>73.76577899045094</v>
      </c>
      <c r="AK4" s="22">
        <f>(Drivers!AL5*1000000)/Drivers!AL4</f>
        <v>73.763866457664818</v>
      </c>
      <c r="AL4" s="22">
        <f>(Drivers!AM5*1000000)/Drivers!AM4</f>
        <v>73.78583009374394</v>
      </c>
      <c r="AM4" s="22">
        <f>(Drivers!AN5*1000000)/Drivers!AN4</f>
        <v>74.059936159782382</v>
      </c>
      <c r="AN4" s="22">
        <f>(Drivers!AO5*1000000)/Drivers!AO4</f>
        <v>74.51074873744524</v>
      </c>
      <c r="AO4" s="22">
        <f>(Drivers!AP5*1000000)/Drivers!AP4</f>
        <v>75.140660649504227</v>
      </c>
      <c r="AP4" s="22">
        <f>(Drivers!AQ5*1000000)/Drivers!AQ4</f>
        <v>76.102106119283917</v>
      </c>
      <c r="AQ4" s="22">
        <f>(Drivers!AR5*1000000)/Drivers!AR4</f>
        <v>77.414285398309502</v>
      </c>
      <c r="AR4" s="22">
        <f>(Drivers!AS5*1000000)/Drivers!AS4</f>
        <v>79.013729999471181</v>
      </c>
      <c r="AS4" s="22">
        <f>(Drivers!AT5*1000000)/Drivers!AT4</f>
        <v>80.72010045458704</v>
      </c>
      <c r="AT4" s="22">
        <f>(Drivers!AU5*1000000)/Drivers!AU4</f>
        <v>82.553593190600466</v>
      </c>
      <c r="AU4" s="22">
        <f>(Drivers!AV5*1000000)/Drivers!AV4</f>
        <v>84.72595812562507</v>
      </c>
      <c r="AV4" s="22">
        <f>(Drivers!AW5*1000000)/Drivers!AW4</f>
        <v>87.044211184449296</v>
      </c>
      <c r="AW4" s="22">
        <f>(Drivers!AX5*1000000)/Drivers!AX4</f>
        <v>89.514267918485544</v>
      </c>
      <c r="AX4" s="22">
        <f>(Drivers!AY5*1000000)/Drivers!AY4</f>
        <v>92.157878603942962</v>
      </c>
      <c r="AY4" s="22">
        <f>(Drivers!AZ5*1000000)/Drivers!AZ4</f>
        <v>94.933060448245627</v>
      </c>
      <c r="AZ4" s="22">
        <f>(Drivers!BA5*1000000)/Drivers!BA4</f>
        <v>97.738883050815076</v>
      </c>
      <c r="BA4" s="22">
        <f>(Drivers!BB5*1000000)/Drivers!BB4</f>
        <v>100.53609156105648</v>
      </c>
      <c r="BB4" s="22">
        <f>(Drivers!BC5*1000000)/Drivers!BC4</f>
        <v>103.468823528976</v>
      </c>
      <c r="BC4" s="22">
        <f>(Drivers!BD5*1000000)/Drivers!BD4</f>
        <v>106.3313189636014</v>
      </c>
      <c r="BD4" s="22">
        <f>(Drivers!BE5*1000000)/Drivers!BE4</f>
        <v>109.31114982477328</v>
      </c>
      <c r="BE4" s="22">
        <f>(Drivers!BF5*1000000)/Drivers!BF4</f>
        <v>112.45440380628958</v>
      </c>
      <c r="BF4" s="22">
        <f>(Drivers!BG5*1000000)/Drivers!BG4</f>
        <v>115.77536738481716</v>
      </c>
      <c r="BG4" s="22">
        <f>(Drivers!BH5*1000000)/Drivers!BH4</f>
        <v>119.28836264133515</v>
      </c>
      <c r="BH4" s="22">
        <f>(Drivers!BI5*1000000)/Drivers!BI4</f>
        <v>122.72294919846094</v>
      </c>
      <c r="BI4" s="22">
        <f>(Drivers!BJ5*1000000)/Drivers!BJ4</f>
        <v>126.35280832268408</v>
      </c>
      <c r="BJ4" s="22">
        <f>(Drivers!BK5*1000000)/Drivers!BK4</f>
        <v>130.28274478506953</v>
      </c>
      <c r="BK4" s="22">
        <f>(Drivers!BL5*1000000)/Drivers!BL4</f>
        <v>134.47814925155012</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985205.9561567097</v>
      </c>
      <c r="AC5" s="27">
        <f>((Data!$AJ$5*'Intermediate calculations'!AC4)+Data!$AK$5)*Drivers!AD4</f>
        <v>997182.14033234713</v>
      </c>
      <c r="AD5" s="27">
        <f>((Data!$AJ$5*'Intermediate calculations'!AD4)+Data!$AK$5)*Drivers!AE4</f>
        <v>1003428.5497078975</v>
      </c>
      <c r="AE5" s="27">
        <f>((Data!$AJ$5*'Intermediate calculations'!AE4)+Data!$AK$5)*Drivers!AF4</f>
        <v>1014063.5244529058</v>
      </c>
      <c r="AF5" s="27">
        <f>((Data!$AJ$5*'Intermediate calculations'!AF4)+Data!$AK$5)*Drivers!AG4</f>
        <v>1025355.6611865476</v>
      </c>
      <c r="AG5" s="27">
        <f>((Data!$AJ$5*'Intermediate calculations'!AG4)+Data!$AK$5)*Drivers!AH4</f>
        <v>949852.36341925105</v>
      </c>
      <c r="AH5" s="27">
        <f>((Data!$AJ$5*'Intermediate calculations'!AH4)+Data!$AK$5)*Drivers!AI4</f>
        <v>999537.71755146619</v>
      </c>
      <c r="AI5" s="27">
        <f>((Data!$AJ$5*'Intermediate calculations'!AI4)+Data!$AK$5)*Drivers!AJ4</f>
        <v>1020089.3924590359</v>
      </c>
      <c r="AJ5" s="27">
        <f>((Data!$AJ$5*'Intermediate calculations'!AJ4)+Data!$AK$5)*Drivers!AK4</f>
        <v>1021207.2459771268</v>
      </c>
      <c r="AK5" s="27">
        <f>((Data!$AJ$5*'Intermediate calculations'!AK4)+Data!$AK$5)*Drivers!AL4</f>
        <v>1031415.6604839041</v>
      </c>
      <c r="AL5" s="27">
        <f>((Data!$AJ$5*'Intermediate calculations'!AL4)+Data!$AK$5)*Drivers!AM4</f>
        <v>1042803.5084659192</v>
      </c>
      <c r="AM5" s="27">
        <f>((Data!$AJ$5*'Intermediate calculations'!AM4)+Data!$AK$5)*Drivers!AN4</f>
        <v>1057935.220641216</v>
      </c>
      <c r="AN5" s="27">
        <f>((Data!$AJ$5*'Intermediate calculations'!AN4)+Data!$AK$5)*Drivers!AO4</f>
        <v>1075743.3778644651</v>
      </c>
      <c r="AO5" s="27">
        <f>((Data!$AJ$5*'Intermediate calculations'!AO4)+Data!$AK$5)*Drivers!AP4</f>
        <v>1096342.2792565641</v>
      </c>
      <c r="AP5" s="27">
        <f>((Data!$AJ$5*'Intermediate calculations'!AP4)+Data!$AK$5)*Drivers!AQ4</f>
        <v>1122383.6291232626</v>
      </c>
      <c r="AQ5" s="27">
        <f>((Data!$AJ$5*'Intermediate calculations'!AQ4)+Data!$AK$5)*Drivers!AR4</f>
        <v>1154376.0314257746</v>
      </c>
      <c r="AR5" s="27">
        <f>((Data!$AJ$5*'Intermediate calculations'!AR4)+Data!$AK$5)*Drivers!AS4</f>
        <v>1191389.9105714303</v>
      </c>
      <c r="AS5" s="27">
        <f>((Data!$AJ$5*'Intermediate calculations'!AS4)+Data!$AK$5)*Drivers!AT4</f>
        <v>1230491.3637443439</v>
      </c>
      <c r="AT5" s="27">
        <f>((Data!$AJ$5*'Intermediate calculations'!AT4)+Data!$AK$5)*Drivers!AU4</f>
        <v>1272073.4244121637</v>
      </c>
      <c r="AU5" s="27">
        <f>((Data!$AJ$5*'Intermediate calculations'!AU4)+Data!$AK$5)*Drivers!AV4</f>
        <v>1319834.36441839</v>
      </c>
      <c r="AV5" s="27">
        <f>((Data!$AJ$5*'Intermediate calculations'!AV4)+Data!$AK$5)*Drivers!AW4</f>
        <v>1370536.663848503</v>
      </c>
      <c r="AW5" s="27">
        <f>((Data!$AJ$5*'Intermediate calculations'!AW4)+Data!$AK$5)*Drivers!AX4</f>
        <v>1424363.5132170529</v>
      </c>
      <c r="AX5" s="27">
        <f>((Data!$AJ$5*'Intermediate calculations'!AX4)+Data!$AK$5)*Drivers!AY4</f>
        <v>1481716.8061734168</v>
      </c>
      <c r="AY5" s="27">
        <f>((Data!$AJ$5*'Intermediate calculations'!AY4)+Data!$AK$5)*Drivers!AZ4</f>
        <v>1541834.0421874991</v>
      </c>
      <c r="AZ5" s="27">
        <f>((Data!$AJ$5*'Intermediate calculations'!AZ4)+Data!$AK$5)*Drivers!BA4</f>
        <v>1602921.9001716061</v>
      </c>
      <c r="BA5" s="27">
        <f>((Data!$AJ$5*'Intermediate calculations'!BA4)+Data!$AK$5)*Drivers!BB4</f>
        <v>1664269.8885410607</v>
      </c>
      <c r="BB5" s="27">
        <f>((Data!$AJ$5*'Intermediate calculations'!BB4)+Data!$AK$5)*Drivers!BC4</f>
        <v>1728503.2851513377</v>
      </c>
      <c r="BC5" s="27">
        <f>((Data!$AJ$5*'Intermediate calculations'!BC4)+Data!$AK$5)*Drivers!BD4</f>
        <v>1791817.1861326364</v>
      </c>
      <c r="BD5" s="27">
        <f>((Data!$AJ$5*'Intermediate calculations'!BD4)+Data!$AK$5)*Drivers!BE4</f>
        <v>1857596.7897011444</v>
      </c>
      <c r="BE5" s="27">
        <f>((Data!$AJ$5*'Intermediate calculations'!BE4)+Data!$AK$5)*Drivers!BF4</f>
        <v>1926703.9807148532</v>
      </c>
      <c r="BF5" s="27">
        <f>((Data!$AJ$5*'Intermediate calculations'!BF4)+Data!$AK$5)*Drivers!BG4</f>
        <v>1999384.5776388838</v>
      </c>
      <c r="BG5" s="27">
        <f>((Data!$AJ$5*'Intermediate calculations'!BG4)+Data!$AK$5)*Drivers!BH4</f>
        <v>2075877.3184166665</v>
      </c>
      <c r="BH5" s="27">
        <f>((Data!$AJ$5*'Intermediate calculations'!BH4)+Data!$AK$5)*Drivers!BI4</f>
        <v>2151080.7805638509</v>
      </c>
      <c r="BI5" s="27">
        <f>((Data!$AJ$5*'Intermediate calculations'!BI4)+Data!$AK$5)*Drivers!BJ4</f>
        <v>2230131.2119428017</v>
      </c>
      <c r="BJ5" s="27">
        <f>((Data!$AJ$5*'Intermediate calculations'!BJ4)+Data!$AK$5)*Drivers!BK4</f>
        <v>2315039.3946703961</v>
      </c>
      <c r="BK5" s="27">
        <f>((Data!$AJ$5*'Intermediate calculations'!BK4)+Data!$AK$5)*Drivers!BL4</f>
        <v>2405118.5383362961</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8.1137673153216211E-2</v>
      </c>
      <c r="AP6" s="22"/>
      <c r="AQ6" s="22">
        <f>(AQ8-AD8)/AD8</f>
        <v>0.16996116885100601</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17.928500676359818</v>
      </c>
      <c r="AD7" s="45">
        <f>AD5*ttokg/Drivers!AE4</f>
        <v>17.752901031799592</v>
      </c>
      <c r="AE7" s="45">
        <f>AE5*ttokg/Drivers!AF4</f>
        <v>17.655538574311372</v>
      </c>
      <c r="AF7" s="45">
        <f>AF5*ttokg/Drivers!AG4</f>
        <v>17.568038401205566</v>
      </c>
      <c r="AG7" s="45">
        <f>AG5*ttokg/Drivers!AH4</f>
        <v>16.153422377114463</v>
      </c>
      <c r="AH7" s="45">
        <f>AH5*ttokg/Drivers!AI4</f>
        <v>16.829428644382439</v>
      </c>
      <c r="AI7" s="45">
        <f>AI5*ttokg/Drivers!AJ4</f>
        <v>17.031611698907756</v>
      </c>
      <c r="AJ7" s="45">
        <f>AJ5*ttokg/Drivers!AK4</f>
        <v>16.903348211006758</v>
      </c>
      <c r="AK7" s="45">
        <f>AK5*ttokg/Drivers!AL4</f>
        <v>16.902850294231222</v>
      </c>
      <c r="AL7" s="45">
        <f>AL5*ttokg/Drivers!AM4</f>
        <v>16.908568399005706</v>
      </c>
      <c r="AM7" s="45">
        <f>AM5*ttokg/Drivers!AN4</f>
        <v>16.979930317373142</v>
      </c>
      <c r="AN7" s="45">
        <f>AN5*ttokg/Drivers!AO4</f>
        <v>17.097296747205011</v>
      </c>
      <c r="AO7" s="45">
        <f>AO5*ttokg/Drivers!AP4</f>
        <v>17.261290645978207</v>
      </c>
      <c r="AP7" s="45">
        <f>AP5*ttokg/Drivers!AQ4</f>
        <v>17.511597376218671</v>
      </c>
      <c r="AQ7" s="45">
        <f>AQ5*ttokg/Drivers!AR4</f>
        <v>17.853215611621501</v>
      </c>
      <c r="AR7" s="45">
        <f>AR5*ttokg/Drivers!AS4</f>
        <v>18.269621701099748</v>
      </c>
      <c r="AS7" s="45">
        <f>AS5*ttokg/Drivers!AT4</f>
        <v>18.713865314101373</v>
      </c>
      <c r="AT7" s="45">
        <f>AT5*ttokg/Drivers!AU4</f>
        <v>19.1912044727916</v>
      </c>
      <c r="AU7" s="45">
        <f>AU5*ttokg/Drivers!AV4</f>
        <v>19.756767035481335</v>
      </c>
      <c r="AV7" s="45">
        <f>AV5*ttokg/Drivers!AW4</f>
        <v>20.360310721798989</v>
      </c>
      <c r="AW7" s="45">
        <f>AW5*ttokg/Drivers!AX4</f>
        <v>21.003375611112702</v>
      </c>
      <c r="AX7" s="45">
        <f>AX5*ttokg/Drivers!AY4</f>
        <v>21.691624261197056</v>
      </c>
      <c r="AY7" s="45">
        <f>AY5*ttokg/Drivers!AZ4</f>
        <v>22.414126696441013</v>
      </c>
      <c r="AZ7" s="45">
        <f>AZ5*ttokg/Drivers!BA4</f>
        <v>23.144606274700273</v>
      </c>
      <c r="BA7" s="45">
        <f>BA5*ttokg/Drivers!BB4</f>
        <v>23.872843224175686</v>
      </c>
      <c r="BB7" s="45">
        <f>BB5*ttokg/Drivers!BC4</f>
        <v>24.636362916800397</v>
      </c>
      <c r="BC7" s="45">
        <f>BC5*ttokg/Drivers!BD4</f>
        <v>25.381596936919621</v>
      </c>
      <c r="BD7" s="45">
        <f>BD5*ttokg/Drivers!BE4</f>
        <v>26.157378552179054</v>
      </c>
      <c r="BE7" s="45">
        <f>BE5*ttokg/Drivers!BF4</f>
        <v>26.975706425322958</v>
      </c>
      <c r="BF7" s="45">
        <f>BF5*ttokg/Drivers!BG4</f>
        <v>27.84029995737151</v>
      </c>
      <c r="BG7" s="45">
        <f>BG5*ttokg/Drivers!BH4</f>
        <v>28.754887818720281</v>
      </c>
      <c r="BH7" s="45">
        <f>BH5*ttokg/Drivers!BI4</f>
        <v>29.649062431700667</v>
      </c>
      <c r="BI7" s="45">
        <f>BI5*ttokg/Drivers!BJ4</f>
        <v>30.594075120590865</v>
      </c>
      <c r="BJ7" s="45">
        <f>BJ5*ttokg/Drivers!BK4</f>
        <v>31.617211197333607</v>
      </c>
      <c r="BK7" s="45">
        <f>BK5*ttokg/Drivers!BL4</f>
        <v>32.709460323310161</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993926.42644116003</v>
      </c>
      <c r="AC8" s="22">
        <f>((Data!$AJ$14*'Intermediate calculations'!AC5)+Data!$AK$14)</f>
        <v>1007610.0166861245</v>
      </c>
      <c r="AD8" s="22">
        <f>((Data!$AJ$14*'Intermediate calculations'!AD5)+Data!$AK$14)</f>
        <v>1014746.9565614488</v>
      </c>
      <c r="AE8" s="22">
        <f>((Data!$AJ$14*'Intermediate calculations'!AE5)+Data!$AK$14)</f>
        <v>1026898.1254598256</v>
      </c>
      <c r="AF8" s="22">
        <f>((Data!$AJ$14*'Intermediate calculations'!AF5)+Data!$AK$14)</f>
        <v>1039800.1458184964</v>
      </c>
      <c r="AG8" s="22">
        <f>((Data!$AJ$14*'Intermediate calculations'!AG5)+Data!$AK$14)</f>
        <v>953532.58566415962</v>
      </c>
      <c r="AH8" s="22">
        <f>((Data!$AJ$14*'Intermediate calculations'!AH5)+Data!$AK$14)</f>
        <v>1010301.4209751773</v>
      </c>
      <c r="AI8" s="22">
        <f>((Data!$AJ$14*'Intermediate calculations'!AI5)+Data!$AK$14)</f>
        <v>1033783.0820918269</v>
      </c>
      <c r="AJ8" s="22">
        <f>((Data!$AJ$14*'Intermediate calculations'!AJ5)+Data!$AK$14)</f>
        <v>1035060.3043916111</v>
      </c>
      <c r="AK8" s="22">
        <f>((Data!$AJ$14*'Intermediate calculations'!AK5)+Data!$AK$14)</f>
        <v>1046724.0997301675</v>
      </c>
      <c r="AL8" s="22">
        <f>((Data!$AJ$14*'Intermediate calculations'!AL5)+Data!$AK$14)</f>
        <v>1059735.4765821393</v>
      </c>
      <c r="AM8" s="22">
        <f>((Data!$AJ$14*'Intermediate calculations'!AM5)+Data!$AK$14)</f>
        <v>1077024.4683072919</v>
      </c>
      <c r="AN8" s="22">
        <f>((Data!$AJ$14*'Intermediate calculations'!AN5)+Data!$AK$14)</f>
        <v>1097371.477244959</v>
      </c>
      <c r="AO8" s="22">
        <f>((Data!$AJ$14*'Intermediate calculations'!AO5)+Data!$AK$14)</f>
        <v>1120907.0977741838</v>
      </c>
      <c r="AP8" s="22">
        <f>((Data!$AJ$14*'Intermediate calculations'!AP5)+Data!$AK$14)</f>
        <v>1150661.0791572141</v>
      </c>
      <c r="AQ8" s="22">
        <f>((Data!$AJ$14*'Intermediate calculations'!AQ5)+Data!$AK$14)</f>
        <v>1187214.5353866336</v>
      </c>
      <c r="AR8" s="22">
        <f>((Data!$AJ$14*'Intermediate calculations'!AR5)+Data!$AK$14)</f>
        <v>1229505.3642665118</v>
      </c>
      <c r="AS8" s="22">
        <f>((Data!$AJ$14*'Intermediate calculations'!AS5)+Data!$AK$14)</f>
        <v>1274181.3858902634</v>
      </c>
      <c r="AT8" s="22">
        <f>((Data!$AJ$14*'Intermediate calculations'!AT5)+Data!$AK$14)</f>
        <v>1321691.6672432479</v>
      </c>
      <c r="AU8" s="22">
        <f>((Data!$AJ$14*'Intermediate calculations'!AU5)+Data!$AK$14)</f>
        <v>1376261.7308941556</v>
      </c>
      <c r="AV8" s="22">
        <f>((Data!$AJ$14*'Intermediate calculations'!AV5)+Data!$AK$14)</f>
        <v>1434192.4941242752</v>
      </c>
      <c r="AW8" s="22">
        <f>((Data!$AJ$14*'Intermediate calculations'!AW5)+Data!$AK$14)</f>
        <v>1495693.2643307799</v>
      </c>
      <c r="AX8" s="22">
        <f>((Data!$AJ$14*'Intermediate calculations'!AX5)+Data!$AK$14)</f>
        <v>1561223.2318483773</v>
      </c>
      <c r="AY8" s="22">
        <f>((Data!$AJ$14*'Intermediate calculations'!AY5)+Data!$AK$14)</f>
        <v>1629911.1888981638</v>
      </c>
      <c r="AZ8" s="22">
        <f>((Data!$AJ$14*'Intermediate calculations'!AZ5)+Data!$AK$14)</f>
        <v>1699708.1463712736</v>
      </c>
      <c r="BA8" s="22">
        <f>((Data!$AJ$14*'Intermediate calculations'!BA5)+Data!$AK$14)</f>
        <v>1769802.3201823386</v>
      </c>
      <c r="BB8" s="22">
        <f>((Data!$AJ$14*'Intermediate calculations'!BB5)+Data!$AK$14)</f>
        <v>1843193.2656092888</v>
      </c>
      <c r="BC8" s="22">
        <f>((Data!$AJ$14*'Intermediate calculations'!BC5)+Data!$AK$14)</f>
        <v>1915533.6258720122</v>
      </c>
      <c r="BD8" s="22">
        <f>((Data!$AJ$14*'Intermediate calculations'!BD5)+Data!$AK$14)</f>
        <v>1990691.216011507</v>
      </c>
      <c r="BE8" s="22">
        <f>((Data!$AJ$14*'Intermediate calculations'!BE5)+Data!$AK$14)</f>
        <v>2069650.7970386366</v>
      </c>
      <c r="BF8" s="22">
        <f>((Data!$AJ$14*'Intermediate calculations'!BF5)+Data!$AK$14)</f>
        <v>2152693.2329666833</v>
      </c>
      <c r="BG8" s="22">
        <f>((Data!$AJ$14*'Intermediate calculations'!BG5)+Data!$AK$14)</f>
        <v>2240091.2978400253</v>
      </c>
      <c r="BH8" s="22">
        <f>((Data!$AJ$14*'Intermediate calculations'!BH5)+Data!$AK$14)</f>
        <v>2326016.2757739914</v>
      </c>
      <c r="BI8" s="22">
        <f>((Data!$AJ$14*'Intermediate calculations'!BI5)+Data!$AK$14)</f>
        <v>2416336.6729734326</v>
      </c>
      <c r="BJ8" s="22">
        <f>((Data!$AJ$14*'Intermediate calculations'!BJ5)+Data!$AK$14)</f>
        <v>2513349.9422960985</v>
      </c>
      <c r="BK8" s="22">
        <f>((Data!$AJ$14*'Intermediate calculations'!BK5)+Data!$AK$14)</f>
        <v>2616271.3798311763</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725479.21201400959</v>
      </c>
      <c r="AD9" s="22">
        <f t="shared" si="1"/>
        <v>735691.54350705037</v>
      </c>
      <c r="AE9" s="22">
        <f t="shared" si="1"/>
        <v>749635.63158567273</v>
      </c>
      <c r="AF9" s="22">
        <f t="shared" si="1"/>
        <v>764253.10717659479</v>
      </c>
      <c r="AG9" s="22">
        <f t="shared" si="1"/>
        <v>705614.11339147808</v>
      </c>
      <c r="AH9" s="22">
        <f t="shared" si="1"/>
        <v>749643.65436358156</v>
      </c>
      <c r="AI9" s="22">
        <f t="shared" si="1"/>
        <v>769134.61307631922</v>
      </c>
      <c r="AJ9" s="22">
        <f t="shared" si="1"/>
        <v>772154.98707614187</v>
      </c>
      <c r="AK9" s="22">
        <f t="shared" si="1"/>
        <v>782949.62659816537</v>
      </c>
      <c r="AL9" s="22">
        <f t="shared" si="1"/>
        <v>794801.60743660445</v>
      </c>
      <c r="AM9" s="22">
        <f t="shared" si="1"/>
        <v>809922.40016708348</v>
      </c>
      <c r="AN9" s="22">
        <f t="shared" si="1"/>
        <v>827418.09384269908</v>
      </c>
      <c r="AO9" s="22">
        <f t="shared" si="1"/>
        <v>847405.76591728302</v>
      </c>
      <c r="AP9" s="22">
        <f t="shared" si="1"/>
        <v>872201.09800116834</v>
      </c>
      <c r="AQ9" s="22">
        <f t="shared" si="1"/>
        <v>902283.04689384159</v>
      </c>
      <c r="AR9" s="22">
        <f t="shared" si="1"/>
        <v>939342.09829961497</v>
      </c>
      <c r="AS9" s="22">
        <f t="shared" si="1"/>
        <v>978571.30436372233</v>
      </c>
      <c r="AT9" s="22">
        <f t="shared" si="1"/>
        <v>1020345.9671117874</v>
      </c>
      <c r="AU9" s="22">
        <f t="shared" si="1"/>
        <v>1067979.1031738648</v>
      </c>
      <c r="AV9" s="22">
        <f t="shared" si="1"/>
        <v>1118670.1454169347</v>
      </c>
      <c r="AW9" s="22">
        <f t="shared" si="1"/>
        <v>1172623.5192353316</v>
      </c>
      <c r="AX9" s="22">
        <f t="shared" si="1"/>
        <v>1230243.9066965214</v>
      </c>
      <c r="AY9" s="22">
        <f t="shared" si="1"/>
        <v>1290889.6616073458</v>
      </c>
      <c r="AZ9" s="22">
        <f t="shared" si="1"/>
        <v>1352967.6845115337</v>
      </c>
      <c r="BA9" s="22">
        <f t="shared" si="1"/>
        <v>1415841.8561458709</v>
      </c>
      <c r="BB9" s="22">
        <f t="shared" si="1"/>
        <v>1480084.192284259</v>
      </c>
      <c r="BC9" s="22">
        <f t="shared" si="1"/>
        <v>1543920.1024528421</v>
      </c>
      <c r="BD9" s="22">
        <f t="shared" si="1"/>
        <v>1610469.1937533093</v>
      </c>
      <c r="BE9" s="22">
        <f t="shared" si="1"/>
        <v>1680556.447195373</v>
      </c>
      <c r="BF9" s="22">
        <f t="shared" si="1"/>
        <v>1754444.9848678471</v>
      </c>
      <c r="BG9" s="22">
        <f t="shared" si="1"/>
        <v>1832394.6816331409</v>
      </c>
      <c r="BH9" s="22">
        <f t="shared" si="1"/>
        <v>1909659.3624104471</v>
      </c>
      <c r="BI9" s="22">
        <f t="shared" si="1"/>
        <v>1991061.4185301086</v>
      </c>
      <c r="BJ9" s="22">
        <f t="shared" si="1"/>
        <v>2078540.4022788736</v>
      </c>
      <c r="BK9" s="22">
        <f t="shared" si="1"/>
        <v>2171505.2452598764</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275547.03864190157</v>
      </c>
      <c r="AG10" s="22">
        <f t="shared" si="2"/>
        <v>247918.47227268154</v>
      </c>
      <c r="AH10" s="22">
        <f t="shared" si="2"/>
        <v>260657.76661159575</v>
      </c>
      <c r="AI10" s="22">
        <f t="shared" ref="AI10:BK10" si="3">AI8-AI9</f>
        <v>264648.46901550773</v>
      </c>
      <c r="AJ10" s="22">
        <f t="shared" si="3"/>
        <v>262905.31731546926</v>
      </c>
      <c r="AK10" s="22">
        <f t="shared" si="3"/>
        <v>263774.47313200217</v>
      </c>
      <c r="AL10" s="22">
        <f t="shared" si="3"/>
        <v>264933.86914553482</v>
      </c>
      <c r="AM10" s="22">
        <f t="shared" si="3"/>
        <v>267102.06814020837</v>
      </c>
      <c r="AN10" s="22">
        <f t="shared" si="3"/>
        <v>269953.3834022599</v>
      </c>
      <c r="AO10" s="22">
        <f t="shared" si="3"/>
        <v>273501.33185690083</v>
      </c>
      <c r="AP10" s="22">
        <f t="shared" si="3"/>
        <v>278459.9811560458</v>
      </c>
      <c r="AQ10" s="22">
        <f t="shared" si="3"/>
        <v>284931.48849279201</v>
      </c>
      <c r="AR10" s="22">
        <f t="shared" si="3"/>
        <v>290163.26596689678</v>
      </c>
      <c r="AS10" s="22">
        <f t="shared" si="3"/>
        <v>295610.08152654103</v>
      </c>
      <c r="AT10" s="22">
        <f t="shared" si="3"/>
        <v>301345.70013146044</v>
      </c>
      <c r="AU10" s="22">
        <f t="shared" si="3"/>
        <v>308282.62772029079</v>
      </c>
      <c r="AV10" s="22">
        <f t="shared" si="3"/>
        <v>315522.34870734042</v>
      </c>
      <c r="AW10" s="22">
        <f t="shared" si="3"/>
        <v>323069.74509544834</v>
      </c>
      <c r="AX10" s="22">
        <f t="shared" si="3"/>
        <v>330979.32515185582</v>
      </c>
      <c r="AY10" s="22">
        <f t="shared" si="3"/>
        <v>339021.52729081805</v>
      </c>
      <c r="AZ10" s="22">
        <f t="shared" si="3"/>
        <v>346740.46185973985</v>
      </c>
      <c r="BA10" s="22">
        <f t="shared" si="3"/>
        <v>353960.46403646772</v>
      </c>
      <c r="BB10" s="22">
        <f t="shared" si="3"/>
        <v>363109.07332502981</v>
      </c>
      <c r="BC10" s="22">
        <f t="shared" si="3"/>
        <v>371613.52341917017</v>
      </c>
      <c r="BD10" s="22">
        <f t="shared" si="3"/>
        <v>380222.02225819766</v>
      </c>
      <c r="BE10" s="22">
        <f t="shared" si="3"/>
        <v>389094.34984326363</v>
      </c>
      <c r="BF10" s="22">
        <f t="shared" si="3"/>
        <v>398248.24809883628</v>
      </c>
      <c r="BG10" s="22">
        <f t="shared" si="3"/>
        <v>407696.61620688438</v>
      </c>
      <c r="BH10" s="22">
        <f t="shared" si="3"/>
        <v>416356.91336354427</v>
      </c>
      <c r="BI10" s="22">
        <f t="shared" si="3"/>
        <v>425275.25444332394</v>
      </c>
      <c r="BJ10" s="22">
        <f t="shared" si="3"/>
        <v>434809.54001722485</v>
      </c>
      <c r="BK10" s="22">
        <f t="shared" si="3"/>
        <v>444766.13457129989</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1952293.7553922515</v>
      </c>
      <c r="Z12" s="22">
        <f>((Data!$AJ$6*'Intermediate calculations'!Z4)+Data!$AK$6)*Drivers!AA4</f>
        <v>1989214.0809840125</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2146845.3123571593</v>
      </c>
      <c r="AF12" s="22">
        <f>((Data!$AJ$6*'Intermediate calculations'!AF4)+Data!$AK$6)*Drivers!AG4</f>
        <v>2176243.6654550009</v>
      </c>
      <c r="AG12" s="22">
        <f>((Data!$AJ$6*'Intermediate calculations'!AG4)+Data!$AK$6)*Drivers!AH4</f>
        <v>2105894.4834746234</v>
      </c>
      <c r="AH12" s="22">
        <f>((Data!$AJ$6*'Intermediate calculations'!AH4)+Data!$AK$6)*Drivers!AI4</f>
        <v>2168858.023804171</v>
      </c>
      <c r="AI12" s="22">
        <f>((Data!$AJ$6*'Intermediate calculations'!AI4)+Data!$AK$6)*Drivers!AJ4</f>
        <v>2199790.2436616709</v>
      </c>
      <c r="AJ12" s="22">
        <f>((Data!$AJ$6*'Intermediate calculations'!AJ4)+Data!$AK$6)*Drivers!AK4</f>
        <v>2210839.527068872</v>
      </c>
      <c r="AK12" s="22">
        <f>((Data!$AJ$6*'Intermediate calculations'!AK4)+Data!$AK$6)*Drivers!AL4</f>
        <v>2232974.1315527749</v>
      </c>
      <c r="AL12" s="22">
        <f>((Data!$AJ$6*'Intermediate calculations'!AL4)+Data!$AK$6)*Drivers!AM4</f>
        <v>2257232.2345864885</v>
      </c>
      <c r="AM12" s="22">
        <f>((Data!$AJ$6*'Intermediate calculations'!AM4)+Data!$AK$6)*Drivers!AN4</f>
        <v>2284993.2794083203</v>
      </c>
      <c r="AN12" s="22">
        <f>((Data!$AJ$6*'Intermediate calculations'!AN4)+Data!$AK$6)*Drivers!AO4</f>
        <v>2315198.9475205396</v>
      </c>
      <c r="AO12" s="22">
        <f>((Data!$AJ$6*'Intermediate calculations'!AO4)+Data!$AK$6)*Drivers!AP4</f>
        <v>2347964.3117336058</v>
      </c>
      <c r="AP12" s="22">
        <f>((Data!$AJ$6*'Intermediate calculations'!AP4)+Data!$AK$6)*Drivers!AQ4</f>
        <v>2386088.2695796969</v>
      </c>
      <c r="AQ12" s="22">
        <f>((Data!$AJ$6*'Intermediate calculations'!AQ4)+Data!$AK$6)*Drivers!AR4</f>
        <v>2430151.343736704</v>
      </c>
      <c r="AR12" s="22">
        <f>((Data!$AJ$6*'Intermediate calculations'!AR4)+Data!$AK$6)*Drivers!AS4</f>
        <v>2479192.5673932587</v>
      </c>
      <c r="AS12" s="22">
        <f>((Data!$AJ$6*'Intermediate calculations'!AS4)+Data!$AK$6)*Drivers!AT4</f>
        <v>2530202.3103045346</v>
      </c>
      <c r="AT12" s="22">
        <f>((Data!$AJ$6*'Intermediate calculations'!AT4)+Data!$AK$6)*Drivers!AU4</f>
        <v>2583603.5909653292</v>
      </c>
      <c r="AU12" s="22">
        <f>((Data!$AJ$6*'Intermediate calculations'!AU4)+Data!$AK$6)*Drivers!AV4</f>
        <v>2643226.8167127841</v>
      </c>
      <c r="AV12" s="22">
        <f>((Data!$AJ$6*'Intermediate calculations'!AV4)+Data!$AK$6)*Drivers!AW4</f>
        <v>2705723.8215846168</v>
      </c>
      <c r="AW12" s="22">
        <f>((Data!$AJ$6*'Intermediate calculations'!AW4)+Data!$AK$6)*Drivers!AX4</f>
        <v>2771320.4768144372</v>
      </c>
      <c r="AX12" s="22">
        <f>((Data!$AJ$6*'Intermediate calculations'!AX4)+Data!$AK$6)*Drivers!AY4</f>
        <v>2840410.3344552289</v>
      </c>
      <c r="AY12" s="22">
        <f>((Data!$AJ$6*'Intermediate calculations'!AY4)+Data!$AK$6)*Drivers!AZ4</f>
        <v>2912150.2033097823</v>
      </c>
      <c r="AZ12" s="22">
        <f>((Data!$AJ$6*'Intermediate calculations'!AZ4)+Data!$AK$6)*Drivers!BA4</f>
        <v>2984674.7790406011</v>
      </c>
      <c r="BA12" s="22">
        <f>((Data!$AJ$6*'Intermediate calculations'!BA4)+Data!$AK$6)*Drivers!BB4</f>
        <v>3057257.3993519056</v>
      </c>
      <c r="BB12" s="22">
        <f>((Data!$AJ$6*'Intermediate calculations'!BB4)+Data!$AK$6)*Drivers!BC4</f>
        <v>3132648.1690299185</v>
      </c>
      <c r="BC12" s="22">
        <f>((Data!$AJ$6*'Intermediate calculations'!BC4)+Data!$AK$6)*Drivers!BD4</f>
        <v>3206848.8357069306</v>
      </c>
      <c r="BD12" s="22">
        <f>((Data!$AJ$6*'Intermediate calculations'!BD4)+Data!$AK$6)*Drivers!BE4</f>
        <v>3283362.648137725</v>
      </c>
      <c r="BE12" s="22">
        <f>((Data!$AJ$6*'Intermediate calculations'!BE4)+Data!$AK$6)*Drivers!BF4</f>
        <v>3363085.701996265</v>
      </c>
      <c r="BF12" s="22">
        <f>((Data!$AJ$6*'Intermediate calculations'!BF4)+Data!$AK$6)*Drivers!BG4</f>
        <v>3446246.7135838843</v>
      </c>
      <c r="BG12" s="22">
        <f>((Data!$AJ$6*'Intermediate calculations'!BG4)+Data!$AK$6)*Drivers!BH4</f>
        <v>3533063.928855387</v>
      </c>
      <c r="BH12" s="22">
        <f>((Data!$AJ$6*'Intermediate calculations'!BH4)+Data!$AK$6)*Drivers!BI4</f>
        <v>3618220.7741701319</v>
      </c>
      <c r="BI12" s="22">
        <f>((Data!$AJ$6*'Intermediate calculations'!BI4)+Data!$AK$6)*Drivers!BJ4</f>
        <v>3707073.2130337609</v>
      </c>
      <c r="BJ12" s="22">
        <f>((Data!$AJ$6*'Intermediate calculations'!BJ4)+Data!$AK$6)*Drivers!BK4</f>
        <v>3801720.0940847737</v>
      </c>
      <c r="BK12" s="22">
        <f>((Data!$AJ$6*'Intermediate calculations'!BK4)+Data!$AK$6)*Drivers!BL4</f>
        <v>3901416.3427558769</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37.479461161920796</v>
      </c>
      <c r="AE13" s="45">
        <f>AE12*ttokg/Drivers!AF4</f>
        <v>37.37804320084453</v>
      </c>
      <c r="AF13" s="45">
        <f>AF12*ttokg/Drivers!AG4</f>
        <v>37.286898324481022</v>
      </c>
      <c r="AG13" s="45">
        <f>AG12*ttokg/Drivers!AH4</f>
        <v>35.813358352603366</v>
      </c>
      <c r="AH13" s="45">
        <f>AH12*ttokg/Drivers!AI4</f>
        <v>36.517522761245068</v>
      </c>
      <c r="AI13" s="45">
        <f>AI12*ttokg/Drivers!AJ4</f>
        <v>36.728127481823414</v>
      </c>
      <c r="AJ13" s="45">
        <f>AJ12*ttokg/Drivers!AK4</f>
        <v>36.594521349038374</v>
      </c>
      <c r="AK13" s="45">
        <f>AK12*ttokg/Drivers!AL4</f>
        <v>36.594002692202224</v>
      </c>
      <c r="AL13" s="45">
        <f>AL12*ttokg/Drivers!AM4</f>
        <v>36.599958977020918</v>
      </c>
      <c r="AM13" s="45">
        <f>AM12*ttokg/Drivers!AN4</f>
        <v>36.674293381123164</v>
      </c>
      <c r="AN13" s="45">
        <f>AN12*ttokg/Drivers!AO4</f>
        <v>36.796548553387979</v>
      </c>
      <c r="AO13" s="45">
        <f>AO12*ttokg/Drivers!AP4</f>
        <v>36.967373399756895</v>
      </c>
      <c r="AP13" s="45">
        <f>AP12*ttokg/Drivers!AQ4</f>
        <v>37.228106323715039</v>
      </c>
      <c r="AQ13" s="45">
        <f>AQ12*ttokg/Drivers!AR4</f>
        <v>37.583954212057606</v>
      </c>
      <c r="AR13" s="45">
        <f>AR12*ttokg/Drivers!AS4</f>
        <v>38.017705143002765</v>
      </c>
      <c r="AS13" s="45">
        <f>AS12*ttokg/Drivers!AT4</f>
        <v>38.480453132465023</v>
      </c>
      <c r="AT13" s="45">
        <f>AT12*ttokg/Drivers!AU4</f>
        <v>38.977675218525029</v>
      </c>
      <c r="AU13" s="45">
        <f>AU12*ttokg/Drivers!AV4</f>
        <v>39.566795537062596</v>
      </c>
      <c r="AV13" s="45">
        <f>AV12*ttokg/Drivers!AW4</f>
        <v>40.195479032384128</v>
      </c>
      <c r="AW13" s="45">
        <f>AW12*ttokg/Drivers!AX4</f>
        <v>40.865329933814188</v>
      </c>
      <c r="AX13" s="45">
        <f>AX12*ttokg/Drivers!AY4</f>
        <v>41.582246665435221</v>
      </c>
      <c r="AY13" s="45">
        <f>AY12*ttokg/Drivers!AZ4</f>
        <v>42.334843978048688</v>
      </c>
      <c r="AZ13" s="45">
        <f>AZ12*ttokg/Drivers!BA4</f>
        <v>43.095750710953077</v>
      </c>
      <c r="BA13" s="45">
        <f>BA12*ttokg/Drivers!BB4</f>
        <v>43.854321401356309</v>
      </c>
      <c r="BB13" s="45">
        <f>BB12*ttokg/Drivers!BC4</f>
        <v>44.649644490617312</v>
      </c>
      <c r="BC13" s="45">
        <f>BC12*ttokg/Drivers!BD4</f>
        <v>45.425920242020801</v>
      </c>
      <c r="BD13" s="45">
        <f>BD12*ttokg/Drivers!BE4</f>
        <v>46.234016007984614</v>
      </c>
      <c r="BE13" s="45">
        <f>BE12*ttokg/Drivers!BF4</f>
        <v>47.086430239580729</v>
      </c>
      <c r="BF13" s="45">
        <f>BF12*ttokg/Drivers!BG4</f>
        <v>47.987037264528716</v>
      </c>
      <c r="BG13" s="45">
        <f>BG12*ttokg/Drivers!BH4</f>
        <v>48.939721066027012</v>
      </c>
      <c r="BH13" s="45">
        <f>BH12*ttokg/Drivers!BI4</f>
        <v>49.871141332463893</v>
      </c>
      <c r="BI13" s="45">
        <f>BI12*ttokg/Drivers!BJ4</f>
        <v>50.855517267202778</v>
      </c>
      <c r="BJ13" s="45">
        <f>BJ12*ttokg/Drivers!BK4</f>
        <v>51.921270715541631</v>
      </c>
      <c r="BK13" s="45">
        <f>BK12*ttokg/Drivers!BL4</f>
        <v>53.05901602519836</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1.7765983736347069E-2</v>
      </c>
      <c r="Z14" s="22">
        <f>((Data!$AJ$6*LN('Intermediate calculations'!Z4))+Data!$AK$6)</f>
        <v>1.7767913287156566E-2</v>
      </c>
      <c r="AA14" s="22">
        <f>((Data!$AJ$6*LN('Intermediate calculations'!AA4))+Data!$AK$6)</f>
        <v>1.7770815455981401E-2</v>
      </c>
      <c r="AB14" s="22">
        <f>((Data!$AJ$6*LN('Intermediate calculations'!AB4))+Data!$AK$6)</f>
        <v>1.7771431867922034E-2</v>
      </c>
      <c r="AC14" s="22">
        <f>((Data!$AJ$6*LN('Intermediate calculations'!AC4))+Data!$AK$6)</f>
        <v>1.7770548984283992E-2</v>
      </c>
      <c r="AD14" s="22">
        <f>((Data!$AJ$6*LN('Intermediate calculations'!AD4))+Data!$AK$6)</f>
        <v>1.776818470716653E-2</v>
      </c>
      <c r="AE14" s="22">
        <f>((Data!$AJ$6*LN('Intermediate calculations'!AE4))+Data!$AK$6)</f>
        <v>1.7766864879666382E-2</v>
      </c>
      <c r="AF14" s="22">
        <f>((Data!$AJ$6*LN('Intermediate calculations'!AF4))+Data!$AK$6)</f>
        <v>1.7765673238131947E-2</v>
      </c>
      <c r="AG14" s="22">
        <f>((Data!$AJ$6*LN('Intermediate calculations'!AG4))+Data!$AK$6)</f>
        <v>1.7745643780544076E-2</v>
      </c>
      <c r="AH14" s="22">
        <f>((Data!$AJ$6*LN('Intermediate calculations'!AH4))+Data!$AK$6)</f>
        <v>1.77554000242066E-2</v>
      </c>
      <c r="AI14" s="22">
        <f>((Data!$AJ$6*LN('Intermediate calculations'!AI4))+Data!$AK$6)</f>
        <v>1.7758251063022552E-2</v>
      </c>
      <c r="AJ14" s="22">
        <f>((Data!$AJ$6*LN('Intermediate calculations'!AJ4))+Data!$AK$6)</f>
        <v>1.7756445863577584E-2</v>
      </c>
      <c r="AK14" s="22">
        <f>((Data!$AJ$6*LN('Intermediate calculations'!AK4))+Data!$AK$6)</f>
        <v>1.7756438832355694E-2</v>
      </c>
      <c r="AL14" s="22">
        <f>((Data!$AJ$6*LN('Intermediate calculations'!AL4))+Data!$AK$6)</f>
        <v>1.7756519568338239E-2</v>
      </c>
      <c r="AM14" s="22">
        <f>((Data!$AJ$6*LN('Intermediate calculations'!AM4))+Data!$AK$6)</f>
        <v>1.7757525136386027E-2</v>
      </c>
      <c r="AN14" s="22">
        <f>((Data!$AJ$6*LN('Intermediate calculations'!AN4))+Data!$AK$6)</f>
        <v>1.7759170892378325E-2</v>
      </c>
      <c r="AO14" s="22">
        <f>((Data!$AJ$6*LN('Intermediate calculations'!AO4))+Data!$AK$6)</f>
        <v>1.7761453875959062E-2</v>
      </c>
      <c r="AP14" s="22">
        <f>((Data!$AJ$6*LN('Intermediate calculations'!AP4))+Data!$AK$6)</f>
        <v>1.7764901795377323E-2</v>
      </c>
      <c r="AQ14" s="22">
        <f>((Data!$AJ$6*LN('Intermediate calculations'!AQ4))+Data!$AK$6)</f>
        <v>1.7769537867802301E-2</v>
      </c>
      <c r="AR14" s="22">
        <f>((Data!$AJ$6*LN('Intermediate calculations'!AR4))+Data!$AK$6)</f>
        <v>1.7775083754790619E-2</v>
      </c>
      <c r="AS14" s="22">
        <f>((Data!$AJ$6*LN('Intermediate calculations'!AS4))+Data!$AK$6)</f>
        <v>1.7780877963718356E-2</v>
      </c>
      <c r="AT14" s="22">
        <f>((Data!$AJ$6*LN('Intermediate calculations'!AT4))+Data!$AK$6)</f>
        <v>1.7786968877410141E-2</v>
      </c>
      <c r="AU14" s="22">
        <f>((Data!$AJ$6*LN('Intermediate calculations'!AU4))+Data!$AK$6)</f>
        <v>1.7794012815956599E-2</v>
      </c>
      <c r="AV14" s="22">
        <f>((Data!$AJ$6*LN('Intermediate calculations'!AV4))+Data!$AK$6)</f>
        <v>1.7801333314892163E-2</v>
      </c>
      <c r="AW14" s="22">
        <f>((Data!$AJ$6*LN('Intermediate calculations'!AW4))+Data!$AK$6)</f>
        <v>1.780892167441122E-2</v>
      </c>
      <c r="AX14" s="22">
        <f>((Data!$AJ$6*LN('Intermediate calculations'!AX4))+Data!$AK$6)</f>
        <v>1.7816814654744766E-2</v>
      </c>
      <c r="AY14" s="22">
        <f>((Data!$AJ$6*LN('Intermediate calculations'!AY4))+Data!$AK$6)</f>
        <v>1.7824860501552058E-2</v>
      </c>
      <c r="AZ14" s="22">
        <f>((Data!$AJ$6*LN('Intermediate calculations'!AZ4))+Data!$AK$6)</f>
        <v>1.7832759529453582E-2</v>
      </c>
      <c r="BA14" s="22">
        <f>((Data!$AJ$6*LN('Intermediate calculations'!BA4))+Data!$AK$6)</f>
        <v>1.7840411740969092E-2</v>
      </c>
      <c r="BB14" s="22">
        <f>((Data!$AJ$6*LN('Intermediate calculations'!BB4))+Data!$AK$6)</f>
        <v>1.7848209375489334E-2</v>
      </c>
      <c r="BC14" s="22">
        <f>((Data!$AJ$6*LN('Intermediate calculations'!BC4))+Data!$AK$6)</f>
        <v>1.7855609979865825E-2</v>
      </c>
      <c r="BD14" s="22">
        <f>((Data!$AJ$6*LN('Intermediate calculations'!BD4))+Data!$AK$6)</f>
        <v>1.7863105230788323E-2</v>
      </c>
      <c r="BE14" s="22">
        <f>((Data!$AJ$6*LN('Intermediate calculations'!BE4))+Data!$AK$6)</f>
        <v>1.7870793271664416E-2</v>
      </c>
      <c r="BF14" s="22">
        <f>((Data!$AJ$6*LN('Intermediate calculations'!BF4))+Data!$AK$6)</f>
        <v>1.7878685936940697E-2</v>
      </c>
      <c r="BG14" s="22">
        <f>((Data!$AJ$6*LN('Intermediate calculations'!BG4))+Data!$AK$6)</f>
        <v>1.7886792289527449E-2</v>
      </c>
      <c r="BH14" s="22">
        <f>((Data!$AJ$6*LN('Intermediate calculations'!BH4))+Data!$AK$6)</f>
        <v>1.7894490134713871E-2</v>
      </c>
      <c r="BI14" s="22">
        <f>((Data!$AJ$6*LN('Intermediate calculations'!BI4))+Data!$AK$6)</f>
        <v>1.7902394923531167E-2</v>
      </c>
      <c r="BJ14" s="22">
        <f>((Data!$AJ$6*LN('Intermediate calculations'!BJ4))+Data!$AK$6)</f>
        <v>1.7910701151974635E-2</v>
      </c>
      <c r="BK14" s="22">
        <f>((Data!$AJ$6*LN('Intermediate calculations'!BK4))+Data!$AK$6)</f>
        <v>1.7919296383199817E-2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2855689.0503554828</v>
      </c>
      <c r="Z15" s="22">
        <f>((Data!$AJ$17*'Intermediate calculations'!Z12)+Data!$AK$17)</f>
        <v>2896085.5151347183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3023751.6636339808</v>
      </c>
      <c r="AH15" s="22">
        <f>((Data!$AJ$17*'Intermediate calculations'!AH12)+Data!$AK$17)</f>
        <v>3092643.3756796112</v>
      </c>
      <c r="AI15" s="22">
        <f>((Data!$AJ$17*'Intermediate calculations'!AI12)+Data!$AK$17)</f>
        <v>3126487.9398861602</v>
      </c>
      <c r="AJ15" s="22">
        <f>((Data!$AJ$17*'Intermediate calculations'!AJ12)+Data!$AK$17)</f>
        <v>3138577.5404203003</v>
      </c>
      <c r="AK15" s="22">
        <f>((Data!$AJ$17*'Intermediate calculations'!AK12)+Data!$AK$17)</f>
        <v>3162796.1721930336</v>
      </c>
      <c r="AL15" s="22">
        <f>((Data!$AJ$17*'Intermediate calculations'!AL12)+Data!$AK$17)</f>
        <v>3189338.2351111118</v>
      </c>
      <c r="AM15" s="22">
        <f>((Data!$AJ$17*'Intermediate calculations'!AM12)+Data!$AK$17)</f>
        <v>3219713.0503762877</v>
      </c>
      <c r="AN15" s="22">
        <f>((Data!$AJ$17*'Intermediate calculations'!AN12)+Data!$AK$17)</f>
        <v>3252762.6562091466</v>
      </c>
      <c r="AO15" s="22">
        <f>((Data!$AJ$17*'Intermediate calculations'!AO12)+Data!$AK$17)</f>
        <v>3288612.9598074257</v>
      </c>
      <c r="AP15" s="22">
        <f>((Data!$AJ$17*'Intermediate calculations'!AP12)+Data!$AK$17)</f>
        <v>3330326.381769185</v>
      </c>
      <c r="AQ15" s="22">
        <f>((Data!$AJ$17*'Intermediate calculations'!AQ12)+Data!$AK$17)</f>
        <v>3378538.1024059486</v>
      </c>
      <c r="AR15" s="22">
        <f>((Data!$AJ$17*'Intermediate calculations'!AR12)+Data!$AK$17)</f>
        <v>3432196.6775246542</v>
      </c>
      <c r="AS15" s="22">
        <f>((Data!$AJ$17*'Intermediate calculations'!AS12)+Data!$AK$17)</f>
        <v>3488009.1128129559</v>
      </c>
      <c r="AT15" s="22">
        <f>((Data!$AJ$17*'Intermediate calculations'!AT12)+Data!$AK$17)</f>
        <v>3546438.2549942276</v>
      </c>
      <c r="AU15" s="22">
        <f>((Data!$AJ$17*'Intermediate calculations'!AU12)+Data!$AK$17)</f>
        <v>3611675.1536490135</v>
      </c>
      <c r="AV15" s="22">
        <f>((Data!$AJ$17*'Intermediate calculations'!AV12)+Data!$AK$17)</f>
        <v>3680056.4047795851</v>
      </c>
      <c r="AW15" s="22">
        <f>((Data!$AJ$17*'Intermediate calculations'!AW12)+Data!$AK$17)</f>
        <v>3751829.1459500575</v>
      </c>
      <c r="AX15" s="22">
        <f>((Data!$AJ$17*'Intermediate calculations'!AX12)+Data!$AK$17)</f>
        <v>3827423.9831042411</v>
      </c>
      <c r="AY15" s="22">
        <f>((Data!$AJ$17*'Intermediate calculations'!AY12)+Data!$AK$17)</f>
        <v>3905918.3365261024</v>
      </c>
      <c r="AZ15" s="22">
        <f>((Data!$AJ$17*'Intermediate calculations'!AZ12)+Data!$AK$17)</f>
        <v>3985271.2789008245</v>
      </c>
      <c r="BA15" s="22">
        <f>((Data!$AJ$17*'Intermediate calculations'!BA12)+Data!$AK$17)</f>
        <v>4064687.7308956161</v>
      </c>
      <c r="BB15" s="22">
        <f>((Data!$AJ$17*'Intermediate calculations'!BB12)+Data!$AK$17)</f>
        <v>4147176.7264059074</v>
      </c>
      <c r="BC15" s="22">
        <f>((Data!$AJ$17*'Intermediate calculations'!BC12)+Data!$AK$17)</f>
        <v>4228363.56779938</v>
      </c>
      <c r="BD15" s="22">
        <f>((Data!$AJ$17*'Intermediate calculations'!BD12)+Data!$AK$17)</f>
        <v>4312081.3432914605</v>
      </c>
      <c r="BE15" s="22">
        <f>((Data!$AJ$17*'Intermediate calculations'!BE12)+Data!$AK$17)</f>
        <v>4399310.5181611488</v>
      </c>
      <c r="BF15" s="22">
        <f>((Data!$AJ$17*'Intermediate calculations'!BF12)+Data!$AK$17)</f>
        <v>4490301.3429103894</v>
      </c>
      <c r="BG15" s="22">
        <f>((Data!$AJ$17*'Intermediate calculations'!BG12)+Data!$AK$17)</f>
        <v>4585292.6118857944</v>
      </c>
      <c r="BH15" s="22">
        <f>((Data!$AJ$17*'Intermediate calculations'!BH12)+Data!$AK$17)</f>
        <v>4678467.183001589</v>
      </c>
      <c r="BI15" s="22">
        <f>((Data!$AJ$17*'Intermediate calculations'!BI12)+Data!$AK$17)</f>
        <v>4775685.2968609286</v>
      </c>
      <c r="BJ15" s="22">
        <f>((Data!$AJ$17*'Intermediate calculations'!BJ12)+Data!$AK$17)</f>
        <v>4879243.413848253</v>
      </c>
      <c r="BK15" s="22">
        <f>((Data!$AJ$17*'Intermediate calculations'!BK12)+Data!$AK$17)</f>
        <v>4988326.3087987453</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176612.63008659563</v>
      </c>
      <c r="AH18" s="22">
        <f t="shared" si="4"/>
        <v>177868.71289240493</v>
      </c>
      <c r="AI18" s="22">
        <f t="shared" si="4"/>
        <v>178908.65886172806</v>
      </c>
      <c r="AJ18" s="22">
        <f t="shared" si="4"/>
        <v>179962.38793224486</v>
      </c>
      <c r="AK18" s="22">
        <f t="shared" si="4"/>
        <v>181199.66141852597</v>
      </c>
      <c r="AL18" s="22">
        <f t="shared" si="4"/>
        <v>182533.69925244164</v>
      </c>
      <c r="AM18" s="22">
        <f t="shared" si="4"/>
        <v>183830.2231558467</v>
      </c>
      <c r="AN18" s="22">
        <f t="shared" si="4"/>
        <v>185093.58509518928</v>
      </c>
      <c r="AO18" s="22">
        <f t="shared" si="4"/>
        <v>186323.50516934117</v>
      </c>
      <c r="AP18" s="22">
        <f t="shared" si="4"/>
        <v>187527.24869672838</v>
      </c>
      <c r="AQ18" s="22">
        <f t="shared" si="4"/>
        <v>188710.85994393428</v>
      </c>
      <c r="AR18" s="22">
        <f t="shared" si="4"/>
        <v>189873.9433383928</v>
      </c>
      <c r="AS18" s="22">
        <f t="shared" si="4"/>
        <v>191017.73602474493</v>
      </c>
      <c r="AT18" s="22">
        <f t="shared" si="4"/>
        <v>192144.18442257919</v>
      </c>
      <c r="AU18" s="22">
        <f t="shared" si="4"/>
        <v>193255.6337975963</v>
      </c>
      <c r="AV18" s="22">
        <f t="shared" si="4"/>
        <v>194350.56625739962</v>
      </c>
      <c r="AW18" s="22">
        <f t="shared" si="4"/>
        <v>195432.94485701871</v>
      </c>
      <c r="AX18" s="22">
        <f t="shared" si="4"/>
        <v>196500.6077896861</v>
      </c>
      <c r="AY18" s="22">
        <f t="shared" si="4"/>
        <v>197547.38166547281</v>
      </c>
      <c r="AZ18" s="22">
        <f t="shared" si="4"/>
        <v>198571.28720112547</v>
      </c>
      <c r="BA18" s="22">
        <f t="shared" si="4"/>
        <v>199572.85477950994</v>
      </c>
      <c r="BB18" s="22">
        <f t="shared" si="4"/>
        <v>200557.05242365162</v>
      </c>
      <c r="BC18" s="22">
        <f t="shared" si="4"/>
        <v>201515.3562692311</v>
      </c>
      <c r="BD18" s="22">
        <f t="shared" si="4"/>
        <v>202449.60441012893</v>
      </c>
      <c r="BE18" s="22">
        <f t="shared" si="4"/>
        <v>203360.70712804591</v>
      </c>
      <c r="BF18" s="22">
        <f t="shared" si="4"/>
        <v>204246.06466418161</v>
      </c>
      <c r="BG18" s="22">
        <f t="shared" si="4"/>
        <v>205102.73882992638</v>
      </c>
      <c r="BH18" s="22">
        <f t="shared" si="4"/>
        <v>205923.99396898213</v>
      </c>
      <c r="BI18" s="22">
        <f t="shared" si="4"/>
        <v>206716.94128260235</v>
      </c>
      <c r="BJ18" s="22">
        <f t="shared" si="4"/>
        <v>207484.58300088035</v>
      </c>
      <c r="BK18" s="22">
        <f t="shared" si="4"/>
        <v>208222.89110802626</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171016.70205543254</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v>
      </c>
      <c r="AF19" s="22">
        <f>(((Data!$AJ$7*'Intermediate calculations'!AF4)+Data!$AK$7)*Drivers!AG4)</f>
        <v>187938.21358431838</v>
      </c>
      <c r="AG19" s="22">
        <f>(((Data!$AJ$7*'Intermediate calculations'!AG4)+Data!$AK$7)*Drivers!AH4)</f>
        <v>189179.88500614016</v>
      </c>
      <c r="AH19" s="22">
        <f>(((Data!$AJ$7*'Intermediate calculations'!AH4)+Data!$AK$7)*Drivers!AI4)</f>
        <v>191159.13389131086</v>
      </c>
      <c r="AI19" s="22">
        <f>(((Data!$AJ$7*'Intermediate calculations'!AI4)+Data!$AK$7)*Drivers!AJ4)</f>
        <v>192797.80921661665</v>
      </c>
      <c r="AJ19" s="22">
        <f>(((Data!$AJ$7*'Intermediate calculations'!AJ4)+Data!$AK$7)*Drivers!AK4)</f>
        <v>194458.20300470648</v>
      </c>
      <c r="AK19" s="22">
        <f>(((Data!$AJ$7*'Intermediate calculations'!AK4)+Data!$AK$7)*Drivers!AL4)</f>
        <v>196407.8134579722</v>
      </c>
      <c r="AL19" s="22">
        <f>(((Data!$AJ$7*'Intermediate calculations'!AL4)+Data!$AK$7)*Drivers!AM4)</f>
        <v>198509.89851426106</v>
      </c>
      <c r="AM19" s="22">
        <f>(((Data!$AJ$7*'Intermediate calculations'!AM4)+Data!$AK$7)*Drivers!AN4)</f>
        <v>200552.87169926392</v>
      </c>
      <c r="AN19" s="22">
        <f>(((Data!$AJ$7*'Intermediate calculations'!AN4)+Data!$AK$7)*Drivers!AO4)</f>
        <v>202543.59054235788</v>
      </c>
      <c r="AO19" s="22">
        <f>(((Data!$AJ$7*'Intermediate calculations'!AO4)+Data!$AK$7)*Drivers!AP4)</f>
        <v>204481.61399459807</v>
      </c>
      <c r="AP19" s="22">
        <f>(((Data!$AJ$7*'Intermediate calculations'!AP4)+Data!$AK$7)*Drivers!AQ4)</f>
        <v>206378.39024501212</v>
      </c>
      <c r="AQ19" s="22">
        <f>(((Data!$AJ$7*'Intermediate calculations'!AQ4)+Data!$AK$7)*Drivers!AR4)</f>
        <v>208243.44343312448</v>
      </c>
      <c r="AR19" s="22">
        <f>(((Data!$AJ$7*'Intermediate calculations'!AR4)+Data!$AK$7)*Drivers!AS4)</f>
        <v>210076.15024289515</v>
      </c>
      <c r="AS19" s="22">
        <f>(((Data!$AJ$7*'Intermediate calculations'!AS4)+Data!$AK$7)*Drivers!AT4)</f>
        <v>211878.46008175181</v>
      </c>
      <c r="AT19" s="22">
        <f>(((Data!$AJ$7*'Intermediate calculations'!AT4)+Data!$AK$7)*Drivers!AU4)</f>
        <v>213653.43998379682</v>
      </c>
      <c r="AU19" s="22">
        <f>(((Data!$AJ$7*'Intermediate calculations'!AU4)+Data!$AK$7)*Drivers!AV4)</f>
        <v>215404.78545740104</v>
      </c>
      <c r="AV19" s="22">
        <f>(((Data!$AJ$7*'Intermediate calculations'!AV4)+Data!$AK$7)*Drivers!AW4)</f>
        <v>217130.1047121349</v>
      </c>
      <c r="AW19" s="22">
        <f>(((Data!$AJ$7*'Intermediate calculations'!AW4)+Data!$AK$7)*Drivers!AX4)</f>
        <v>218835.6424575134</v>
      </c>
      <c r="AX19" s="22">
        <f>(((Data!$AJ$7*'Intermediate calculations'!AX4)+Data!$AK$7)*Drivers!AY4)</f>
        <v>220517.99226713317</v>
      </c>
      <c r="AY19" s="22">
        <f>(((Data!$AJ$7*'Intermediate calculations'!AY4)+Data!$AK$7)*Drivers!AZ4)</f>
        <v>222167.42653778361</v>
      </c>
      <c r="AZ19" s="22">
        <f>(((Data!$AJ$7*'Intermediate calculations'!AZ4)+Data!$AK$7)*Drivers!BA4)</f>
        <v>223780.82645105995</v>
      </c>
      <c r="BA19" s="22">
        <f>(((Data!$AJ$7*'Intermediate calculations'!BA4)+Data!$AK$7)*Drivers!BB4)</f>
        <v>225359.02774779953</v>
      </c>
      <c r="BB19" s="22">
        <f>(((Data!$AJ$7*'Intermediate calculations'!BB4)+Data!$AK$7)*Drivers!BC4)</f>
        <v>226909.85869695817</v>
      </c>
      <c r="BC19" s="22">
        <f>(((Data!$AJ$7*'Intermediate calculations'!BC4)+Data!$AK$7)*Drivers!BD4)</f>
        <v>228419.88797945902</v>
      </c>
      <c r="BD19" s="22">
        <f>(((Data!$AJ$7*'Intermediate calculations'!BD4)+Data!$AK$7)*Drivers!BE4)</f>
        <v>229892.01193720513</v>
      </c>
      <c r="BE19" s="22">
        <f>(((Data!$AJ$7*'Intermediate calculations'!BE4)+Data!$AK$7)*Drivers!BF4)</f>
        <v>231327.66492948637</v>
      </c>
      <c r="BF19" s="22">
        <f>(((Data!$AJ$7*'Intermediate calculations'!BF4)+Data!$AK$7)*Drivers!BG4)</f>
        <v>232722.75043521065</v>
      </c>
      <c r="BG19" s="22">
        <f>(((Data!$AJ$7*'Intermediate calculations'!BG4)+Data!$AK$7)*Drivers!BH4)</f>
        <v>234072.63865887147</v>
      </c>
      <c r="BH19" s="22">
        <f>(((Data!$AJ$7*'Intermediate calculations'!BH4)+Data!$AK$7)*Drivers!BI4)</f>
        <v>235366.71601658952</v>
      </c>
      <c r="BI19" s="22">
        <f>(((Data!$AJ$7*'Intermediate calculations'!BI4)+Data!$AK$7)*Drivers!BJ4)</f>
        <v>236616.18785015281</v>
      </c>
      <c r="BJ19" s="22">
        <f>(((Data!$AJ$7*'Intermediate calculations'!BJ4)+Data!$AK$7)*Drivers!BK4)</f>
        <v>237825.78486723272</v>
      </c>
      <c r="BK19" s="22">
        <f>(((Data!$AJ$7*'Intermediate calculations'!BK4)+Data!$AK$7)*Drivers!BL4)</f>
        <v>238989.15999761631</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3.2172395473729996E-3</v>
      </c>
      <c r="AH20" s="22">
        <f>AH19/Drivers!AI4</f>
        <v>3.2185868997786134E-3</v>
      </c>
      <c r="AI20" s="22">
        <f>AI19/Drivers!AJ4</f>
        <v>3.2189898721149352E-3</v>
      </c>
      <c r="AJ20" s="22">
        <f>AJ19/Drivers!AK4</f>
        <v>3.2187342293386128E-3</v>
      </c>
      <c r="AK20" s="22">
        <f>AK19/Drivers!AL4</f>
        <v>3.2187332369375096E-3</v>
      </c>
      <c r="AL20" s="22">
        <f>AL19/Drivers!AM4</f>
        <v>3.218744633728629E-3</v>
      </c>
      <c r="AM20" s="22">
        <f>AM19/Drivers!AN4</f>
        <v>3.2188868656235639E-3</v>
      </c>
      <c r="AN20" s="22">
        <f>AN19/Drivers!AO4</f>
        <v>3.2191207894039032E-3</v>
      </c>
      <c r="AO20" s="22">
        <f>AO19/Drivers!AP4</f>
        <v>3.2194476466901696E-3</v>
      </c>
      <c r="AP20" s="22">
        <f>AP19/Drivers!AQ4</f>
        <v>3.2199465346316879E-3</v>
      </c>
      <c r="AQ20" s="22">
        <f>AQ19/Drivers!AR4</f>
        <v>3.2206274161169024E-3</v>
      </c>
      <c r="AR20" s="22">
        <f>AR19/Drivers!AS4</f>
        <v>3.2214573577513759E-3</v>
      </c>
      <c r="AS20" s="22">
        <f>AS19/Drivers!AT4</f>
        <v>3.2223427825316454E-3</v>
      </c>
      <c r="AT20" s="22">
        <f>AT19/Drivers!AU4</f>
        <v>3.2232941702552446E-3</v>
      </c>
      <c r="AU20" s="22">
        <f>AU19/Drivers!AV4</f>
        <v>3.224421396608404E-3</v>
      </c>
      <c r="AV20" s="22">
        <f>AV19/Drivers!AW4</f>
        <v>3.2256243233814643E-3</v>
      </c>
      <c r="AW20" s="22">
        <f>AW19/Drivers!AX4</f>
        <v>3.2269060201164435E-3</v>
      </c>
      <c r="AX20" s="22">
        <f>AX19/Drivers!AY4</f>
        <v>3.2282777728933807E-3</v>
      </c>
      <c r="AY20" s="22">
        <f>AY19/Drivers!AZ4</f>
        <v>3.2297177971081299E-3</v>
      </c>
      <c r="AZ20" s="22">
        <f>AZ19/Drivers!BA4</f>
        <v>3.2311737206175335E-3</v>
      </c>
      <c r="BA20" s="22">
        <f>BA19/Drivers!BB4</f>
        <v>3.232625174329195E-3</v>
      </c>
      <c r="BB20" s="22">
        <f>BB19/Drivers!BC4</f>
        <v>3.2341469503014051E-3</v>
      </c>
      <c r="BC20" s="22">
        <f>BC19/Drivers!BD4</f>
        <v>3.2356322809830433E-3</v>
      </c>
      <c r="BD20" s="22">
        <f>BD19/Drivers!BE4</f>
        <v>3.2371784962715129E-3</v>
      </c>
      <c r="BE20" s="22">
        <f>BE19/Drivers!BF4</f>
        <v>3.2388095107781056E-3</v>
      </c>
      <c r="BF20" s="22">
        <f>BF19/Drivers!BG4</f>
        <v>3.2405327376647318E-3</v>
      </c>
      <c r="BG20" s="22">
        <f>BG19/Drivers!BH4</f>
        <v>3.2423556085681535E-3</v>
      </c>
      <c r="BH20" s="22">
        <f>BH19/Drivers!BI4</f>
        <v>3.2441377936959738E-3</v>
      </c>
      <c r="BI20" s="22">
        <f>BI19/Drivers!BJ4</f>
        <v>3.2460213045173419E-3</v>
      </c>
      <c r="BJ20" s="22">
        <f>BJ19/Drivers!BK4</f>
        <v>3.2480605235616286E-3</v>
      </c>
      <c r="BK20" s="22">
        <f>BK19/Drivers!BL4</f>
        <v>3.2502374922654276E-3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3.2203874945307112</v>
      </c>
      <c r="AA21" s="22">
        <f t="shared" si="7"/>
        <v>3.220817105281391</v>
      </c>
      <c r="AB21" s="22">
        <f t="shared" si="7"/>
        <v>3.2209089467766567</v>
      </c>
      <c r="AC21" s="22">
        <f t="shared" si="7"/>
        <v>3.2207774672599072</v>
      </c>
      <c r="AD21" s="22">
        <f t="shared" si="7"/>
        <v>3.2204274784876441</v>
      </c>
      <c r="AE21" s="22">
        <f t="shared" si="7"/>
        <v>3.2202334247522497</v>
      </c>
      <c r="AF21" s="22">
        <f t="shared" si="7"/>
        <v>3.2200590275988001</v>
      </c>
      <c r="AG21" s="22">
        <f t="shared" si="7"/>
        <v>3.2172395473729996</v>
      </c>
      <c r="AH21" s="22">
        <f t="shared" si="7"/>
        <v>3.2185868997786136</v>
      </c>
      <c r="AI21" s="22">
        <f t="shared" si="7"/>
        <v>3.218989872114935</v>
      </c>
      <c r="AJ21" s="22">
        <f t="shared" si="7"/>
        <v>3.218734229338613</v>
      </c>
      <c r="AK21" s="22">
        <f t="shared" si="7"/>
        <v>3.2187332369375095</v>
      </c>
      <c r="AL21" s="22">
        <f t="shared" si="7"/>
        <v>3.2187446337286292</v>
      </c>
      <c r="AM21" s="22">
        <f t="shared" si="7"/>
        <v>3.2188868656235639</v>
      </c>
      <c r="AN21" s="22">
        <f t="shared" si="7"/>
        <v>3.2191207894039033</v>
      </c>
      <c r="AO21" s="22">
        <f t="shared" si="7"/>
        <v>3.2194476466901696</v>
      </c>
      <c r="AP21" s="22">
        <f t="shared" si="7"/>
        <v>3.219946534631688</v>
      </c>
      <c r="AQ21" s="22">
        <f t="shared" si="7"/>
        <v>3.2206274161169026</v>
      </c>
      <c r="AR21" s="22">
        <f t="shared" si="7"/>
        <v>3.2214573577513761</v>
      </c>
      <c r="AS21" s="22">
        <f t="shared" si="7"/>
        <v>3.2223427825316455</v>
      </c>
      <c r="AT21" s="22">
        <f t="shared" si="7"/>
        <v>3.2232941702552447</v>
      </c>
      <c r="AU21" s="22">
        <f t="shared" si="7"/>
        <v>3.2244213966084039</v>
      </c>
      <c r="AV21" s="22">
        <f t="shared" si="7"/>
        <v>3.2256243233814641</v>
      </c>
      <c r="AW21" s="22">
        <f t="shared" si="7"/>
        <v>3.2269060201164437</v>
      </c>
      <c r="AX21" s="22">
        <f t="shared" si="7"/>
        <v>3.2282777728933807</v>
      </c>
      <c r="AY21" s="22">
        <f t="shared" si="7"/>
        <v>3.2297177971081301</v>
      </c>
      <c r="AZ21" s="22">
        <f t="shared" si="7"/>
        <v>3.2311737206175333</v>
      </c>
      <c r="BA21" s="22">
        <f t="shared" si="7"/>
        <v>3.2326251743291952</v>
      </c>
      <c r="BB21" s="22">
        <f t="shared" si="7"/>
        <v>3.2341469503014051</v>
      </c>
      <c r="BC21" s="22">
        <f t="shared" si="7"/>
        <v>3.2356322809830433</v>
      </c>
      <c r="BD21" s="22">
        <f t="shared" si="7"/>
        <v>3.2371784962715129</v>
      </c>
      <c r="BE21" s="22">
        <f t="shared" si="7"/>
        <v>3.2388095107781054</v>
      </c>
      <c r="BF21" s="22">
        <f t="shared" si="7"/>
        <v>3.2405327376647319</v>
      </c>
      <c r="BG21" s="22">
        <f t="shared" si="7"/>
        <v>3.2423556085681535</v>
      </c>
      <c r="BH21" s="22">
        <f t="shared" si="7"/>
        <v>3.2441377936959737</v>
      </c>
      <c r="BI21" s="22">
        <f t="shared" si="7"/>
        <v>3.2460213045173418</v>
      </c>
      <c r="BJ21" s="22">
        <f t="shared" si="7"/>
        <v>3.2480605235616284</v>
      </c>
      <c r="BK21" s="22">
        <f t="shared" si="7"/>
        <v>3.2502374922654278</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12075.311808902567</v>
      </c>
      <c r="AH22" s="22">
        <f>((Data!$AJ$8*'Intermediate calculations'!AH4)+Data!$AK$8)*Drivers!AI4</f>
        <v>12201.646844126228</v>
      </c>
      <c r="AI22" s="22">
        <f>((Data!$AJ$8*'Intermediate calculations'!AI4)+Data!$AK$8)*Drivers!AJ4</f>
        <v>12306.243141486171</v>
      </c>
      <c r="AJ22" s="22">
        <f>((Data!$AJ$8*'Intermediate calculations'!AJ4)+Data!$AK$8)*Drivers!AK4</f>
        <v>12412.225723704671</v>
      </c>
      <c r="AK22" s="22">
        <f>((Data!$AJ$8*'Intermediate calculations'!AK4)+Data!$AK$8)*Drivers!AL4</f>
        <v>12536.668944125888</v>
      </c>
      <c r="AL22" s="22">
        <f>((Data!$AJ$8*'Intermediate calculations'!AL4)+Data!$AK$8)*Drivers!AM4</f>
        <v>12670.844586016667</v>
      </c>
      <c r="AM22" s="22">
        <f>((Data!$AJ$8*'Intermediate calculations'!AM4)+Data!$AK$8)*Drivers!AN4</f>
        <v>12801.247129740254</v>
      </c>
      <c r="AN22" s="22">
        <f>((Data!$AJ$8*'Intermediate calculations'!AN4)+Data!$AK$8)*Drivers!AO4</f>
        <v>12928.31428993774</v>
      </c>
      <c r="AO22" s="22">
        <f>((Data!$AJ$8*'Intermediate calculations'!AO4)+Data!$AK$8)*Drivers!AP4</f>
        <v>13052.017914548816</v>
      </c>
      <c r="AP22" s="22">
        <f>((Data!$AJ$8*'Intermediate calculations'!AP4)+Data!$AK$8)*Drivers!AQ4</f>
        <v>13173.088739043331</v>
      </c>
      <c r="AQ22" s="22">
        <f>((Data!$AJ$8*'Intermediate calculations'!AQ4)+Data!$AK$8)*Drivers!AR4</f>
        <v>13292.134687220714</v>
      </c>
      <c r="AR22" s="22">
        <f>((Data!$AJ$8*'Intermediate calculations'!AR4)+Data!$AK$8)*Drivers!AS4</f>
        <v>13409.115972950758</v>
      </c>
      <c r="AS22" s="22">
        <f>((Data!$AJ$8*'Intermediate calculations'!AS4)+Data!$AK$8)*Drivers!AT4</f>
        <v>13524.1570264948</v>
      </c>
      <c r="AT22" s="22">
        <f>((Data!$AJ$8*'Intermediate calculations'!AT4)+Data!$AK$8)*Drivers!AU4</f>
        <v>13637.453615987035</v>
      </c>
      <c r="AU22" s="22">
        <f>((Data!$AJ$8*'Intermediate calculations'!AU4)+Data!$AK$8)*Drivers!AV4</f>
        <v>13749.241624940496</v>
      </c>
      <c r="AV22" s="22">
        <f>((Data!$AJ$8*'Intermediate calculations'!AV4)+Data!$AK$8)*Drivers!AW4</f>
        <v>13859.368385880955</v>
      </c>
      <c r="AW22" s="22">
        <f>((Data!$AJ$8*'Intermediate calculations'!AW4)+Data!$AK$8)*Drivers!AX4</f>
        <v>13968.232497288094</v>
      </c>
      <c r="AX22" s="22">
        <f>((Data!$AJ$8*'Intermediate calculations'!AX4)+Data!$AK$8)*Drivers!AY4</f>
        <v>14075.616527689355</v>
      </c>
      <c r="AY22" s="22">
        <f>((Data!$AJ$8*'Intermediate calculations'!AY4)+Data!$AK$8)*Drivers!AZ4</f>
        <v>14180.899566241509</v>
      </c>
      <c r="AZ22" s="22">
        <f>((Data!$AJ$8*'Intermediate calculations'!AZ4)+Data!$AK$8)*Drivers!BA4</f>
        <v>14283.882539429362</v>
      </c>
      <c r="BA22" s="22">
        <f>((Data!$AJ$8*'Intermediate calculations'!BA4)+Data!$AK$8)*Drivers!BB4</f>
        <v>14384.618792412741</v>
      </c>
      <c r="BB22" s="22">
        <f>((Data!$AJ$8*'Intermediate calculations'!BB4)+Data!$AK$8)*Drivers!BC4</f>
        <v>14483.608001933504</v>
      </c>
      <c r="BC22" s="22">
        <f>((Data!$AJ$8*'Intermediate calculations'!BC4)+Data!$AK$8)*Drivers!BD4</f>
        <v>14579.992849752709</v>
      </c>
      <c r="BD22" s="22">
        <f>((Data!$AJ$8*'Intermediate calculations'!BD4)+Data!$AK$8)*Drivers!BE4</f>
        <v>14673.95820875778</v>
      </c>
      <c r="BE22" s="22">
        <f>((Data!$AJ$8*'Intermediate calculations'!BE4)+Data!$AK$8)*Drivers!BF4</f>
        <v>14765.595633797007</v>
      </c>
      <c r="BF22" s="22">
        <f>((Data!$AJ$8*'Intermediate calculations'!BF4)+Data!$AK$8)*Drivers!BG4</f>
        <v>14854.643644800684</v>
      </c>
      <c r="BG22" s="22">
        <f>((Data!$AJ$8*'Intermediate calculations'!BG4)+Data!$AK$8)*Drivers!BH4</f>
        <v>14940.806722906696</v>
      </c>
      <c r="BH22" s="22">
        <f>((Data!$AJ$8*'Intermediate calculations'!BH4)+Data!$AK$8)*Drivers!BI4</f>
        <v>15023.40740531423</v>
      </c>
      <c r="BI22" s="22">
        <f>((Data!$AJ$8*'Intermediate calculations'!BI4)+Data!$AK$8)*Drivers!BJ4</f>
        <v>15103.160926605506</v>
      </c>
      <c r="BJ22" s="22">
        <f>((Data!$AJ$8*'Intermediate calculations'!BJ4)+Data!$AK$8)*Drivers!BK4</f>
        <v>15180.369246844648</v>
      </c>
      <c r="BK22" s="22">
        <f>((Data!$AJ$8*'Intermediate calculations'!BK4)+Data!$AK$8)*Drivers!BL4</f>
        <v>15254.627233890409</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2.0535571578976598E-4</v>
      </c>
      <c r="AH23" s="22">
        <f>AH22/Drivers!AI4</f>
        <v>2.0544171700714558E-4</v>
      </c>
      <c r="AI23" s="22">
        <f>AI22/Drivers!AJ4</f>
        <v>2.0546743864563422E-4</v>
      </c>
      <c r="AJ23" s="22">
        <f>AJ22/Drivers!AK4</f>
        <v>2.0545112102161362E-4</v>
      </c>
      <c r="AK23" s="22">
        <f>AK22/Drivers!AL4</f>
        <v>2.0545105767686236E-4</v>
      </c>
      <c r="AL23" s="22">
        <f>AL22/Drivers!AM4</f>
        <v>2.0545178513161467E-4</v>
      </c>
      <c r="AM23" s="22">
        <f>AM22/Drivers!AN4</f>
        <v>2.0546086376320628E-4</v>
      </c>
      <c r="AN23" s="22">
        <f>AN22/Drivers!AO4</f>
        <v>2.054757950683343E-4</v>
      </c>
      <c r="AO23" s="22">
        <f>AO22/Drivers!AP4</f>
        <v>2.0549665829937259E-4</v>
      </c>
      <c r="AP23" s="22">
        <f>AP22/Drivers!AQ4</f>
        <v>2.0552850221053332E-4</v>
      </c>
      <c r="AQ23" s="22">
        <f>AQ22/Drivers!AR4</f>
        <v>2.0557196273086615E-4</v>
      </c>
      <c r="AR23" s="22">
        <f>AR22/Drivers!AS4</f>
        <v>2.0562493772881128E-4</v>
      </c>
      <c r="AS23" s="22">
        <f>AS22/Drivers!AT4</f>
        <v>2.0568145420414764E-4</v>
      </c>
      <c r="AT23" s="22">
        <f>AT22/Drivers!AU4</f>
        <v>2.0574218108012206E-4</v>
      </c>
      <c r="AU23" s="22">
        <f>AU22/Drivers!AV4</f>
        <v>2.0581413169840882E-4</v>
      </c>
      <c r="AV23" s="22">
        <f>AV22/Drivers!AW4</f>
        <v>2.058909142583914E-4</v>
      </c>
      <c r="AW23" s="22">
        <f>AW22/Drivers!AX4</f>
        <v>2.0597272468828371E-4</v>
      </c>
      <c r="AX23" s="22">
        <f>AX22/Drivers!AY4</f>
        <v>2.0606028337617329E-4</v>
      </c>
      <c r="AY23" s="22">
        <f>AY22/Drivers!AZ4</f>
        <v>2.0615219981541259E-4</v>
      </c>
      <c r="AZ23" s="22">
        <f>AZ22/Drivers!BA4</f>
        <v>2.0624513110324686E-4</v>
      </c>
      <c r="BA23" s="22">
        <f>BA22/Drivers!BB4</f>
        <v>2.0633777708484232E-4</v>
      </c>
      <c r="BB23" s="22">
        <f>BB22/Drivers!BC4</f>
        <v>2.0643491172136634E-4</v>
      </c>
      <c r="BC23" s="22">
        <f>BC22/Drivers!BD4</f>
        <v>2.0652972006274752E-4</v>
      </c>
      <c r="BD23" s="22">
        <f>BD22/Drivers!BE4</f>
        <v>2.0662841465562856E-4</v>
      </c>
      <c r="BE23" s="22">
        <f>BE22/Drivers!BF4</f>
        <v>2.0673252196456001E-4</v>
      </c>
      <c r="BF23" s="22">
        <f>BF22/Drivers!BG4</f>
        <v>2.0684251517008934E-4</v>
      </c>
      <c r="BG23" s="22">
        <f>BG22/Drivers!BH4</f>
        <v>2.0695886863200989E-4</v>
      </c>
      <c r="BH23" s="22">
        <f>BH22/Drivers!BI4</f>
        <v>2.0707262512953032E-4</v>
      </c>
      <c r="BI23" s="22">
        <f>BI22/Drivers!BJ4</f>
        <v>2.0719284922451127E-4</v>
      </c>
      <c r="BJ23" s="22">
        <f>BJ22/Drivers!BK4</f>
        <v>2.073230121422317E-4</v>
      </c>
      <c r="BK23" s="22">
        <f>BK22/Drivers!BL4</f>
        <v>2.0746196759141035E-4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0.20558993277297813</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0.20535571578976597</v>
      </c>
      <c r="AH24" s="22">
        <f t="shared" ref="AH24" si="18">AH23*1000</f>
        <v>0.20544171700714559</v>
      </c>
      <c r="AI24" s="22">
        <f t="shared" ref="AI24" si="19">AI23*1000</f>
        <v>0.20546743864563421</v>
      </c>
      <c r="AJ24" s="22">
        <f t="shared" ref="AJ24" si="20">AJ23*1000</f>
        <v>0.20545112102161361</v>
      </c>
      <c r="AK24" s="22">
        <f t="shared" ref="AK24" si="21">AK23*1000</f>
        <v>0.20545105767686236</v>
      </c>
      <c r="AL24" s="22">
        <f t="shared" ref="AL24" si="22">AL23*1000</f>
        <v>0.20545178513161466</v>
      </c>
      <c r="AM24" s="22">
        <f t="shared" ref="AM24" si="23">AM23*1000</f>
        <v>0.20546086376320627</v>
      </c>
      <c r="AN24" s="22">
        <f t="shared" ref="AN24" si="24">AN23*1000</f>
        <v>0.2054757950683343</v>
      </c>
      <c r="AO24" s="22">
        <f t="shared" ref="AO24" si="25">AO23*1000</f>
        <v>0.20549665829937258</v>
      </c>
      <c r="AP24" s="22">
        <f t="shared" ref="AP24" si="26">AP23*1000</f>
        <v>0.20552850221053331</v>
      </c>
      <c r="AQ24" s="22">
        <f t="shared" ref="AQ24" si="27">AQ23*1000</f>
        <v>0.20557196273086614</v>
      </c>
      <c r="AR24" s="22">
        <f t="shared" ref="AR24" si="28">AR23*1000</f>
        <v>0.20562493772881127</v>
      </c>
      <c r="AS24" s="22">
        <f t="shared" ref="AS24" si="29">AS23*1000</f>
        <v>0.20568145420414763</v>
      </c>
      <c r="AT24" s="22">
        <f t="shared" ref="AT24" si="30">AT23*1000</f>
        <v>0.20574218108012204</v>
      </c>
      <c r="AU24" s="22">
        <f t="shared" ref="AU24" si="31">AU23*1000</f>
        <v>0.20581413169840881</v>
      </c>
      <c r="AV24" s="22">
        <f t="shared" ref="AV24" si="32">AV23*1000</f>
        <v>0.2058909142583914</v>
      </c>
      <c r="AW24" s="22">
        <f t="shared" ref="AW24" si="33">AW23*1000</f>
        <v>0.2059727246882837</v>
      </c>
      <c r="AX24" s="22">
        <f t="shared" ref="AX24" si="34">AX23*1000</f>
        <v>0.2060602833761733</v>
      </c>
      <c r="AY24" s="22">
        <f t="shared" ref="AY24" si="35">AY23*1000</f>
        <v>0.20615219981541258</v>
      </c>
      <c r="AZ24" s="22">
        <f t="shared" ref="AZ24" si="36">AZ23*1000</f>
        <v>0.20624513110324685</v>
      </c>
      <c r="BA24" s="22">
        <f t="shared" ref="BA24" si="37">BA23*1000</f>
        <v>0.20633777708484233</v>
      </c>
      <c r="BB24" s="22">
        <f t="shared" ref="BB24" si="38">BB23*1000</f>
        <v>0.20643491172136635</v>
      </c>
      <c r="BC24" s="22">
        <f t="shared" ref="BC24" si="39">BC23*1000</f>
        <v>0.20652972006274753</v>
      </c>
      <c r="BD24" s="22">
        <f t="shared" ref="BD24" si="40">BD23*1000</f>
        <v>0.20662841465562856</v>
      </c>
      <c r="BE24" s="22">
        <f t="shared" ref="BE24" si="41">BE23*1000</f>
        <v>0.20673252196456002</v>
      </c>
      <c r="BF24" s="22">
        <f t="shared" ref="BF24" si="42">BF23*1000</f>
        <v>0.20684251517008934</v>
      </c>
      <c r="BG24" s="22">
        <f t="shared" ref="BG24" si="43">BG23*1000</f>
        <v>0.20695886863200988</v>
      </c>
      <c r="BH24" s="22">
        <f t="shared" ref="BH24" si="44">BH23*1000</f>
        <v>0.20707262512953031</v>
      </c>
      <c r="BI24" s="22">
        <f t="shared" ref="BI24" si="45">BI23*1000</f>
        <v>0.20719284922451128</v>
      </c>
      <c r="BJ24" s="22">
        <f t="shared" ref="BJ24" si="46">BJ23*1000</f>
        <v>0.2073230121422317</v>
      </c>
      <c r="BK24" s="22">
        <f t="shared" ref="BK24" si="47">BK23*1000</f>
        <v>0.20746196759141036</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3.4225952631627656</v>
      </c>
      <c r="AH26" s="45">
        <f>(AH19+AH22)*ttokg/Drivers!AI4</f>
        <v>3.4240286167857592</v>
      </c>
      <c r="AI26" s="45">
        <f>(AI19+AI22)*ttokg/Drivers!AJ4</f>
        <v>3.4244573107605691</v>
      </c>
      <c r="AJ26" s="45">
        <f>(AJ19+AJ22)*ttokg/Drivers!AK4</f>
        <v>3.4241853503602262</v>
      </c>
      <c r="AK26" s="45">
        <f>(AK19+AK22)*ttokg/Drivers!AL4</f>
        <v>3.4241842946143715</v>
      </c>
      <c r="AL26" s="45">
        <f>(AL19+AL22)*ttokg/Drivers!AM4</f>
        <v>3.4241964188602436</v>
      </c>
      <c r="AM26" s="45">
        <f>(AM19+AM22)*ttokg/Drivers!AN4</f>
        <v>3.4243477293867701</v>
      </c>
      <c r="AN26" s="45">
        <f>(AN19+AN22)*ttokg/Drivers!AO4</f>
        <v>3.424596584472237</v>
      </c>
      <c r="AO26" s="45">
        <f>(AO19+AO22)*ttokg/Drivers!AP4</f>
        <v>3.4249443049895421</v>
      </c>
      <c r="AP26" s="45">
        <f>(AP19+AP22)*ttokg/Drivers!AQ4</f>
        <v>3.4254750368422213</v>
      </c>
      <c r="AQ26" s="45">
        <f>(AQ19+AQ22)*ttokg/Drivers!AR4</f>
        <v>3.4261993788477687</v>
      </c>
      <c r="AR26" s="45">
        <f>(AR19+AR22)*ttokg/Drivers!AS4</f>
        <v>3.4270822954801874</v>
      </c>
      <c r="AS26" s="45">
        <f>(AS19+AS22)*ttokg/Drivers!AT4</f>
        <v>3.4280242367357929</v>
      </c>
      <c r="AT26" s="45">
        <f>(AT19+AT22)*ttokg/Drivers!AU4</f>
        <v>3.429036351335367</v>
      </c>
      <c r="AU26" s="45">
        <f>(AU19+AU22)*ttokg/Drivers!AV4</f>
        <v>3.4302355283068127</v>
      </c>
      <c r="AV26" s="45">
        <f>(AV19+AV22)*ttokg/Drivers!AW4</f>
        <v>3.4315152376398554</v>
      </c>
      <c r="AW26" s="45">
        <f>(AW19+AW22)*ttokg/Drivers!AX4</f>
        <v>3.4328787448047273</v>
      </c>
      <c r="AX26" s="45">
        <f>(AX19+AX22)*ttokg/Drivers!AY4</f>
        <v>3.4343380562695542</v>
      </c>
      <c r="AY26" s="45">
        <f>(AY19+AY22)*ttokg/Drivers!AZ4</f>
        <v>3.4358699969235427</v>
      </c>
      <c r="AZ26" s="45">
        <f>(AZ19+AZ22)*ttokg/Drivers!BA4</f>
        <v>3.4374188517207798</v>
      </c>
      <c r="BA26" s="45">
        <f>(BA19+BA22)*ttokg/Drivers!BB4</f>
        <v>3.4389629514140374</v>
      </c>
      <c r="BB26" s="45">
        <f>(BB19+BB22)*ttokg/Drivers!BC4</f>
        <v>3.4405818620227713</v>
      </c>
      <c r="BC26" s="45">
        <f>(BC19+BC22)*ttokg/Drivers!BD4</f>
        <v>3.4421620010457907</v>
      </c>
      <c r="BD26" s="45">
        <f>(BD19+BD22)*ttokg/Drivers!BE4</f>
        <v>3.4438069109271412</v>
      </c>
      <c r="BE26" s="45">
        <f>(BE19+BE22)*ttokg/Drivers!BF4</f>
        <v>3.4455420327426656</v>
      </c>
      <c r="BF26" s="45">
        <f>(BF19+BF22)*ttokg/Drivers!BG4</f>
        <v>3.4473752528348207</v>
      </c>
      <c r="BG26" s="45">
        <f>(BG19+BG22)*ttokg/Drivers!BH4</f>
        <v>3.4493144772001636</v>
      </c>
      <c r="BH26" s="45">
        <f>(BH19+BH22)*ttokg/Drivers!BI4</f>
        <v>3.4512104188255042</v>
      </c>
      <c r="BI26" s="45">
        <f>(BI19+BI22)*ttokg/Drivers!BJ4</f>
        <v>3.4532141537418535</v>
      </c>
      <c r="BJ26" s="45">
        <f>(BJ19+BJ22)*ttokg/Drivers!BK4</f>
        <v>3.4553835357038603</v>
      </c>
      <c r="BK26" s="45">
        <f>(BK19+BK22)*ttokg/Drivers!BL4</f>
        <v>3.4576994598568382</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164537.31827769306</v>
      </c>
      <c r="AH27" s="22">
        <f>((Data!$AJ$23*'Intermediate calculations'!AH19)+Data!$AK$23)</f>
        <v>165667.06604827871</v>
      </c>
      <c r="AI27" s="22">
        <f>((Data!$AJ$23*'Intermediate calculations'!AI19)+Data!$AK$23)</f>
        <v>166602.4157202419</v>
      </c>
      <c r="AJ27" s="22">
        <f>((Data!$AJ$23*'Intermediate calculations'!AJ19)+Data!$AK$23)</f>
        <v>167550.16220854019</v>
      </c>
      <c r="AK27" s="22">
        <f>((Data!$AJ$23*'Intermediate calculations'!AK19)+Data!$AK$23)</f>
        <v>168662.99247440009</v>
      </c>
      <c r="AL27" s="22">
        <f>((Data!$AJ$23*'Intermediate calculations'!AL19)+Data!$AK$23)</f>
        <v>169862.85466642497</v>
      </c>
      <c r="AM27" s="22">
        <f>((Data!$AJ$23*'Intermediate calculations'!AM19)+Data!$AK$23)</f>
        <v>171028.97602610645</v>
      </c>
      <c r="AN27" s="22">
        <f>((Data!$AJ$23*'Intermediate calculations'!AN19)+Data!$AK$23)</f>
        <v>172165.27080525155</v>
      </c>
      <c r="AO27" s="22">
        <f>((Data!$AJ$23*'Intermediate calculations'!AO19)+Data!$AK$23)</f>
        <v>173271.48725479236</v>
      </c>
      <c r="AP27" s="22">
        <f>((Data!$AJ$23*'Intermediate calculations'!AP19)+Data!$AK$23)</f>
        <v>174354.15995768504</v>
      </c>
      <c r="AQ27" s="22">
        <f>((Data!$AJ$23*'Intermediate calculations'!AQ19)+Data!$AK$23)</f>
        <v>175418.72525671357</v>
      </c>
      <c r="AR27" s="22">
        <f>((Data!$AJ$23*'Intermediate calculations'!AR19)+Data!$AK$23)</f>
        <v>176464.82736544203</v>
      </c>
      <c r="AS27" s="22">
        <f>((Data!$AJ$23*'Intermediate calculations'!AS19)+Data!$AK$23)</f>
        <v>177493.57899825013</v>
      </c>
      <c r="AT27" s="22">
        <f>((Data!$AJ$23*'Intermediate calculations'!AT19)+Data!$AK$23)</f>
        <v>178506.73080659215</v>
      </c>
      <c r="AU27" s="22">
        <f>((Data!$AJ$23*'Intermediate calculations'!AU19)+Data!$AK$23)</f>
        <v>179506.39217265579</v>
      </c>
      <c r="AV27" s="22">
        <f>((Data!$AJ$23*'Intermediate calculations'!AV19)+Data!$AK$23)</f>
        <v>180491.19787151867</v>
      </c>
      <c r="AW27" s="22">
        <f>((Data!$AJ$23*'Intermediate calculations'!AW19)+Data!$AK$23)</f>
        <v>181464.71235973062</v>
      </c>
      <c r="AX27" s="22">
        <f>((Data!$AJ$23*'Intermediate calculations'!AX19)+Data!$AK$23)</f>
        <v>182424.99126199674</v>
      </c>
      <c r="AY27" s="22">
        <f>((Data!$AJ$23*'Intermediate calculations'!AY19)+Data!$AK$23)</f>
        <v>183366.4820992313</v>
      </c>
      <c r="AZ27" s="22">
        <f>((Data!$AJ$23*'Intermediate calculations'!AZ19)+Data!$AK$23)</f>
        <v>184287.40466169611</v>
      </c>
      <c r="BA27" s="22">
        <f>((Data!$AJ$23*'Intermediate calculations'!BA19)+Data!$AK$23)</f>
        <v>185188.2359870972</v>
      </c>
      <c r="BB27" s="22">
        <f>((Data!$AJ$23*'Intermediate calculations'!BB19)+Data!$AK$23)</f>
        <v>186073.44442171813</v>
      </c>
      <c r="BC27" s="22">
        <f>((Data!$AJ$23*'Intermediate calculations'!BC19)+Data!$AK$23)</f>
        <v>186935.36341947838</v>
      </c>
      <c r="BD27" s="22">
        <f>((Data!$AJ$23*'Intermediate calculations'!BD19)+Data!$AK$23)</f>
        <v>187775.64620137116</v>
      </c>
      <c r="BE27" s="22">
        <f>((Data!$AJ$23*'Intermediate calculations'!BE19)+Data!$AK$23)</f>
        <v>188595.11149424891</v>
      </c>
      <c r="BF27" s="22">
        <f>((Data!$AJ$23*'Intermediate calculations'!BF19)+Data!$AK$23)</f>
        <v>189391.42101938094</v>
      </c>
      <c r="BG27" s="22">
        <f>((Data!$AJ$23*'Intermediate calculations'!BG19)+Data!$AK$23)</f>
        <v>190161.93210701967</v>
      </c>
      <c r="BH27" s="22">
        <f>((Data!$AJ$23*'Intermediate calculations'!BH19)+Data!$AK$23)</f>
        <v>190900.58656366789</v>
      </c>
      <c r="BI27" s="22">
        <f>((Data!$AJ$23*'Intermediate calculations'!BI19)+Data!$AK$23)</f>
        <v>191613.78035599683</v>
      </c>
      <c r="BJ27" s="22">
        <f>((Data!$AJ$23*'Intermediate calculations'!BJ19)+Data!$AK$23)</f>
        <v>192304.21375403571</v>
      </c>
      <c r="BK27" s="22">
        <f>((Data!$AJ$23*'Intermediate calculations'!BK19)+Data!$AK$23)</f>
        <v>192968.26387413585</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238588.45125065101</v>
      </c>
      <c r="AA29" s="22">
        <f>((Data!$AJ$9*'Intermediate calculations'!AA4)+Data!$AK$9)*Drivers!AB4</f>
        <v>245792.32692559357</v>
      </c>
      <c r="AB29" s="22">
        <f>((Data!$AJ$9*'Intermediate calculations'!AB4)+Data!$AK$9)*Drivers!AC4</f>
        <v>250389.30527292372</v>
      </c>
      <c r="AC29" s="22">
        <f>((Data!$AJ$9*'Intermediate calculations'!AC4)+Data!$AK$9)*Drivers!AD4</f>
        <v>253237.16816784002</v>
      </c>
      <c r="AD29" s="22">
        <f>((Data!$AJ$9*'Intermediate calculations'!AD4)+Data!$AK$9)*Drivers!AE4</f>
        <v>254291.65168168265</v>
      </c>
      <c r="AE29" s="22">
        <f>((Data!$AJ$9*'Intermediate calculations'!AE4)+Data!$AK$9)*Drivers!AF4</f>
        <v>256684.19880970006</v>
      </c>
      <c r="AF29" s="22">
        <f>((Data!$AJ$9*'Intermediate calculations'!AF4)+Data!$AK$9)*Drivers!AG4</f>
        <v>259264.6459319139</v>
      </c>
      <c r="AG29" s="22">
        <f>((Data!$AJ$9*'Intermediate calculations'!AG4)+Data!$AK$9)*Drivers!AH4</f>
        <v>235624.90341179099</v>
      </c>
      <c r="AH29" s="22">
        <f>((Data!$AJ$9*'Intermediate calculations'!AH4)+Data!$AK$9)*Drivers!AI4</f>
        <v>250337.764394681</v>
      </c>
      <c r="AI29" s="22">
        <f>((Data!$AJ$9*'Intermediate calculations'!AI4)+Data!$AK$9)*Drivers!AJ4</f>
        <v>256176.2255697769</v>
      </c>
      <c r="AJ29" s="22">
        <f>((Data!$AJ$9*'Intermediate calculations'!AJ4)+Data!$AK$9)*Drivers!AK4</f>
        <v>256019.88670855443</v>
      </c>
      <c r="AK29" s="22">
        <f>((Data!$AJ$9*'Intermediate calculations'!AK4)+Data!$AK$9)*Drivers!AL4</f>
        <v>258577.44181452674</v>
      </c>
      <c r="AL29" s="22">
        <f>((Data!$AJ$9*'Intermediate calculations'!AL4)+Data!$AK$9)*Drivers!AM4</f>
        <v>261452.43453771182</v>
      </c>
      <c r="AM29" s="22">
        <f>((Data!$AJ$9*'Intermediate calculations'!AM4)+Data!$AK$9)*Drivers!AN4</f>
        <v>265498.87324227334</v>
      </c>
      <c r="AN29" s="22">
        <f>((Data!$AJ$9*'Intermediate calculations'!AN4)+Data!$AK$9)*Drivers!AO4</f>
        <v>270385.77994486206</v>
      </c>
      <c r="AO29" s="22">
        <f>((Data!$AJ$9*'Intermediate calculations'!AO4)+Data!$AK$9)*Drivers!AP4</f>
        <v>276148.50728225074</v>
      </c>
      <c r="AP29" s="22">
        <f>((Data!$AJ$9*'Intermediate calculations'!AP4)+Data!$AK$9)*Drivers!AQ4</f>
        <v>283600.68651635211</v>
      </c>
      <c r="AQ29" s="22">
        <f>((Data!$AJ$9*'Intermediate calculations'!AQ4)+Data!$AK$9)*Drivers!AR4</f>
        <v>292896.16400132491</v>
      </c>
      <c r="AR29" s="22">
        <f>((Data!$AJ$9*'Intermediate calculations'!AR4)+Data!$AK$9)*Drivers!AS4</f>
        <v>303748.6925286816</v>
      </c>
      <c r="AS29" s="22">
        <f>((Data!$AJ$9*'Intermediate calculations'!AS4)+Data!$AK$9)*Drivers!AT4</f>
        <v>315253.64463648089</v>
      </c>
      <c r="AT29" s="22">
        <f>((Data!$AJ$9*'Intermediate calculations'!AT4)+Data!$AK$9)*Drivers!AU4</f>
        <v>327531.20283031208</v>
      </c>
      <c r="AU29" s="22">
        <f>((Data!$AJ$9*'Intermediate calculations'!AU4)+Data!$AK$9)*Drivers!AV4</f>
        <v>341719.82122106652</v>
      </c>
      <c r="AV29" s="22">
        <f>((Data!$AJ$9*'Intermediate calculations'!AV4)+Data!$AK$9)*Drivers!AW4</f>
        <v>356822.62649435928</v>
      </c>
      <c r="AW29" s="22">
        <f>((Data!$AJ$9*'Intermediate calculations'!AW4)+Data!$AK$9)*Drivers!AX4</f>
        <v>372894.18268570956</v>
      </c>
      <c r="AX29" s="22">
        <f>((Data!$AJ$9*'Intermediate calculations'!AX4)+Data!$AK$9)*Drivers!AY4</f>
        <v>390059.35488876555</v>
      </c>
      <c r="AY29" s="22">
        <f>((Data!$AJ$9*'Intermediate calculations'!AY4)+Data!$AK$9)*Drivers!AZ4</f>
        <v>408086.1235788734</v>
      </c>
      <c r="AZ29" s="22">
        <f>((Data!$AJ$9*'Intermediate calculations'!AZ4)+Data!$AK$9)*Drivers!BA4</f>
        <v>426422.84359434113</v>
      </c>
      <c r="BA29" s="22">
        <f>((Data!$AJ$9*'Intermediate calculations'!BA4)+Data!$AK$9)*Drivers!BB4</f>
        <v>444850.33521479409</v>
      </c>
      <c r="BB29" s="22">
        <f>((Data!$AJ$9*'Intermediate calculations'!BB4)+Data!$AK$9)*Drivers!BC4</f>
        <v>464175.17857494549</v>
      </c>
      <c r="BC29" s="22">
        <f>((Data!$AJ$9*'Intermediate calculations'!BC4)+Data!$AK$9)*Drivers!BD4</f>
        <v>483228.99886004953</v>
      </c>
      <c r="BD29" s="22">
        <f>((Data!$AJ$9*'Intermediate calculations'!BD4)+Data!$AK$9)*Drivers!BE4</f>
        <v>503054.02212930733</v>
      </c>
      <c r="BE29" s="22">
        <f>((Data!$AJ$9*'Intermediate calculations'!BE4)+Data!$AK$9)*Drivers!BF4</f>
        <v>523915.39305762714</v>
      </c>
      <c r="BF29" s="22">
        <f>((Data!$AJ$9*'Intermediate calculations'!BF4)+Data!$AK$9)*Drivers!BG4</f>
        <v>545890.09257797711</v>
      </c>
      <c r="BG29" s="22">
        <f>((Data!$AJ$9*'Intermediate calculations'!BG4)+Data!$AK$9)*Drivers!BH4</f>
        <v>569053.08070368262</v>
      </c>
      <c r="BH29" s="22">
        <f>((Data!$AJ$9*'Intermediate calculations'!BH4)+Data!$AK$9)*Drivers!BI4</f>
        <v>591835.62940251175</v>
      </c>
      <c r="BI29" s="22">
        <f>((Data!$AJ$9*'Intermediate calculations'!BI4)+Data!$AK$9)*Drivers!BJ4</f>
        <v>615817.01916136965</v>
      </c>
      <c r="BJ29" s="22">
        <f>((Data!$AJ$9*'Intermediate calculations'!BJ4)+Data!$AK$9)*Drivers!BK4</f>
        <v>641615.41643715836</v>
      </c>
      <c r="BK29" s="22">
        <f>((Data!$AJ$9*'Intermediate calculations'!BK4)+Data!$AK$9)*Drivers!BL4</f>
        <v>669021.11107997666</v>
      </c>
    </row>
    <row r="30" spans="1:63"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4.5732795927157337</v>
      </c>
      <c r="AC30" s="45">
        <f>AC29*ttokg/Drivers!AD4</f>
        <v>4.5529924345249411</v>
      </c>
      <c r="AD30" s="45">
        <f>AD29*ttokg/Drivers!AE4</f>
        <v>4.4989895163257341</v>
      </c>
      <c r="AE30" s="45">
        <f>AE29*ttokg/Drivers!AF4</f>
        <v>4.4690472186600525</v>
      </c>
      <c r="AF30" s="45">
        <f>AF29*ttokg/Drivers!AG4</f>
        <v>4.4421379119670723</v>
      </c>
      <c r="AG30" s="45">
        <f>AG29*ttokg/Drivers!AH4</f>
        <v>4.0070949275487351</v>
      </c>
      <c r="AH30" s="45">
        <f>AH29*ttokg/Drivers!AI4</f>
        <v>4.2149900587994349</v>
      </c>
      <c r="AI30" s="45">
        <f>AI29*ttokg/Drivers!AJ4</f>
        <v>4.2771682880443791</v>
      </c>
      <c r="AJ30" s="45">
        <f>AJ29*ttokg/Drivers!AK4</f>
        <v>4.2377228628420127</v>
      </c>
      <c r="AK30" s="45">
        <f>AK29*ttokg/Drivers!AL4</f>
        <v>4.2375697363424285</v>
      </c>
      <c r="AL30" s="45">
        <f>AL29*ttokg/Drivers!AM4</f>
        <v>4.2393282498358049</v>
      </c>
      <c r="AM30" s="45">
        <f>AM29*ttokg/Drivers!AN4</f>
        <v>4.261274489247544</v>
      </c>
      <c r="AN30" s="45">
        <f>AN29*ttokg/Drivers!AO4</f>
        <v>4.2973686950497063</v>
      </c>
      <c r="AO30" s="45">
        <f>AO29*ttokg/Drivers!AP4</f>
        <v>4.3478024480495927</v>
      </c>
      <c r="AP30" s="45">
        <f>AP29*ttokg/Drivers!AQ4</f>
        <v>4.4247803594328401</v>
      </c>
      <c r="AQ30" s="45">
        <f>AQ29*ttokg/Drivers!AR4</f>
        <v>4.5298396929412803</v>
      </c>
      <c r="AR30" s="45">
        <f>AR29*ttokg/Drivers!AS4</f>
        <v>4.6578988586876742</v>
      </c>
      <c r="AS30" s="45">
        <f>AS29*ttokg/Drivers!AT4</f>
        <v>4.7945190184467066</v>
      </c>
      <c r="AT30" s="45">
        <f>AT29*ttokg/Drivers!AU4</f>
        <v>4.9413171945169623</v>
      </c>
      <c r="AU30" s="45">
        <f>AU29*ttokg/Drivers!AV4</f>
        <v>5.1152470956050768</v>
      </c>
      <c r="AV30" s="45">
        <f>AV29*ttokg/Drivers!AW4</f>
        <v>5.300857495919308</v>
      </c>
      <c r="AW30" s="45">
        <f>AW29*ttokg/Drivers!AX4</f>
        <v>5.4986220227289291</v>
      </c>
      <c r="AX30" s="45">
        <f>AX29*ttokg/Drivers!AY4</f>
        <v>5.7102821069181831</v>
      </c>
      <c r="AY30" s="45">
        <f>AY29*ttokg/Drivers!AZ4</f>
        <v>5.9324764058128236</v>
      </c>
      <c r="AZ30" s="45">
        <f>AZ29*ttokg/Drivers!BA4</f>
        <v>6.157123950001882</v>
      </c>
      <c r="BA30" s="45">
        <f>BA29*ttokg/Drivers!BB4</f>
        <v>6.3810818088611763</v>
      </c>
      <c r="BB30" s="45">
        <f>BB29*ttokg/Drivers!BC4</f>
        <v>6.6158903223269006</v>
      </c>
      <c r="BC30" s="45">
        <f>BC29*ttokg/Drivers!BD4</f>
        <v>6.8450753638374033</v>
      </c>
      <c r="BD30" s="45">
        <f>BD29*ttokg/Drivers!BE4</f>
        <v>7.0836548394065328</v>
      </c>
      <c r="BE30" s="45">
        <f>BE29*ttokg/Drivers!BF4</f>
        <v>7.3353187496849213</v>
      </c>
      <c r="BF30" s="45">
        <f>BF29*ttokg/Drivers!BG4</f>
        <v>7.6012109381555435</v>
      </c>
      <c r="BG30" s="45">
        <f>BG29*ttokg/Drivers!BH4</f>
        <v>7.8824780989524781</v>
      </c>
      <c r="BH30" s="45">
        <f>BH29*ttokg/Drivers!BI4</f>
        <v>8.1574674851868352</v>
      </c>
      <c r="BI30" s="45">
        <f>BI29*ttokg/Drivers!BJ4</f>
        <v>8.4480913247917471</v>
      </c>
      <c r="BJ30" s="45">
        <f>BJ29*ttokg/Drivers!BK4</f>
        <v>8.7627407877640113</v>
      </c>
      <c r="BK30" s="45">
        <f>BK29*ttokg/Drivers!BL4</f>
        <v>9.0986448856964977</v>
      </c>
    </row>
    <row r="31" spans="1:63"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8.1124468473465716E-2</v>
      </c>
      <c r="AP31" s="45"/>
      <c r="AQ31" s="45">
        <f>(AQ32-AE32)/AE32</f>
        <v>0.13322221793475278</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215157.29984140492</v>
      </c>
      <c r="AA32" s="22">
        <f>((Data!$AJ$26*'Intermediate calculations'!AA29)+Data!$AK$26)</f>
        <v>221266.25183821376</v>
      </c>
      <c r="AB32" s="22">
        <f>((Data!$AJ$26*'Intermediate calculations'!AB29)+Data!$AK$26)</f>
        <v>225164.53122577877</v>
      </c>
      <c r="AC32" s="22">
        <f>((Data!$AJ$26*'Intermediate calculations'!AC29)+Data!$AK$26)</f>
        <v>227579.54482450741</v>
      </c>
      <c r="AD32" s="22">
        <f>((Data!$AJ$26*'Intermediate calculations'!AD29)+Data!$AK$26)</f>
        <v>228473.75642089816</v>
      </c>
      <c r="AE32" s="22">
        <f>((Data!$AJ$26*'Intermediate calculations'!AE29)+Data!$AK$26)</f>
        <v>230502.65811419088</v>
      </c>
      <c r="AF32" s="22">
        <f>((Data!$AJ$26*'Intermediate calculations'!AF29)+Data!$AK$26)</f>
        <v>232690.90070904014</v>
      </c>
      <c r="AG32" s="22">
        <f>((Data!$AJ$26*'Intermediate calculations'!AG29)+Data!$AK$26)</f>
        <v>212644.1843595797</v>
      </c>
      <c r="AH32" s="22">
        <f>((Data!$AJ$26*'Intermediate calculations'!AH29)+Data!$AK$26)</f>
        <v>225120.82409294284</v>
      </c>
      <c r="AI32" s="22">
        <f>((Data!$AJ$26*'Intermediate calculations'!AI29)+Data!$AK$26)</f>
        <v>230071.89219340356</v>
      </c>
      <c r="AJ32" s="22">
        <f>((Data!$AJ$26*'Intermediate calculations'!AJ29)+Data!$AK$26)</f>
        <v>229939.31541924214</v>
      </c>
      <c r="AK32" s="22">
        <f>((Data!$AJ$26*'Intermediate calculations'!AK29)+Data!$AK$26)</f>
        <v>232108.14537641691</v>
      </c>
      <c r="AL32" s="22">
        <f>((Data!$AJ$26*'Intermediate calculations'!AL29)+Data!$AK$26)</f>
        <v>234546.16531590628</v>
      </c>
      <c r="AM32" s="22">
        <f>((Data!$AJ$26*'Intermediate calculations'!AM29)+Data!$AK$26)</f>
        <v>237977.58208648968</v>
      </c>
      <c r="AN32" s="22">
        <f>((Data!$AJ$26*'Intermediate calculations'!AN29)+Data!$AK$26)</f>
        <v>242121.72335239736</v>
      </c>
      <c r="AO32" s="22">
        <f>((Data!$AJ$26*'Intermediate calculations'!AO29)+Data!$AK$26)</f>
        <v>247008.5684706796</v>
      </c>
      <c r="AP32" s="22">
        <f>((Data!$AJ$26*'Intermediate calculations'!AP29)+Data!$AK$26)</f>
        <v>253328.0841407087</v>
      </c>
      <c r="AQ32" s="22">
        <f>((Data!$AJ$26*'Intermediate calculations'!AQ29)+Data!$AK$26)</f>
        <v>261210.73346801943</v>
      </c>
      <c r="AR32" s="22">
        <f>((Data!$AJ$26*'Intermediate calculations'!AR29)+Data!$AK$26)</f>
        <v>270413.77622016263</v>
      </c>
      <c r="AS32" s="22">
        <f>((Data!$AJ$26*'Intermediate calculations'!AS29)+Data!$AK$26)</f>
        <v>280170.08009372873</v>
      </c>
      <c r="AT32" s="22">
        <f>((Data!$AJ$26*'Intermediate calculations'!AT29)+Data!$AK$26)</f>
        <v>290581.56094493589</v>
      </c>
      <c r="AU32" s="22">
        <f>((Data!$AJ$26*'Intermediate calculations'!AU29)+Data!$AK$26)</f>
        <v>302613.6381990799</v>
      </c>
      <c r="AV32" s="22">
        <f>((Data!$AJ$26*'Intermediate calculations'!AV29)+Data!$AK$26)</f>
        <v>315420.95423211681</v>
      </c>
      <c r="AW32" s="22">
        <f>((Data!$AJ$26*'Intermediate calculations'!AW29)+Data!$AK$26)</f>
        <v>329049.77984170895</v>
      </c>
      <c r="AX32" s="22">
        <f>((Data!$AJ$26*'Intermediate calculations'!AX29)+Data!$AK$26)</f>
        <v>343606.00176127488</v>
      </c>
      <c r="AY32" s="22">
        <f>((Data!$AJ$26*'Intermediate calculations'!AY29)+Data!$AK$26)</f>
        <v>358892.86532674346</v>
      </c>
      <c r="AZ32" s="22">
        <f>((Data!$AJ$26*'Intermediate calculations'!AZ29)+Data!$AK$26)</f>
        <v>374442.57043104619</v>
      </c>
      <c r="BA32" s="22">
        <f>((Data!$AJ$26*'Intermediate calculations'!BA29)+Data!$AK$26)</f>
        <v>390069.25068074965</v>
      </c>
      <c r="BB32" s="22">
        <f>((Data!$AJ$26*'Intermediate calculations'!BB29)+Data!$AK$26)</f>
        <v>406456.8933553237</v>
      </c>
      <c r="BC32" s="22">
        <f>((Data!$AJ$26*'Intermediate calculations'!BC29)+Data!$AK$26)</f>
        <v>422614.70600086905</v>
      </c>
      <c r="BD32" s="22">
        <f>((Data!$AJ$26*'Intermediate calculations'!BD29)+Data!$AK$26)</f>
        <v>439426.50578092004</v>
      </c>
      <c r="BE32" s="22">
        <f>((Data!$AJ$26*'Intermediate calculations'!BE29)+Data!$AK$26)</f>
        <v>457117.13778780086</v>
      </c>
      <c r="BF32" s="22">
        <f>((Data!$AJ$26*'Intermediate calculations'!BF29)+Data!$AK$26)</f>
        <v>475751.88255179708</v>
      </c>
      <c r="BG32" s="22">
        <f>((Data!$AJ$26*'Intermediate calculations'!BG29)+Data!$AK$26)</f>
        <v>495394.30684498372</v>
      </c>
      <c r="BH32" s="22">
        <f>((Data!$AJ$26*'Intermediate calculations'!BH29)+Data!$AK$26)</f>
        <v>514714.11504908861</v>
      </c>
      <c r="BI32" s="22">
        <f>((Data!$AJ$26*'Intermediate calculations'!BI29)+Data!$AK$26)</f>
        <v>535050.55135978246</v>
      </c>
      <c r="BJ32" s="22">
        <f>((Data!$AJ$26*'Intermediate calculations'!BJ29)+Data!$AK$26)</f>
        <v>556927.826546608</v>
      </c>
      <c r="BK32" s="22">
        <f>((Data!$AJ$26*'Intermediate calculations'!BK29)+Data!$AK$26)</f>
        <v>580168.10449789464</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455503.05642644479</v>
      </c>
      <c r="AE34" s="22">
        <f>((Data!$AJ$10*'Intermediate calculations'!AE4)+Data!$AK$10)*Drivers!AF4</f>
        <v>461288.37157907075</v>
      </c>
      <c r="AF34" s="22">
        <f>((Data!$AJ$10*'Intermediate calculations'!AF4)+Data!$AK$10)*Drivers!AG4</f>
        <v>467304.40661090257</v>
      </c>
      <c r="AG34" s="22">
        <f>((Data!$AJ$10*'Intermediate calculations'!AG4)+Data!$AK$10)*Drivers!AH4</f>
        <v>447288.04315417609</v>
      </c>
      <c r="AH34" s="22">
        <f>((Data!$AJ$10*'Intermediate calculations'!AH4)+Data!$AK$10)*Drivers!AI4</f>
        <v>463128.9502687928</v>
      </c>
      <c r="AI34" s="22">
        <f>((Data!$AJ$10*'Intermediate calculations'!AI4)+Data!$AK$10)*Drivers!AJ4</f>
        <v>470463.98220193048</v>
      </c>
      <c r="AJ34" s="22">
        <f>((Data!$AJ$10*'Intermediate calculations'!AJ4)+Data!$AK$10)*Drivers!AK4</f>
        <v>472362.68040704547</v>
      </c>
      <c r="AK34" s="22">
        <f>((Data!$AJ$10*'Intermediate calculations'!AK4)+Data!$AK$10)*Drivers!AL4</f>
        <v>477090.0795471014</v>
      </c>
      <c r="AL34" s="22">
        <f>((Data!$AJ$10*'Intermediate calculations'!AL4)+Data!$AK$10)*Drivers!AM4</f>
        <v>482294.19942668959</v>
      </c>
      <c r="AM34" s="22">
        <f>((Data!$AJ$10*'Intermediate calculations'!AM4)+Data!$AK$10)*Drivers!AN4</f>
        <v>488493.18457865459</v>
      </c>
      <c r="AN34" s="22">
        <f>((Data!$AJ$10*'Intermediate calculations'!AN4)+Data!$AK$10)*Drivers!AO4</f>
        <v>495393.8464910062</v>
      </c>
      <c r="AO34" s="22">
        <f>((Data!$AJ$10*'Intermediate calculations'!AO4)+Data!$AK$10)*Drivers!AP4</f>
        <v>503027.8596600634</v>
      </c>
      <c r="AP34" s="22">
        <f>((Data!$AJ$10*'Intermediate calculations'!AP4)+Data!$AK$10)*Drivers!AQ4</f>
        <v>512150.75597971631</v>
      </c>
      <c r="AQ34" s="22">
        <f>((Data!$AJ$10*'Intermediate calculations'!AQ4)+Data!$AK$10)*Drivers!AR4</f>
        <v>522914.443197274</v>
      </c>
      <c r="AR34" s="22">
        <f>((Data!$AJ$10*'Intermediate calculations'!AR4)+Data!$AK$10)*Drivers!AS4</f>
        <v>535057.29932883044</v>
      </c>
      <c r="AS34" s="22">
        <f>((Data!$AJ$10*'Intermediate calculations'!AS4)+Data!$AK$10)*Drivers!AT4</f>
        <v>547757.33811930136</v>
      </c>
      <c r="AT34" s="22">
        <f>((Data!$AJ$10*'Intermediate calculations'!AT4)+Data!$AK$10)*Drivers!AU4</f>
        <v>561127.85170799831</v>
      </c>
      <c r="AU34" s="22">
        <f>((Data!$AJ$10*'Intermediate calculations'!AU4)+Data!$AK$10)*Drivers!AV4</f>
        <v>576210.85092123575</v>
      </c>
      <c r="AV34" s="22">
        <f>((Data!$AJ$10*'Intermediate calculations'!AV4)+Data!$AK$10)*Drivers!AW4</f>
        <v>592094.94953861029</v>
      </c>
      <c r="AW34" s="22">
        <f>((Data!$AJ$10*'Intermediate calculations'!AW4)+Data!$AK$10)*Drivers!AX4</f>
        <v>608837.54830509052</v>
      </c>
      <c r="AX34" s="22">
        <f>((Data!$AJ$10*'Intermediate calculations'!AX4)+Data!$AK$10)*Drivers!AY4</f>
        <v>626548.24857210345</v>
      </c>
      <c r="AY34" s="22">
        <f>((Data!$AJ$10*'Intermediate calculations'!AY4)+Data!$AK$10)*Drivers!AZ4</f>
        <v>645003.65362905699</v>
      </c>
      <c r="AZ34" s="22">
        <f>((Data!$AJ$10*'Intermediate calculations'!AZ4)+Data!$AK$10)*Drivers!BA4</f>
        <v>663697.21780399536</v>
      </c>
      <c r="BA34" s="22">
        <f>((Data!$AJ$10*'Intermediate calculations'!BA4)+Data!$AK$10)*Drivers!BB4</f>
        <v>682430.2310568369</v>
      </c>
      <c r="BB34" s="22">
        <f>((Data!$AJ$10*'Intermediate calculations'!BB4)+Data!$AK$10)*Drivers!BC4</f>
        <v>701947.34955251019</v>
      </c>
      <c r="BC34" s="22">
        <f>((Data!$AJ$10*'Intermediate calculations'!BC4)+Data!$AK$10)*Drivers!BD4</f>
        <v>721167.32736154995</v>
      </c>
      <c r="BD34" s="22">
        <f>((Data!$AJ$10*'Intermediate calculations'!BD4)+Data!$AK$10)*Drivers!BE4</f>
        <v>741043.50070507568</v>
      </c>
      <c r="BE34" s="22">
        <f>((Data!$AJ$10*'Intermediate calculations'!BE4)+Data!$AK$10)*Drivers!BF4</f>
        <v>761819.25796661689</v>
      </c>
      <c r="BF34" s="22">
        <f>((Data!$AJ$10*'Intermediate calculations'!BF4)+Data!$AK$10)*Drivers!BG4</f>
        <v>783559.71553608589</v>
      </c>
      <c r="BG34" s="22">
        <f>((Data!$AJ$10*'Intermediate calculations'!BG4)+Data!$AK$10)*Drivers!BH4</f>
        <v>806327.49257957959</v>
      </c>
      <c r="BH34" s="22">
        <f>((Data!$AJ$10*'Intermediate calculations'!BH4)+Data!$AK$10)*Drivers!BI4</f>
        <v>828679.96710041468</v>
      </c>
      <c r="BI34" s="22">
        <f>((Data!$AJ$10*'Intermediate calculations'!BI4)+Data!$AK$10)*Drivers!BJ4</f>
        <v>852070.10496192565</v>
      </c>
      <c r="BJ34" s="22">
        <f>((Data!$AJ$10*'Intermediate calculations'!BJ4)+Data!$AK$10)*Drivers!BK4</f>
        <v>877067.05391807144</v>
      </c>
      <c r="BK34" s="22">
        <f>((Data!$AJ$10*'Intermediate calculations'!BK4)+Data!$AK$10)*Drivers!BL4</f>
        <v>903471.9034705665</v>
      </c>
    </row>
    <row r="35" spans="1:63"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8.0588704425192166</v>
      </c>
      <c r="AE35" s="45">
        <f>AE34*ttokg/Drivers!AF4</f>
        <v>8.0313456128790985</v>
      </c>
      <c r="AF35" s="45">
        <f>AF34*ttokg/Drivers!AG4</f>
        <v>8.0066088979239591</v>
      </c>
      <c r="AG35" s="45">
        <f>AG34*ttokg/Drivers!AH4</f>
        <v>7.6066902221448647</v>
      </c>
      <c r="AH35" s="45">
        <f>AH34*ttokg/Drivers!AI4</f>
        <v>7.7978004079621632</v>
      </c>
      <c r="AI35" s="45">
        <f>AI34*ttokg/Drivers!AJ4</f>
        <v>7.8549585187524649</v>
      </c>
      <c r="AJ35" s="45">
        <f>AJ34*ttokg/Drivers!AK4</f>
        <v>7.8186978208962188</v>
      </c>
      <c r="AK35" s="45">
        <f>AK34*ttokg/Drivers!AL4</f>
        <v>7.8185570574564354</v>
      </c>
      <c r="AL35" s="45">
        <f>AL34*ttokg/Drivers!AM4</f>
        <v>7.8201735928628171</v>
      </c>
      <c r="AM35" s="45">
        <f>AM34*ttokg/Drivers!AN4</f>
        <v>7.8403479464743544</v>
      </c>
      <c r="AN35" s="45">
        <f>AN34*ttokg/Drivers!AO4</f>
        <v>7.8735279942045757</v>
      </c>
      <c r="AO35" s="45">
        <f>AO34*ttokg/Drivers!AP4</f>
        <v>7.9198898490940444</v>
      </c>
      <c r="AP35" s="45">
        <f>AP34*ttokg/Drivers!AQ4</f>
        <v>7.9906527518122408</v>
      </c>
      <c r="AQ35" s="45">
        <f>AQ34*ttokg/Drivers!AR4</f>
        <v>8.0872298511788827</v>
      </c>
      <c r="AR35" s="45">
        <f>AR34*ttokg/Drivers!AS4</f>
        <v>8.2049498324702661</v>
      </c>
      <c r="AS35" s="45">
        <f>AS34*ttokg/Drivers!AT4</f>
        <v>8.3305396140147518</v>
      </c>
      <c r="AT35" s="45">
        <f>AT34*ttokg/Drivers!AU4</f>
        <v>8.4654856636776277</v>
      </c>
      <c r="AU35" s="45">
        <f>AU34*ttokg/Drivers!AV4</f>
        <v>8.6253728891078882</v>
      </c>
      <c r="AV35" s="45">
        <f>AV34*ttokg/Drivers!AW4</f>
        <v>8.7959975587683843</v>
      </c>
      <c r="AW35" s="45">
        <f>AW34*ttokg/Drivers!AX4</f>
        <v>8.9777950604187744</v>
      </c>
      <c r="AX35" s="45">
        <f>AX34*ttokg/Drivers!AY4</f>
        <v>9.1723662260644705</v>
      </c>
      <c r="AY35" s="45">
        <f>AY34*ttokg/Drivers!AZ4</f>
        <v>9.3766210996338426</v>
      </c>
      <c r="AZ35" s="45">
        <f>AZ34*ttokg/Drivers!BA4</f>
        <v>9.5831311494608311</v>
      </c>
      <c r="BA35" s="45">
        <f>BA34*ttokg/Drivers!BB4</f>
        <v>9.7890071974680879</v>
      </c>
      <c r="BB35" s="45">
        <f>BB34*ttokg/Drivers!BC4</f>
        <v>10.004857844714872</v>
      </c>
      <c r="BC35" s="45">
        <f>BC34*ttokg/Drivers!BD4</f>
        <v>10.215539045405425</v>
      </c>
      <c r="BD35" s="45">
        <f>BD34*ttokg/Drivers!BE4</f>
        <v>10.434856196480156</v>
      </c>
      <c r="BE35" s="45">
        <f>BE34*ttokg/Drivers!BF4</f>
        <v>10.666201376944302</v>
      </c>
      <c r="BF35" s="45">
        <f>BF34*ttokg/Drivers!BG4</f>
        <v>10.910626079150106</v>
      </c>
      <c r="BG35" s="45">
        <f>BG34*ttokg/Drivers!BH4</f>
        <v>11.169184415946297</v>
      </c>
      <c r="BH35" s="45">
        <f>BH34*ttokg/Drivers!BI4</f>
        <v>11.421971830374293</v>
      </c>
      <c r="BI35" s="45">
        <f>BI34*ttokg/Drivers!BJ4</f>
        <v>11.689131410570784</v>
      </c>
      <c r="BJ35" s="45">
        <f>BJ34*ttokg/Drivers!BK4</f>
        <v>11.978376843949544</v>
      </c>
      <c r="BK35" s="45">
        <f>BK34*ttokg/Drivers!BL4</f>
        <v>12.287160864943562</v>
      </c>
    </row>
    <row r="36" spans="1:63"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0.10584659044157294</v>
      </c>
      <c r="AP36" s="45"/>
      <c r="AQ36" s="45">
        <f>(AQ37-AE37)/AE37</f>
        <v>0.13550674121046169</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488375.46558668773</v>
      </c>
      <c r="AE37" s="22">
        <f>((Data!$AJ$29*'Intermediate calculations'!AE34)+Data!$AK$29)</f>
        <v>494668.17106631421</v>
      </c>
      <c r="AF37" s="22">
        <f>((Data!$AJ$29*'Intermediate calculations'!AF34)+Data!$AK$29)</f>
        <v>501211.83128389966</v>
      </c>
      <c r="AG37" s="22">
        <f>((Data!$AJ$29*'Intermediate calculations'!AG34)+Data!$AK$29)</f>
        <v>479439.96982373949</v>
      </c>
      <c r="AH37" s="22">
        <f>((Data!$AJ$29*'Intermediate calculations'!AH34)+Data!$AK$29)</f>
        <v>496670.174293613</v>
      </c>
      <c r="AI37" s="22">
        <f>((Data!$AJ$29*'Intermediate calculations'!AI34)+Data!$AK$29)</f>
        <v>504648.51158746635</v>
      </c>
      <c r="AJ37" s="22">
        <f>((Data!$AJ$29*'Intermediate calculations'!AJ34)+Data!$AK$29)</f>
        <v>506713.73159437656</v>
      </c>
      <c r="AK37" s="22">
        <f>((Data!$AJ$29*'Intermediate calculations'!AK34)+Data!$AK$29)</f>
        <v>511855.73850121011</v>
      </c>
      <c r="AL37" s="22">
        <f>((Data!$AJ$29*'Intermediate calculations'!AL34)+Data!$AK$29)</f>
        <v>517516.27605516749</v>
      </c>
      <c r="AM37" s="22">
        <f>((Data!$AJ$29*'Intermediate calculations'!AM34)+Data!$AK$29)</f>
        <v>524258.93169358798</v>
      </c>
      <c r="AN37" s="22">
        <f>((Data!$AJ$29*'Intermediate calculations'!AN34)+Data!$AK$29)</f>
        <v>531764.80335024185</v>
      </c>
      <c r="AO37" s="22">
        <f>((Data!$AJ$29*'Intermediate calculations'!AO34)+Data!$AK$29)</f>
        <v>540068.34347435436</v>
      </c>
      <c r="AP37" s="22">
        <f>((Data!$AJ$29*'Intermediate calculations'!AP34)+Data!$AK$29)</f>
        <v>549991.34648218309</v>
      </c>
      <c r="AQ37" s="22">
        <f>((Data!$AJ$29*'Intermediate calculations'!AQ34)+Data!$AK$29)</f>
        <v>561699.04290804965</v>
      </c>
      <c r="AR37" s="22">
        <f>((Data!$AJ$29*'Intermediate calculations'!AR34)+Data!$AK$29)</f>
        <v>574906.86569756153</v>
      </c>
      <c r="AS37" s="22">
        <f>((Data!$AJ$29*'Intermediate calculations'!AS34)+Data!$AK$29)</f>
        <v>588720.73781686858</v>
      </c>
      <c r="AT37" s="22">
        <f>((Data!$AJ$29*'Intermediate calculations'!AT34)+Data!$AK$29)</f>
        <v>603263.88748207293</v>
      </c>
      <c r="AU37" s="22">
        <f>((Data!$AJ$29*'Intermediate calculations'!AU34)+Data!$AK$29)</f>
        <v>619669.71314487373</v>
      </c>
      <c r="AV37" s="22">
        <f>((Data!$AJ$29*'Intermediate calculations'!AV34)+Data!$AK$29)</f>
        <v>636946.89714808413</v>
      </c>
      <c r="AW37" s="22">
        <f>((Data!$AJ$29*'Intermediate calculations'!AW34)+Data!$AK$29)</f>
        <v>655157.87446246529</v>
      </c>
      <c r="AX37" s="22">
        <f>((Data!$AJ$29*'Intermediate calculations'!AX34)+Data!$AK$29)</f>
        <v>674421.85882253386</v>
      </c>
      <c r="AY37" s="22">
        <f>((Data!$AJ$29*'Intermediate calculations'!AY34)+Data!$AK$29)</f>
        <v>694495.86092385487</v>
      </c>
      <c r="AZ37" s="22">
        <f>((Data!$AJ$29*'Intermediate calculations'!AZ34)+Data!$AK$29)</f>
        <v>714828.90944654262</v>
      </c>
      <c r="BA37" s="22">
        <f>((Data!$AJ$29*'Intermediate calculations'!BA34)+Data!$AK$29)</f>
        <v>735204.86685528723</v>
      </c>
      <c r="BB37" s="22">
        <f>((Data!$AJ$29*'Intermediate calculations'!BB34)+Data!$AK$29)</f>
        <v>756433.69800176262</v>
      </c>
      <c r="BC37" s="22">
        <f>((Data!$AJ$29*'Intermediate calculations'!BC34)+Data!$AK$29)</f>
        <v>777339.3282892236</v>
      </c>
      <c r="BD37" s="22">
        <f>((Data!$AJ$29*'Intermediate calculations'!BD34)+Data!$AK$29)</f>
        <v>798958.70452251984</v>
      </c>
      <c r="BE37" s="22">
        <f>((Data!$AJ$29*'Intermediate calculations'!BE34)+Data!$AK$29)</f>
        <v>821556.56101159076</v>
      </c>
      <c r="BF37" s="22">
        <f>((Data!$AJ$29*'Intermediate calculations'!BF34)+Data!$AK$29)</f>
        <v>845203.72505846014</v>
      </c>
      <c r="BG37" s="22">
        <f>((Data!$AJ$29*'Intermediate calculations'!BG34)+Data!$AK$29)</f>
        <v>869968.30772695574</v>
      </c>
      <c r="BH37" s="22">
        <f>((Data!$AJ$29*'Intermediate calculations'!BH34)+Data!$AK$29)</f>
        <v>894281.16453591036</v>
      </c>
      <c r="BI37" s="22">
        <f>((Data!$AJ$29*'Intermediate calculations'!BI34)+Data!$AK$29)</f>
        <v>919722.69102276745</v>
      </c>
      <c r="BJ37" s="22">
        <f>((Data!$AJ$29*'Intermediate calculations'!BJ34)+Data!$AK$29)</f>
        <v>946911.95098881843</v>
      </c>
      <c r="BK37" s="22">
        <f>((Data!$AJ$29*'Intermediate calculations'!BK34)+Data!$AK$29)</f>
        <v>975632.58885973529</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1943924.6182197316</v>
      </c>
      <c r="AC39" s="22">
        <f>((Data!$AJ$11*'Intermediate calculations'!AC4)+Data!$AK$11)*Drivers!AD4</f>
        <v>1961369.2810630375</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1691657.117657318</v>
      </c>
      <c r="AH39" s="22">
        <f>((Data!$AJ$11*'Intermediate calculations'!AH4)+Data!$AK$11)*Drivers!AI4</f>
        <v>1855547.9706125904</v>
      </c>
      <c r="AI39" s="22">
        <f>((Data!$AJ$11*'Intermediate calculations'!AI4)+Data!$AK$11)*Drivers!AJ4</f>
        <v>1915529.0017206438</v>
      </c>
      <c r="AJ39" s="22">
        <f>((Data!$AJ$11*'Intermediate calculations'!AJ4)+Data!$AK$11)*Drivers!AK4</f>
        <v>1903825.5428576439</v>
      </c>
      <c r="AK39" s="22">
        <f>((Data!$AJ$11*'Intermediate calculations'!AK4)+Data!$AK$11)*Drivers!AL4</f>
        <v>1922802.4495822727</v>
      </c>
      <c r="AL39" s="22">
        <f>((Data!$AJ$11*'Intermediate calculations'!AL4)+Data!$AK$11)*Drivers!AM4</f>
        <v>1944665.023744853</v>
      </c>
      <c r="AM39" s="22">
        <f>((Data!$AJ$11*'Intermediate calculations'!AM4)+Data!$AK$11)*Drivers!AN4</f>
        <v>1980860.5653476538</v>
      </c>
      <c r="AN39" s="22">
        <f>((Data!$AJ$11*'Intermediate calculations'!AN4)+Data!$AK$11)*Drivers!AO4</f>
        <v>2027397.7884575953</v>
      </c>
      <c r="AO39" s="22">
        <f>((Data!$AJ$11*'Intermediate calculations'!AO4)+Data!$AK$11)*Drivers!AP4</f>
        <v>2084701.2863273304</v>
      </c>
      <c r="AP39" s="22">
        <f>((Data!$AJ$11*'Intermediate calculations'!AP4)+Data!$AK$11)*Drivers!AQ4</f>
        <v>2162414.9898351063</v>
      </c>
      <c r="AQ39" s="22">
        <f>((Data!$AJ$11*'Intermediate calculations'!AQ4)+Data!$AK$11)*Drivers!AR4</f>
        <v>2262318.8295911686</v>
      </c>
      <c r="AR39" s="22">
        <f>((Data!$AJ$11*'Intermediate calculations'!AR4)+Data!$AK$11)*Drivers!AS4</f>
        <v>2380999.762056049</v>
      </c>
      <c r="AS39" s="22">
        <f>((Data!$AJ$11*'Intermediate calculations'!AS4)+Data!$AK$11)*Drivers!AT4</f>
        <v>2507648.3202998908</v>
      </c>
      <c r="AT39" s="22">
        <f>((Data!$AJ$11*'Intermediate calculations'!AT4)+Data!$AK$11)*Drivers!AU4</f>
        <v>2643680.8691398981</v>
      </c>
      <c r="AU39" s="22">
        <f>((Data!$AJ$11*'Intermediate calculations'!AU4)+Data!$AK$11)*Drivers!AV4</f>
        <v>2802664.4592824364</v>
      </c>
      <c r="AV39" s="22">
        <f>((Data!$AJ$11*'Intermediate calculations'!AV4)+Data!$AK$11)*Drivers!AW4</f>
        <v>2972714.2686877595</v>
      </c>
      <c r="AW39" s="22">
        <f>((Data!$AJ$11*'Intermediate calculations'!AW4)+Data!$AK$11)*Drivers!AX4</f>
        <v>3154444.592722679</v>
      </c>
      <c r="AX39" s="22">
        <f>((Data!$AJ$11*'Intermediate calculations'!AX4)+Data!$AK$11)*Drivers!AY4</f>
        <v>3349366.0424112235</v>
      </c>
      <c r="AY39" s="22">
        <f>((Data!$AJ$11*'Intermediate calculations'!AY4)+Data!$AK$11)*Drivers!AZ4</f>
        <v>3554766.7931122938</v>
      </c>
      <c r="AZ39" s="22">
        <f>((Data!$AJ$11*'Intermediate calculations'!AZ4)+Data!$AK$11)*Drivers!BA4</f>
        <v>3764080.7131587332</v>
      </c>
      <c r="BA39" s="22">
        <f>((Data!$AJ$11*'Intermediate calculations'!BA4)+Data!$AK$11)*Drivers!BB4</f>
        <v>3974686.6531084077</v>
      </c>
      <c r="BB39" s="22">
        <f>((Data!$AJ$11*'Intermediate calculations'!BB4)+Data!$AK$11)*Drivers!BC4</f>
        <v>4196165.8263438074</v>
      </c>
      <c r="BC39" s="22">
        <f>((Data!$AJ$11*'Intermediate calculations'!BC4)+Data!$AK$11)*Drivers!BD4</f>
        <v>4414651.7210884439</v>
      </c>
      <c r="BD39" s="22">
        <f>((Data!$AJ$11*'Intermediate calculations'!BD4)+Data!$AK$11)*Drivers!BE4</f>
        <v>4642567.5146555603</v>
      </c>
      <c r="BE39" s="22">
        <f>((Data!$AJ$11*'Intermediate calculations'!BE4)+Data!$AK$11)*Drivers!BF4</f>
        <v>4883069.5589269903</v>
      </c>
      <c r="BF39" s="22">
        <f>((Data!$AJ$11*'Intermediate calculations'!BF4)+Data!$AK$11)*Drivers!BG4</f>
        <v>5137100.9931686241</v>
      </c>
      <c r="BG39" s="22">
        <f>((Data!$AJ$11*'Intermediate calculations'!BG4)+Data!$AK$11)*Drivers!BH4</f>
        <v>5405583.9938107738</v>
      </c>
      <c r="BH39" s="22">
        <f>((Data!$AJ$11*'Intermediate calculations'!BH4)+Data!$AK$11)*Drivers!BI4</f>
        <v>5669856.613181998</v>
      </c>
      <c r="BI39" s="22">
        <f>((Data!$AJ$11*'Intermediate calculations'!BI4)+Data!$AK$11)*Drivers!BJ4</f>
        <v>5948703.2503709914</v>
      </c>
      <c r="BJ39" s="22">
        <f>((Data!$AJ$11*'Intermediate calculations'!BJ4)+Data!$AK$11)*Drivers!BK4</f>
        <v>6249474.5061250133</v>
      </c>
      <c r="BK39" s="22">
        <f>((Data!$AJ$11*'Intermediate calculations'!BK4)+Data!$AK$11)*Drivers!BL4</f>
        <v>6569704.8188282037</v>
      </c>
    </row>
    <row r="40" spans="1:63"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35.505153770812306</v>
      </c>
      <c r="AC40" s="45">
        <f>AC39*ttokg/Drivers!AD4</f>
        <v>35.263778862315178</v>
      </c>
      <c r="AD40" s="45">
        <f>AD39*ttokg/Drivers!AE4</f>
        <v>34.621256665942369</v>
      </c>
      <c r="AE40" s="45">
        <f>AE39*ttokg/Drivers!AF4</f>
        <v>34.265005716880033</v>
      </c>
      <c r="AF40" s="45">
        <f>AF39*ttokg/Drivers!AG4</f>
        <v>33.944841040307118</v>
      </c>
      <c r="AG40" s="45">
        <f>AG39*ttokg/Drivers!AH4</f>
        <v>28.768736059573662</v>
      </c>
      <c r="AH40" s="45">
        <f>AH39*ttokg/Drivers!AI4</f>
        <v>31.242254913752483</v>
      </c>
      <c r="AI40" s="45">
        <f>AI39*ttokg/Drivers!AJ4</f>
        <v>31.982046276020395</v>
      </c>
      <c r="AJ40" s="45">
        <f>AJ39*ttokg/Drivers!AK4</f>
        <v>31.512727911698075</v>
      </c>
      <c r="AK40" s="45">
        <f>AK39*ttokg/Drivers!AL4</f>
        <v>31.510906025434959</v>
      </c>
      <c r="AL40" s="45">
        <f>AL39*ttokg/Drivers!AM4</f>
        <v>31.531828671650974</v>
      </c>
      <c r="AM40" s="45">
        <f>AM39*ttokg/Drivers!AN4</f>
        <v>31.792943189517207</v>
      </c>
      <c r="AN40" s="45">
        <f>AN39*ttokg/Drivers!AO4</f>
        <v>32.222389026180863</v>
      </c>
      <c r="AO40" s="45">
        <f>AO39*ttokg/Drivers!AP4</f>
        <v>32.822445594036623</v>
      </c>
      <c r="AP40" s="45">
        <f>AP39*ttokg/Drivers!AQ4</f>
        <v>33.738322334469558</v>
      </c>
      <c r="AQ40" s="45">
        <f>AQ39*ttokg/Drivers!AR4</f>
        <v>34.988309482688138</v>
      </c>
      <c r="AR40" s="45">
        <f>AR39*ttokg/Drivers!AS4</f>
        <v>36.511946707949278</v>
      </c>
      <c r="AS40" s="45">
        <f>AS39*ttokg/Drivers!AT4</f>
        <v>38.137441922733217</v>
      </c>
      <c r="AT40" s="45">
        <f>AT39*ttokg/Drivers!AU4</f>
        <v>39.88403432287447</v>
      </c>
      <c r="AU40" s="45">
        <f>AU39*ttokg/Drivers!AV4</f>
        <v>41.953437714183856</v>
      </c>
      <c r="AV40" s="45">
        <f>AV39*ttokg/Drivers!AW4</f>
        <v>44.161814706694052</v>
      </c>
      <c r="AW40" s="45">
        <f>AW39*ttokg/Drivers!AX4</f>
        <v>46.51480047797439</v>
      </c>
      <c r="AX40" s="45">
        <f>AX39*ttokg/Drivers!AY4</f>
        <v>49.033114426788579</v>
      </c>
      <c r="AY40" s="45">
        <f>AY39*ttokg/Drivers!AZ4</f>
        <v>51.676763579611588</v>
      </c>
      <c r="AZ40" s="45">
        <f>AZ39*ttokg/Drivers!BA4</f>
        <v>54.349601239414831</v>
      </c>
      <c r="BA40" s="45">
        <f>BA39*ttokg/Drivers!BB4</f>
        <v>57.014233080946326</v>
      </c>
      <c r="BB40" s="45">
        <f>BB39*ttokg/Drivers!BC4</f>
        <v>59.807965101917915</v>
      </c>
      <c r="BC40" s="45">
        <f>BC39*ttokg/Drivers!BD4</f>
        <v>62.534789524700422</v>
      </c>
      <c r="BD40" s="45">
        <f>BD39*ttokg/Drivers!BE4</f>
        <v>65.373388136847382</v>
      </c>
      <c r="BE40" s="45">
        <f>BE39*ttokg/Drivers!BF4</f>
        <v>68.367664256951883</v>
      </c>
      <c r="BF40" s="45">
        <f>BF39*ttokg/Drivers!BG4</f>
        <v>71.531227238943259</v>
      </c>
      <c r="BG40" s="45">
        <f>BG39*ttokg/Drivers!BH4</f>
        <v>74.877720353558828</v>
      </c>
      <c r="BH40" s="45">
        <f>BH39*ttokg/Drivers!BI4</f>
        <v>78.149521032380434</v>
      </c>
      <c r="BI40" s="45">
        <f>BI39*ttokg/Drivers!BJ4</f>
        <v>81.607339127551271</v>
      </c>
      <c r="BJ40" s="45">
        <f>BJ39*ttokg/Drivers!BK4</f>
        <v>85.351012076681613</v>
      </c>
      <c r="BK40" s="45">
        <f>BK39*ttokg/Drivers!BL4</f>
        <v>89.347570891856577</v>
      </c>
    </row>
    <row r="41" spans="1:63"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5.7989651078335806E-2</v>
      </c>
      <c r="AP41" s="45"/>
      <c r="AQ41" s="45">
        <f>(AQ42-AE42)/AE42</f>
        <v>0.13281173217335923</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1579699.1994235043</v>
      </c>
      <c r="AC42" s="22">
        <f>((Data!$AJ$33*'Intermediate calculations'!AC39)+Data!$AK$33)</f>
        <v>1592273.2513502273</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1397865.6678735565</v>
      </c>
      <c r="AH42" s="22">
        <f>((Data!$AJ$33*'Intermediate calculations'!AH39)+Data!$AK$33)</f>
        <v>1515997.6211182328</v>
      </c>
      <c r="AI42" s="22">
        <f>((Data!$AJ$33*'Intermediate calculations'!AI39)+Data!$AK$33)</f>
        <v>1559231.7384265233</v>
      </c>
      <c r="AJ42" s="22">
        <f>((Data!$AJ$33*'Intermediate calculations'!AJ39)+Data!$AK$33)</f>
        <v>1550795.9262364297</v>
      </c>
      <c r="AK42" s="22">
        <f>((Data!$AJ$33*'Intermediate calculations'!AK39)+Data!$AK$33)</f>
        <v>1564474.4141904477</v>
      </c>
      <c r="AL42" s="22">
        <f>((Data!$AJ$33*'Intermediate calculations'!AL39)+Data!$AK$33)</f>
        <v>1580232.8811348295</v>
      </c>
      <c r="AM42" s="22">
        <f>((Data!$AJ$33*'Intermediate calculations'!AM39)+Data!$AK$33)</f>
        <v>1606322.5008493278</v>
      </c>
      <c r="AN42" s="22">
        <f>((Data!$AJ$33*'Intermediate calculations'!AN39)+Data!$AK$33)</f>
        <v>1639866.3684016005</v>
      </c>
      <c r="AO42" s="22">
        <f>((Data!$AJ$33*'Intermediate calculations'!AO39)+Data!$AK$33)</f>
        <v>1681170.5291222197</v>
      </c>
      <c r="AP42" s="22">
        <f>((Data!$AJ$33*'Intermediate calculations'!AP39)+Data!$AK$33)</f>
        <v>1737186.2946375574</v>
      </c>
      <c r="AQ42" s="22">
        <f>((Data!$AJ$33*'Intermediate calculations'!AQ39)+Data!$AK$33)</f>
        <v>1809196.6327022912</v>
      </c>
      <c r="AR42" s="22">
        <f>((Data!$AJ$33*'Intermediate calculations'!AR39)+Data!$AK$33)</f>
        <v>1894741.4334777319</v>
      </c>
      <c r="AS42" s="22">
        <f>((Data!$AJ$33*'Intermediate calculations'!AS39)+Data!$AK$33)</f>
        <v>1986029.2710305101</v>
      </c>
      <c r="AT42" s="22">
        <f>((Data!$AJ$33*'Intermediate calculations'!AT39)+Data!$AK$33)</f>
        <v>2084081.0561640433</v>
      </c>
      <c r="AU42" s="22">
        <f>((Data!$AJ$33*'Intermediate calculations'!AU39)+Data!$AK$33)</f>
        <v>2198675.8715471486</v>
      </c>
      <c r="AV42" s="22">
        <f>((Data!$AJ$33*'Intermediate calculations'!AV39)+Data!$AK$33)</f>
        <v>2321247.1790466467</v>
      </c>
      <c r="AW42" s="22">
        <f>((Data!$AJ$33*'Intermediate calculations'!AW39)+Data!$AK$33)</f>
        <v>2452237.7606130983</v>
      </c>
      <c r="AX42" s="22">
        <f>((Data!$AJ$33*'Intermediate calculations'!AX39)+Data!$AK$33)</f>
        <v>2592736.4593859687</v>
      </c>
      <c r="AY42" s="22">
        <f>((Data!$AJ$33*'Intermediate calculations'!AY39)+Data!$AK$33)</f>
        <v>2740788.6016544714</v>
      </c>
      <c r="AZ42" s="22">
        <f>((Data!$AJ$33*'Intermediate calculations'!AZ39)+Data!$AK$33)</f>
        <v>2891661.3426922765</v>
      </c>
      <c r="BA42" s="22">
        <f>((Data!$AJ$33*'Intermediate calculations'!BA39)+Data!$AK$33)</f>
        <v>3043465.3671546779</v>
      </c>
      <c r="BB42" s="22">
        <f>((Data!$AJ$33*'Intermediate calculations'!BB39)+Data!$AK$33)</f>
        <v>3203106.7801165967</v>
      </c>
      <c r="BC42" s="22">
        <f>((Data!$AJ$33*'Intermediate calculations'!BC39)+Data!$AK$33)</f>
        <v>3360590.6484178896</v>
      </c>
      <c r="BD42" s="22">
        <f>((Data!$AJ$33*'Intermediate calculations'!BD39)+Data!$AK$33)</f>
        <v>3524871.5547888004</v>
      </c>
      <c r="BE42" s="22">
        <f>((Data!$AJ$33*'Intermediate calculations'!BE39)+Data!$AK$33)</f>
        <v>3698224.586619535</v>
      </c>
      <c r="BF42" s="22">
        <f>((Data!$AJ$33*'Intermediate calculations'!BF39)+Data!$AK$33)</f>
        <v>3881329.5553922621</v>
      </c>
      <c r="BG42" s="22">
        <f>((Data!$AJ$33*'Intermediate calculations'!BG39)+Data!$AK$33)</f>
        <v>4074851.1626506275</v>
      </c>
      <c r="BH42" s="22">
        <f>((Data!$AJ$33*'Intermediate calculations'!BH39)+Data!$AK$33)</f>
        <v>4265337.941823896</v>
      </c>
      <c r="BI42" s="22">
        <f>((Data!$AJ$33*'Intermediate calculations'!BI39)+Data!$AK$33)</f>
        <v>4466329.6220358182</v>
      </c>
      <c r="BJ42" s="22">
        <f>((Data!$AJ$33*'Intermediate calculations'!BJ39)+Data!$AK$33)</f>
        <v>4683124.4905802719</v>
      </c>
      <c r="BK42" s="22">
        <f>((Data!$AJ$33*'Intermediate calculations'!BK39)+Data!$AK$33)</f>
        <v>4913945.37927322</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10766680.924446385</v>
      </c>
      <c r="AH44" s="22">
        <f>((Data!$AJ$40*'Intermediate calculations'!AH45)+Data!$AK$40)</f>
        <v>10942516.332853321</v>
      </c>
      <c r="AI44" s="22">
        <f>((Data!$AJ$40*'Intermediate calculations'!AI45)+Data!$AK$40)</f>
        <v>11091932.108352993</v>
      </c>
      <c r="AJ44" s="22">
        <f>((Data!$AJ$40*'Intermediate calculations'!AJ45)+Data!$AK$40)</f>
        <v>11247001.276630178</v>
      </c>
      <c r="AK44" s="22">
        <f>((Data!$AJ$40*'Intermediate calculations'!AK45)+Data!$AK$40)</f>
        <v>11427423.141411617</v>
      </c>
      <c r="AL44" s="22">
        <f>((Data!$AJ$40*'Intermediate calculations'!AL45)+Data!$AK$40)</f>
        <v>11621884.364210725</v>
      </c>
      <c r="AM44" s="22">
        <f>((Data!$AJ$40*'Intermediate calculations'!AM45)+Data!$AK$40)</f>
        <v>11810119.706301954</v>
      </c>
      <c r="AN44" s="22">
        <f>((Data!$AJ$40*'Intermediate calculations'!AN45)+Data!$AK$40)</f>
        <v>11992969.432228256</v>
      </c>
      <c r="AO44" s="22">
        <f>((Data!$AJ$40*'Intermediate calculations'!AO45)+Data!$AK$40)</f>
        <v>12170370.991279248</v>
      </c>
      <c r="AP44" s="22">
        <f>((Data!$AJ$40*'Intermediate calculations'!AP45)+Data!$AK$40)</f>
        <v>12342900.74357212</v>
      </c>
      <c r="AQ44" s="22">
        <f>((Data!$AJ$40*'Intermediate calculations'!AQ45)+Data!$AK$40)</f>
        <v>12511354.572431516</v>
      </c>
      <c r="AR44" s="22">
        <f>((Data!$AJ$40*'Intermediate calculations'!AR45)+Data!$AK$40)</f>
        <v>12675847.45202034</v>
      </c>
      <c r="AS44" s="22">
        <f>((Data!$AJ$40*'Intermediate calculations'!AS45)+Data!$AK$40)</f>
        <v>12837108.54490548</v>
      </c>
      <c r="AT44" s="22">
        <f>((Data!$AJ$40*'Intermediate calculations'!AT45)+Data!$AK$40)</f>
        <v>12995351.417083845</v>
      </c>
      <c r="AU44" s="22">
        <f>((Data!$AJ$40*'Intermediate calculations'!AU45)+Data!$AK$40)</f>
        <v>13150232.337508798</v>
      </c>
      <c r="AV44" s="22">
        <f>((Data!$AJ$40*'Intermediate calculations'!AV45)+Data!$AK$40)</f>
        <v>13302131.078350581</v>
      </c>
      <c r="AW44" s="22">
        <f>((Data!$AJ$40*'Intermediate calculations'!AW45)+Data!$AK$40)</f>
        <v>13451597.490139622</v>
      </c>
      <c r="AX44" s="22">
        <f>((Data!$AJ$40*'Intermediate calculations'!AX45)+Data!$AK$40)</f>
        <v>13598238.099121481</v>
      </c>
      <c r="AY44" s="22">
        <f>((Data!$AJ$40*'Intermediate calculations'!AY45)+Data!$AK$40)</f>
        <v>13741285.318721469</v>
      </c>
      <c r="AZ44" s="22">
        <f>((Data!$AJ$40*'Intermediate calculations'!AZ45)+Data!$AK$40)</f>
        <v>13880781.742994759</v>
      </c>
      <c r="BA44" s="22">
        <f>((Data!$AJ$40*'Intermediate calculations'!BA45)+Data!$AK$40)</f>
        <v>14016937.95933301</v>
      </c>
      <c r="BB44" s="22">
        <f>((Data!$AJ$40*'Intermediate calculations'!BB45)+Data!$AK$40)</f>
        <v>14149996.724064659</v>
      </c>
      <c r="BC44" s="22">
        <f>((Data!$AJ$40*'Intermediate calculations'!BC45)+Data!$AK$40)</f>
        <v>14279411.165264543</v>
      </c>
      <c r="BD44" s="22">
        <f>((Data!$AJ$40*'Intermediate calculations'!BD45)+Data!$AK$40)</f>
        <v>14404821.169557109</v>
      </c>
      <c r="BE44" s="22">
        <f>((Data!$AJ$40*'Intermediate calculations'!BE45)+Data!$AK$40)</f>
        <v>14526200.227355573</v>
      </c>
      <c r="BF44" s="22">
        <f>((Data!$AJ$40*'Intermediate calculations'!BF45)+Data!$AK$40)</f>
        <v>14643119.419502944</v>
      </c>
      <c r="BG44" s="22">
        <f>((Data!$AJ$40*'Intermediate calculations'!BG45)+Data!$AK$40)</f>
        <v>14755101.275576554</v>
      </c>
      <c r="BH44" s="22">
        <f>((Data!$AJ$40*'Intermediate calculations'!BH45)+Data!$AK$40)</f>
        <v>14862104.095102798</v>
      </c>
      <c r="BI44" s="22">
        <f>((Data!$AJ$40*'Intermediate calculations'!BI45)+Data!$AK$40)</f>
        <v>14964218.427681491</v>
      </c>
      <c r="BJ44" s="22">
        <f>((Data!$AJ$40*'Intermediate calculations'!BJ45)+Data!$AK$40)</f>
        <v>15061511.887651965</v>
      </c>
      <c r="BK44" s="22">
        <f>((Data!$AJ$40*'Intermediate calculations'!BK45)+Data!$AK$40)</f>
        <v>15153518.919012573</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13493748.723775022</v>
      </c>
      <c r="AH46" s="22">
        <f>((Data!$AJ$41*'Intermediate calculations'!AH44)+Data!$AK$41)</f>
        <v>13660021.741671048</v>
      </c>
      <c r="AI46" s="22">
        <f>((Data!$AJ$41*'Intermediate calculations'!AI44)+Data!$AK$41)</f>
        <v>13801311.895563768</v>
      </c>
      <c r="AJ46" s="22">
        <f>((Data!$AJ$41*'Intermediate calculations'!AJ44)+Data!$AK$41)</f>
        <v>13947947.995912811</v>
      </c>
      <c r="AK46" s="22">
        <f>((Data!$AJ$41*'Intermediate calculations'!AK44)+Data!$AK$41)</f>
        <v>14118558.046661016</v>
      </c>
      <c r="AL46" s="22">
        <f>((Data!$AJ$41*'Intermediate calculations'!AL44)+Data!$AK$41)</f>
        <v>14302443.958329782</v>
      </c>
      <c r="AM46" s="22">
        <f>((Data!$AJ$41*'Intermediate calculations'!AM44)+Data!$AK$41)</f>
        <v>14480442.56900645</v>
      </c>
      <c r="AN46" s="22">
        <f>((Data!$AJ$41*'Intermediate calculations'!AN44)+Data!$AK$41)</f>
        <v>14653348.447445143</v>
      </c>
      <c r="AO46" s="22">
        <f>((Data!$AJ$41*'Intermediate calculations'!AO44)+Data!$AK$41)</f>
        <v>14821102.4446071</v>
      </c>
      <c r="AP46" s="22">
        <f>((Data!$AJ$41*'Intermediate calculations'!AP44)+Data!$AK$41)</f>
        <v>14984249.576635247</v>
      </c>
      <c r="AQ46" s="22">
        <f>((Data!$AJ$41*'Intermediate calculations'!AQ44)+Data!$AK$41)</f>
        <v>15143542.444632405</v>
      </c>
      <c r="AR46" s="22">
        <f>((Data!$AJ$41*'Intermediate calculations'!AR44)+Data!$AK$41)</f>
        <v>15299089.770165062</v>
      </c>
      <c r="AS46" s="22">
        <f>((Data!$AJ$41*'Intermediate calculations'!AS44)+Data!$AK$41)</f>
        <v>15451581.062028015</v>
      </c>
      <c r="AT46" s="22">
        <f>((Data!$AJ$41*'Intermediate calculations'!AT44)+Data!$AK$41)</f>
        <v>15601218.271939337</v>
      </c>
      <c r="AU46" s="22">
        <f>((Data!$AJ$41*'Intermediate calculations'!AU44)+Data!$AK$41)</f>
        <v>15747676.361847896</v>
      </c>
      <c r="AV46" s="22">
        <f>((Data!$AJ$41*'Intermediate calculations'!AV44)+Data!$AK$41)</f>
        <v>15891314.450917635</v>
      </c>
      <c r="AW46" s="22">
        <f>((Data!$AJ$41*'Intermediate calculations'!AW44)+Data!$AK$41)</f>
        <v>16032652.487365553</v>
      </c>
      <c r="AX46" s="22">
        <f>((Data!$AJ$41*'Intermediate calculations'!AX44)+Data!$AK$41)</f>
        <v>16171318.395571576</v>
      </c>
      <c r="AY46" s="22">
        <f>((Data!$AJ$41*'Intermediate calculations'!AY44)+Data!$AK$41)</f>
        <v>16306586.332331391</v>
      </c>
      <c r="AZ46" s="22">
        <f>((Data!$AJ$41*'Intermediate calculations'!AZ44)+Data!$AK$41)</f>
        <v>16438496.575323777</v>
      </c>
      <c r="BA46" s="22">
        <f>((Data!$AJ$41*'Intermediate calculations'!BA44)+Data!$AK$41)</f>
        <v>16567248.259645922</v>
      </c>
      <c r="BB46" s="22">
        <f>((Data!$AJ$41*'Intermediate calculations'!BB44)+Data!$AK$41)</f>
        <v>16693070.939900668</v>
      </c>
      <c r="BC46" s="22">
        <f>((Data!$AJ$41*'Intermediate calculations'!BC44)+Data!$AK$41)</f>
        <v>16815447.484491922</v>
      </c>
      <c r="BD46" s="22">
        <f>((Data!$AJ$41*'Intermediate calculations'!BD44)+Data!$AK$41)</f>
        <v>16934037.363953628</v>
      </c>
      <c r="BE46" s="22">
        <f>((Data!$AJ$41*'Intermediate calculations'!BE44)+Data!$AK$41)</f>
        <v>17048815.510359835</v>
      </c>
      <c r="BF46" s="22">
        <f>((Data!$AJ$41*'Intermediate calculations'!BF44)+Data!$AK$41)</f>
        <v>17159376.330301844</v>
      </c>
      <c r="BG46" s="22">
        <f>((Data!$AJ$41*'Intermediate calculations'!BG44)+Data!$AK$41)</f>
        <v>17265268.31945039</v>
      </c>
      <c r="BH46" s="22">
        <f>((Data!$AJ$41*'Intermediate calculations'!BH44)+Data!$AK$41)</f>
        <v>17366452.045112953</v>
      </c>
      <c r="BI46" s="22">
        <f>((Data!$AJ$41*'Intermediate calculations'!BI44)+Data!$AK$41)</f>
        <v>17463013.132564712</v>
      </c>
      <c r="BJ46" s="22">
        <f>((Data!$AJ$41*'Intermediate calculations'!BJ44)+Data!$AK$41)</f>
        <v>17555015.519099955</v>
      </c>
      <c r="BK46" s="22">
        <f>((Data!$AJ$41*'Intermediate calculations'!BK44)+Data!$AK$41)</f>
        <v>17642018.966872983</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171589.57169404568</v>
      </c>
      <c r="AC47" s="22">
        <f>((Data!$AJ$12*((Drivers!AD5*1000000)/Drivers!AD4))+Data!$AK$12)*Drivers!AD4</f>
        <v>175485.07841312452</v>
      </c>
      <c r="AD47" s="22">
        <f>((Data!$AJ$12*((Drivers!AE5*1000000)/Drivers!AE4))+Data!$AK$12)*Drivers!AE4</f>
        <v>181497.64372653185</v>
      </c>
      <c r="AE47" s="22">
        <f>((Data!$AJ$12*((Drivers!AF5*1000000)/Drivers!AF4))+Data!$AK$12)*Drivers!AF4</f>
        <v>186216.93108293592</v>
      </c>
      <c r="AF47" s="22">
        <f>((Data!$AJ$12*((Drivers!AG5*1000000)/Drivers!AG4))+Data!$AK$12)*Drivers!AG4</f>
        <v>190857.74045123515</v>
      </c>
      <c r="AG47" s="22">
        <f>((Data!$AJ$12*((Drivers!AH5*1000000)/Drivers!AH4))+Data!$AK$12)*Drivers!AH4</f>
        <v>218826.48183506689</v>
      </c>
      <c r="AH47" s="22">
        <f>((Data!$AJ$12*((Drivers!AI5*1000000)/Drivers!AI4))+Data!$AK$12)*Drivers!AI4</f>
        <v>208213.55611046843</v>
      </c>
      <c r="AI47" s="22">
        <f>((Data!$AJ$12*((Drivers!AJ5*1000000)/Drivers!AJ4))+Data!$AK$12)*Drivers!AJ4</f>
        <v>206108.57135992174</v>
      </c>
      <c r="AJ47" s="22">
        <f>((Data!$AJ$12*((Drivers!AK5*1000000)/Drivers!AK4))+Data!$AK$12)*Drivers!AK4</f>
        <v>210372.43369194222</v>
      </c>
      <c r="AK47" s="22">
        <f>((Data!$AJ$12*((Drivers!AL5*1000000)/Drivers!AL4))+Data!$AK$12)*Drivers!AL4</f>
        <v>212491.35723319708</v>
      </c>
      <c r="AL47" s="22">
        <f>((Data!$AJ$12*((Drivers!AM5*1000000)/Drivers!AM4))+Data!$AK$12)*Drivers!AM4</f>
        <v>214652.30385424104</v>
      </c>
      <c r="AM47" s="22">
        <f>((Data!$AJ$12*((Drivers!AN5*1000000)/Drivers!AN4))+Data!$AK$12)*Drivers!AN4</f>
        <v>215433.25449539477</v>
      </c>
      <c r="AN47" s="22">
        <f>((Data!$AJ$12*((Drivers!AO5*1000000)/Drivers!AO4))+Data!$AK$12)*Drivers!AO4</f>
        <v>215199.80809251149</v>
      </c>
      <c r="AO47" s="22">
        <f>((Data!$AJ$12*((Drivers!AP5*1000000)/Drivers!AP4))+Data!$AK$12)*Drivers!AP4</f>
        <v>213913.63351323767</v>
      </c>
      <c r="AP47" s="22">
        <f>((Data!$AJ$12*((Drivers!AQ5*1000000)/Drivers!AQ4))+Data!$AK$12)*Drivers!AQ4</f>
        <v>210745.87320484009</v>
      </c>
      <c r="AQ47" s="22">
        <f>((Data!$AJ$12*((Drivers!AR5*1000000)/Drivers!AR4))+Data!$AK$12)*Drivers!AR4</f>
        <v>205557.9706756949</v>
      </c>
      <c r="AR47" s="22">
        <f>((Data!$AJ$12*((Drivers!AS5*1000000)/Drivers!AS4))+Data!$AK$12)*Drivers!AS4</f>
        <v>198649.93452580852</v>
      </c>
      <c r="AS47" s="22">
        <f>((Data!$AJ$12*((Drivers!AT5*1000000)/Drivers!AT4))+Data!$AK$12)*Drivers!AT4</f>
        <v>190979.55823489561</v>
      </c>
      <c r="AT47" s="22">
        <f>((Data!$AJ$12*((Drivers!AU5*1000000)/Drivers!AU4))+Data!$AK$12)*Drivers!AU4</f>
        <v>182427.80727922</v>
      </c>
      <c r="AU47" s="22">
        <f>((Data!$AJ$12*((Drivers!AV5*1000000)/Drivers!AV4))+Data!$AK$12)*Drivers!AV4</f>
        <v>171804.49936092677</v>
      </c>
      <c r="AV47" s="22">
        <f>((Data!$AJ$12*((Drivers!AW5*1000000)/Drivers!AW4))+Data!$AK$12)*Drivers!AW4</f>
        <v>160153.88694002922</v>
      </c>
      <c r="AW47" s="22">
        <f>((Data!$AJ$12*((Drivers!AX5*1000000)/Drivers!AX4))+Data!$AK$12)*Drivers!AX4</f>
        <v>147433.90636230493</v>
      </c>
      <c r="AX47" s="22">
        <f>((Data!$AJ$12*((Drivers!AY5*1000000)/Drivers!AY4))+Data!$AK$12)*Drivers!AY4</f>
        <v>133504.60859861795</v>
      </c>
      <c r="AY47" s="22">
        <f>((Data!$AJ$12*((Drivers!AZ5*1000000)/Drivers!AZ4))+Data!$AK$12)*Drivers!AZ4</f>
        <v>118586.39944379247</v>
      </c>
      <c r="AZ47" s="22">
        <f>((Data!$AJ$12*((Drivers!BA5*1000000)/Drivers!BA4))+Data!$AK$12)*Drivers!BA4</f>
        <v>103252.71038813611</v>
      </c>
      <c r="BA47" s="22">
        <f>((Data!$AJ$12*((Drivers!BB5*1000000)/Drivers!BB4))+Data!$AK$12)*Drivers!BB4</f>
        <v>87736.499820306155</v>
      </c>
      <c r="BB47" s="22">
        <f>((Data!$AJ$12*((Drivers!BC5*1000000)/Drivers!BC4))+Data!$AK$12)*Drivers!BC4</f>
        <v>71207.40137539951</v>
      </c>
      <c r="BC47" s="22">
        <f>((Data!$AJ$12*((Drivers!BD5*1000000)/Drivers!BD4))+Data!$AK$12)*Drivers!BD4</f>
        <v>54863.081657683899</v>
      </c>
      <c r="BD47" s="22">
        <f>((Data!$AJ$12*((Drivers!BE5*1000000)/Drivers!BE4))+Data!$AK$12)*Drivers!BE4</f>
        <v>37612.756940733605</v>
      </c>
      <c r="BE47" s="22">
        <f>((Data!$AJ$12*((Drivers!BF5*1000000)/Drivers!BF4))+Data!$AK$12)*Drivers!BF4</f>
        <v>19180.651408959493</v>
      </c>
      <c r="BF47" s="22">
        <f>((Data!$AJ$12*((Drivers!BG5*1000000)/Drivers!BG4))+Data!$AK$12)*Drivers!BG4</f>
        <v>-524.44404514195173</v>
      </c>
      <c r="BG47" s="22">
        <f>((Data!$AJ$12*((Drivers!BH5*1000000)/Drivers!BH4))+Data!$AK$12)*Drivers!BH4</f>
        <v>-21592.926132682183</v>
      </c>
      <c r="BH47" s="22">
        <f>((Data!$AJ$12*((Drivers!BI5*1000000)/Drivers!BI4))+Data!$AK$12)*Drivers!BI4</f>
        <v>-42398.419308334174</v>
      </c>
      <c r="BI47" s="22">
        <f>((Data!$AJ$12*((Drivers!BJ5*1000000)/Drivers!BJ4))+Data!$AK$12)*Drivers!BJ4</f>
        <v>-64576.954685225013</v>
      </c>
      <c r="BJ47" s="22">
        <f>((Data!$AJ$12*((Drivers!BK5*1000000)/Drivers!BK4))+Data!$AK$12)*Drivers!BK4</f>
        <v>-88768.061266106874</v>
      </c>
      <c r="BK47" s="22">
        <f>((Data!$AJ$12*((Drivers!BL5*1000000)/Drivers!BL4))+Data!$AK$12)*Drivers!BL4</f>
        <v>-114766.48925861523</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178577.37849101151</v>
      </c>
      <c r="AA49" s="22">
        <f>((Data!$AJ$44*'Intermediate calculations'!AA47)+Data!$AK$44)</f>
        <v>177479.77276790634</v>
      </c>
      <c r="AB49" s="22">
        <f>((Data!$AJ$44*'Intermediate calculations'!AB47)+Data!$AK$44)</f>
        <v>179296.77081024181</v>
      </c>
      <c r="AC49" s="22">
        <f>((Data!$AJ$44*'Intermediate calculations'!AC47)+Data!$AK$44)</f>
        <v>183155.94927440817</v>
      </c>
      <c r="AD49" s="22">
        <f>((Data!$AJ$44*'Intermediate calculations'!AD47)+Data!$AK$44)</f>
        <v>189112.44331875216</v>
      </c>
      <c r="AE49" s="22">
        <f>((Data!$AJ$44*'Intermediate calculations'!AE47)+Data!$AK$44)</f>
        <v>193787.72010440065</v>
      </c>
      <c r="AF49" s="22">
        <f>((Data!$AJ$44*'Intermediate calculations'!AF47)+Data!$AK$44)</f>
        <v>198385.25076266553</v>
      </c>
      <c r="AG49" s="22">
        <f>((Data!$AJ$44*'Intermediate calculations'!AG47)+Data!$AK$44)</f>
        <v>226093.16457261652</v>
      </c>
      <c r="AH49" s="22">
        <f>((Data!$AJ$44*'Intermediate calculations'!AH47)+Data!$AK$44)</f>
        <v>215579.21161302505</v>
      </c>
      <c r="AI49" s="22">
        <f>((Data!$AJ$44*'Intermediate calculations'!AI47)+Data!$AK$44)</f>
        <v>213493.85727980771</v>
      </c>
      <c r="AJ49" s="22">
        <f>((Data!$AJ$44*'Intermediate calculations'!AJ47)+Data!$AK$44)</f>
        <v>217717.95618979356</v>
      </c>
      <c r="AK49" s="22">
        <f>((Data!$AJ$44*'Intermediate calculations'!AK47)+Data!$AK$44)</f>
        <v>219817.11932499654</v>
      </c>
      <c r="AL49" s="22">
        <f>((Data!$AJ$44*'Intermediate calculations'!AL47)+Data!$AK$44)</f>
        <v>221957.9136461312</v>
      </c>
      <c r="AM49" s="22">
        <f>((Data!$AJ$44*'Intermediate calculations'!AM47)+Data!$AK$44)</f>
        <v>222731.58139034448</v>
      </c>
      <c r="AN49" s="22">
        <f>((Data!$AJ$44*'Intermediate calculations'!AN47)+Data!$AK$44)</f>
        <v>222500.31203425996</v>
      </c>
      <c r="AO49" s="22">
        <f>((Data!$AJ$44*'Intermediate calculations'!AO47)+Data!$AK$44)</f>
        <v>221226.1319094557</v>
      </c>
      <c r="AP49" s="22">
        <f>((Data!$AJ$44*'Intermediate calculations'!AP47)+Data!$AK$44)</f>
        <v>218087.91312473756</v>
      </c>
      <c r="AQ49" s="22">
        <f>((Data!$AJ$44*'Intermediate calculations'!AQ47)+Data!$AK$44)</f>
        <v>212948.39132219131</v>
      </c>
      <c r="AR49" s="22">
        <f>((Data!$AJ$44*'Intermediate calculations'!AR47)+Data!$AK$44)</f>
        <v>206104.77731717474</v>
      </c>
      <c r="AS49" s="22">
        <f>((Data!$AJ$44*'Intermediate calculations'!AS47)+Data!$AK$44)</f>
        <v>198505.9325124755</v>
      </c>
      <c r="AT49" s="22">
        <f>((Data!$AJ$44*'Intermediate calculations'!AT47)+Data!$AK$44)</f>
        <v>190033.93246241237</v>
      </c>
      <c r="AU49" s="22">
        <f>((Data!$AJ$44*'Intermediate calculations'!AU47)+Data!$AK$44)</f>
        <v>179509.69413015773</v>
      </c>
      <c r="AV49" s="22">
        <f>((Data!$AJ$44*'Intermediate calculations'!AV47)+Data!$AK$44)</f>
        <v>167967.73160988549</v>
      </c>
      <c r="AW49" s="22">
        <f>((Data!$AJ$44*'Intermediate calculations'!AW47)+Data!$AK$44)</f>
        <v>155366.37351961486</v>
      </c>
      <c r="AX49" s="22">
        <f>((Data!$AJ$44*'Intermediate calculations'!AX47)+Data!$AK$44)</f>
        <v>141566.97595028079</v>
      </c>
      <c r="AY49" s="22">
        <f>((Data!$AJ$44*'Intermediate calculations'!AY47)+Data!$AK$44)</f>
        <v>126787.88926246586</v>
      </c>
      <c r="AZ49" s="22">
        <f>((Data!$AJ$44*'Intermediate calculations'!AZ47)+Data!$AK$44)</f>
        <v>111597.1973070416</v>
      </c>
      <c r="BA49" s="22">
        <f>((Data!$AJ$44*'Intermediate calculations'!BA47)+Data!$AK$44)</f>
        <v>96225.685976931723</v>
      </c>
      <c r="BB49" s="22">
        <f>((Data!$AJ$44*'Intermediate calculations'!BB47)+Data!$AK$44)</f>
        <v>79850.732639473979</v>
      </c>
      <c r="BC49" s="22">
        <f>((Data!$AJ$44*'Intermediate calculations'!BC47)+Data!$AK$44)</f>
        <v>63658.834841650991</v>
      </c>
      <c r="BD49" s="22">
        <f>((Data!$AJ$44*'Intermediate calculations'!BD47)+Data!$AK$44)</f>
        <v>46569.381158646429</v>
      </c>
      <c r="BE49" s="22">
        <f>((Data!$AJ$44*'Intermediate calculations'!BE47)+Data!$AK$44)</f>
        <v>28309.167572290582</v>
      </c>
      <c r="BF49" s="22">
        <f>((Data!$AJ$44*'Intermediate calculations'!BF47)+Data!$AK$44)</f>
        <v>8787.8355621656901</v>
      </c>
      <c r="BG49" s="22">
        <f>((Data!$AJ$44*'Intermediate calculations'!BG47)+Data!$AK$44)</f>
        <v>-12084.168571903938</v>
      </c>
      <c r="BH49" s="22">
        <f>((Data!$AJ$44*'Intermediate calculations'!BH47)+Data!$AK$44)</f>
        <v>-32695.636344913553</v>
      </c>
      <c r="BI49" s="22">
        <f>((Data!$AJ$44*'Intermediate calculations'!BI47)+Data!$AK$44)</f>
        <v>-54667.341764918034</v>
      </c>
      <c r="BJ49" s="22">
        <f>((Data!$AJ$44*'Intermediate calculations'!BJ47)+Data!$AK$44)</f>
        <v>-78632.849790884924</v>
      </c>
      <c r="BK49" s="22">
        <f>((Data!$AJ$44*'Intermediate calculations'!BK47)+Data!$AK$44)</f>
        <v>-104388.82472463962</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2721376.4972705827</v>
      </c>
      <c r="AH50" s="22">
        <f>AH15*Constants!$H$29*Constants!$H$35</f>
        <v>2783379.0381116499</v>
      </c>
      <c r="AI50" s="22">
        <f>AI15*Constants!$H$29*Constants!$H$35</f>
        <v>2813839.145897544</v>
      </c>
      <c r="AJ50" s="22">
        <f>AJ15*Constants!$H$29*Constants!$H$35</f>
        <v>2824719.78637827</v>
      </c>
      <c r="AK50" s="22">
        <f>AK15*Constants!$H$29*Constants!$H$35</f>
        <v>2846516.5549737304</v>
      </c>
      <c r="AL50" s="22">
        <f>AL15*Constants!$H$29*Constants!$H$35</f>
        <v>2870404.4116000007</v>
      </c>
      <c r="AM50" s="22">
        <f>AM15*Constants!$H$29*Constants!$H$35</f>
        <v>2897741.7453386583</v>
      </c>
      <c r="AN50" s="22">
        <f>AN15*Constants!$H$29*Constants!$H$35</f>
        <v>2927486.3905882319</v>
      </c>
      <c r="AO50" s="22">
        <f>AO15*Constants!$H$29*Constants!$H$35</f>
        <v>2959751.6638266831</v>
      </c>
      <c r="AP50" s="22">
        <f>AP15*Constants!$H$29*Constants!$H$35</f>
        <v>2997293.7435922665</v>
      </c>
      <c r="AQ50" s="22">
        <f>AQ15*Constants!$H$29*Constants!$H$35</f>
        <v>3040684.2921653534</v>
      </c>
      <c r="AR50" s="22">
        <f>AR15*Constants!$H$29*Constants!$H$35</f>
        <v>3088977.0097721885</v>
      </c>
      <c r="AS50" s="22">
        <f>AS15*Constants!$H$29*Constants!$H$35</f>
        <v>3139208.2015316603</v>
      </c>
      <c r="AT50" s="22">
        <f>AT15*Constants!$H$29*Constants!$H$35</f>
        <v>3191794.4294948042</v>
      </c>
      <c r="AU50" s="22">
        <f>AU15*Constants!$H$29*Constants!$H$35</f>
        <v>3250507.6382841119</v>
      </c>
      <c r="AV50" s="22">
        <f>AV15*Constants!$H$29*Constants!$H$35</f>
        <v>3312050.7643016265</v>
      </c>
      <c r="AW50" s="22">
        <f>AW15*Constants!$H$29*Constants!$H$35</f>
        <v>3376646.231355052</v>
      </c>
      <c r="AX50" s="22">
        <f>AX15*Constants!$H$29*Constants!$H$35</f>
        <v>3444681.5847938173</v>
      </c>
      <c r="AY50" s="22">
        <f>AY15*Constants!$H$29*Constants!$H$35</f>
        <v>3515326.502873492</v>
      </c>
      <c r="AZ50" s="22">
        <f>AZ15*Constants!$H$29*Constants!$H$35</f>
        <v>3586744.1510107419</v>
      </c>
      <c r="BA50" s="22">
        <f>BA15*Constants!$H$29*Constants!$H$35</f>
        <v>3658218.9578060545</v>
      </c>
      <c r="BB50" s="22">
        <f>BB15*Constants!$H$29*Constants!$H$35</f>
        <v>3732459.0537653165</v>
      </c>
      <c r="BC50" s="22">
        <f>BC15*Constants!$H$29*Constants!$H$35</f>
        <v>3805527.211019442</v>
      </c>
      <c r="BD50" s="22">
        <f>BD15*Constants!$H$29*Constants!$H$35</f>
        <v>3880873.2089623138</v>
      </c>
      <c r="BE50" s="22">
        <f>BE15*Constants!$H$29*Constants!$H$35</f>
        <v>3959379.4663450341</v>
      </c>
      <c r="BF50" s="22">
        <f>BF15*Constants!$H$29*Constants!$H$35</f>
        <v>4041271.2086193501</v>
      </c>
      <c r="BG50" s="22">
        <f>BG15*Constants!$H$29*Constants!$H$35</f>
        <v>4126763.3506972152</v>
      </c>
      <c r="BH50" s="22">
        <f>BH15*Constants!$H$29*Constants!$H$35</f>
        <v>4210620.4647014299</v>
      </c>
      <c r="BI50" s="22">
        <f>BI15*Constants!$H$29*Constants!$H$35</f>
        <v>4298116.7671748353</v>
      </c>
      <c r="BJ50" s="22">
        <f>BJ15*Constants!$H$29*Constants!$H$35</f>
        <v>4391319.0724634277</v>
      </c>
      <c r="BK50" s="22">
        <f>BK15*Constants!$H$29*Constants!$H$35</f>
        <v>4489493.6779188709</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3879298.5642415793</v>
      </c>
      <c r="AD51" s="22">
        <f>AD8*Constants!$H$30*Constants!$H$36</f>
        <v>3906775.7827615775</v>
      </c>
      <c r="AE51" s="22">
        <f>AE8*Constants!$H$30*Constants!$H$36</f>
        <v>3953557.7830203283</v>
      </c>
      <c r="AF51" s="22">
        <f>AF8*Constants!$H$30*Constants!$H$36</f>
        <v>4003230.5614012103</v>
      </c>
      <c r="AG51" s="22">
        <f>AG8*Constants!$H$30*Constants!$H$36</f>
        <v>3671100.4548070142</v>
      </c>
      <c r="AH51" s="22">
        <f>AH8*Constants!$H$30*Constants!$H$36</f>
        <v>3889660.4707544325</v>
      </c>
      <c r="AI51" s="22">
        <f>AI8*Constants!$H$30*Constants!$H$36</f>
        <v>3980064.8660535333</v>
      </c>
      <c r="AJ51" s="22">
        <f>AJ8*Constants!$H$30*Constants!$H$36</f>
        <v>3984982.1719077029</v>
      </c>
      <c r="AK51" s="22">
        <f>AK8*Constants!$H$30*Constants!$H$36</f>
        <v>4029887.7839611447</v>
      </c>
      <c r="AL51" s="22">
        <f>AL8*Constants!$H$30*Constants!$H$36</f>
        <v>4079981.5848412355</v>
      </c>
      <c r="AM51" s="22">
        <f>AM8*Constants!$H$30*Constants!$H$36</f>
        <v>4146544.2029830734</v>
      </c>
      <c r="AN51" s="22">
        <f>AN8*Constants!$H$30*Constants!$H$36</f>
        <v>4224880.1873930916</v>
      </c>
      <c r="AO51" s="22">
        <f>AO8*Constants!$H$30*Constants!$H$36</f>
        <v>4315492.3264306076</v>
      </c>
      <c r="AP51" s="22">
        <f>AP8*Constants!$H$30*Constants!$H$36</f>
        <v>4430045.1547552738</v>
      </c>
      <c r="AQ51" s="22">
        <f>AQ8*Constants!$H$30*Constants!$H$36</f>
        <v>4570775.9612385388</v>
      </c>
      <c r="AR51" s="22">
        <f>AR8*Constants!$H$30*Constants!$H$36</f>
        <v>4733595.6524260696</v>
      </c>
      <c r="AS51" s="22">
        <f>AS8*Constants!$H$30*Constants!$H$36</f>
        <v>4905598.3356775139</v>
      </c>
      <c r="AT51" s="22">
        <f>AT8*Constants!$H$30*Constants!$H$36</f>
        <v>5088512.9188865041</v>
      </c>
      <c r="AU51" s="22">
        <f>AU8*Constants!$H$30*Constants!$H$36</f>
        <v>5298607.6639424991</v>
      </c>
      <c r="AV51" s="22">
        <f>AV8*Constants!$H$30*Constants!$H$36</f>
        <v>5521641.1023784596</v>
      </c>
      <c r="AW51" s="22">
        <f>AW8*Constants!$H$30*Constants!$H$36</f>
        <v>5758419.0676735025</v>
      </c>
      <c r="AX51" s="22">
        <f>AX8*Constants!$H$30*Constants!$H$36</f>
        <v>6010709.4426162522</v>
      </c>
      <c r="AY51" s="22">
        <f>AY8*Constants!$H$30*Constants!$H$36</f>
        <v>6275158.0772579303</v>
      </c>
      <c r="AZ51" s="22">
        <f>AZ8*Constants!$H$30*Constants!$H$36</f>
        <v>6543876.3635294028</v>
      </c>
      <c r="BA51" s="22">
        <f>BA8*Constants!$H$30*Constants!$H$36</f>
        <v>6813738.932702004</v>
      </c>
      <c r="BB51" s="22">
        <f>BB8*Constants!$H$30*Constants!$H$36</f>
        <v>7096294.0725957612</v>
      </c>
      <c r="BC51" s="22">
        <f>BC8*Constants!$H$30*Constants!$H$36</f>
        <v>7374804.4596072463</v>
      </c>
      <c r="BD51" s="22">
        <f>BD8*Constants!$H$30*Constants!$H$36</f>
        <v>7664161.1816443009</v>
      </c>
      <c r="BE51" s="22">
        <f>BE8*Constants!$H$30*Constants!$H$36</f>
        <v>7968155.568598751</v>
      </c>
      <c r="BF51" s="22">
        <f>BF8*Constants!$H$30*Constants!$H$36</f>
        <v>8287868.9469217304</v>
      </c>
      <c r="BG51" s="22">
        <f>BG8*Constants!$H$30*Constants!$H$36</f>
        <v>8624351.4966840968</v>
      </c>
      <c r="BH51" s="22">
        <f>BH8*Constants!$H$30*Constants!$H$36</f>
        <v>8955162.6617298648</v>
      </c>
      <c r="BI51" s="22">
        <f>BI8*Constants!$H$30*Constants!$H$36</f>
        <v>9302896.1909477152</v>
      </c>
      <c r="BJ51" s="22">
        <f>BJ8*Constants!$H$30*Constants!$H$36</f>
        <v>9676397.2778399792</v>
      </c>
      <c r="BK51" s="22">
        <f>BK8*Constants!$H$30*Constants!$H$36</f>
        <v>10072644.812350027</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679958.62583339319</v>
      </c>
      <c r="AH52" s="22">
        <f>AH18*Constants!$H$31*Constants!$H$37</f>
        <v>684794.54463575897</v>
      </c>
      <c r="AI52" s="22">
        <f>AI18*Constants!$H$31*Constants!$H$37</f>
        <v>688798.33661765303</v>
      </c>
      <c r="AJ52" s="22">
        <f>AJ18*Constants!$H$31*Constants!$H$37</f>
        <v>692855.19353914261</v>
      </c>
      <c r="AK52" s="22">
        <f>AK18*Constants!$H$31*Constants!$H$37</f>
        <v>697618.69646132493</v>
      </c>
      <c r="AL52" s="22">
        <f>AL18*Constants!$H$31*Constants!$H$37</f>
        <v>702754.74212190032</v>
      </c>
      <c r="AM52" s="22">
        <f>AM18*Constants!$H$31*Constants!$H$37</f>
        <v>707746.3591500097</v>
      </c>
      <c r="AN52" s="22">
        <f>AN18*Constants!$H$31*Constants!$H$37</f>
        <v>712610.30261647864</v>
      </c>
      <c r="AO52" s="22">
        <f>AO18*Constants!$H$31*Constants!$H$37</f>
        <v>717345.49490196351</v>
      </c>
      <c r="AP52" s="22">
        <f>AP18*Constants!$H$31*Constants!$H$37</f>
        <v>721979.90748240426</v>
      </c>
      <c r="AQ52" s="22">
        <f>AQ18*Constants!$H$31*Constants!$H$37</f>
        <v>726536.81078414689</v>
      </c>
      <c r="AR52" s="22">
        <f>AR18*Constants!$H$31*Constants!$H$37</f>
        <v>731014.68185281218</v>
      </c>
      <c r="AS52" s="22">
        <f>AS18*Constants!$H$31*Constants!$H$37</f>
        <v>735418.28369526798</v>
      </c>
      <c r="AT52" s="22">
        <f>AT18*Constants!$H$31*Constants!$H$37</f>
        <v>739755.11002692976</v>
      </c>
      <c r="AU52" s="22">
        <f>AU18*Constants!$H$31*Constants!$H$37</f>
        <v>744034.19012074568</v>
      </c>
      <c r="AV52" s="22">
        <f>AV18*Constants!$H$31*Constants!$H$37</f>
        <v>748249.68009098852</v>
      </c>
      <c r="AW52" s="22">
        <f>AW18*Constants!$H$31*Constants!$H$37</f>
        <v>752416.83769952192</v>
      </c>
      <c r="AX52" s="22">
        <f>AX18*Constants!$H$31*Constants!$H$37</f>
        <v>756527.3399902914</v>
      </c>
      <c r="AY52" s="22">
        <f>AY18*Constants!$H$31*Constants!$H$37</f>
        <v>760557.4194120703</v>
      </c>
      <c r="AZ52" s="22">
        <f>AZ18*Constants!$H$31*Constants!$H$37</f>
        <v>764499.45572433306</v>
      </c>
      <c r="BA52" s="22">
        <f>BA18*Constants!$H$31*Constants!$H$37</f>
        <v>768355.49090111325</v>
      </c>
      <c r="BB52" s="22">
        <f>BB18*Constants!$H$31*Constants!$H$37</f>
        <v>772144.65183105867</v>
      </c>
      <c r="BC52" s="22">
        <f>BC18*Constants!$H$31*Constants!$H$37</f>
        <v>775834.1216365397</v>
      </c>
      <c r="BD52" s="22">
        <f>BD18*Constants!$H$31*Constants!$H$37</f>
        <v>779430.9769789963</v>
      </c>
      <c r="BE52" s="22">
        <f>BE18*Constants!$H$31*Constants!$H$37</f>
        <v>782938.72244297666</v>
      </c>
      <c r="BF52" s="22">
        <f>BF18*Constants!$H$31*Constants!$H$37</f>
        <v>786347.34895709914</v>
      </c>
      <c r="BG52" s="22">
        <f>BG18*Constants!$H$31*Constants!$H$37</f>
        <v>789645.54449521645</v>
      </c>
      <c r="BH52" s="22">
        <f>BH18*Constants!$H$31*Constants!$H$37</f>
        <v>792807.37678058108</v>
      </c>
      <c r="BI52" s="22">
        <f>BI18*Constants!$H$31*Constants!$H$37</f>
        <v>795860.22393801901</v>
      </c>
      <c r="BJ52" s="22">
        <f>BJ18*Constants!$H$31*Constants!$H$37</f>
        <v>798815.64455338917</v>
      </c>
      <c r="BK52" s="22">
        <f>BK18*Constants!$H$31*Constants!$H$37</f>
        <v>801658.13076590106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112582.26561288939</v>
      </c>
      <c r="AC53" s="22">
        <f>AC32*Constants!$H$32*Constants!$H$38</f>
        <v>113789.7724122537</v>
      </c>
      <c r="AD53" s="22">
        <f>AD32*Constants!$H$32*Constants!$H$38</f>
        <v>114236.87821044908</v>
      </c>
      <c r="AE53" s="22">
        <f>AE32*Constants!$H$32*Constants!$H$38</f>
        <v>115251.32905709544</v>
      </c>
      <c r="AF53" s="22">
        <f>AF32*Constants!$H$32*Constants!$H$38</f>
        <v>116345.45035452007</v>
      </c>
      <c r="AG53" s="22">
        <f>AG32*Constants!$H$32*Constants!$H$38</f>
        <v>106322.09217978985</v>
      </c>
      <c r="AH53" s="22">
        <f>AH32*Constants!$H$32*Constants!$H$38</f>
        <v>112560.41204647142</v>
      </c>
      <c r="AI53" s="22">
        <f>AI32*Constants!$H$32*Constants!$H$38</f>
        <v>115035.94609670178</v>
      </c>
      <c r="AJ53" s="22">
        <f>AJ32*Constants!$H$32*Constants!$H$38</f>
        <v>114969.65770962107</v>
      </c>
      <c r="AK53" s="22">
        <f>AK32*Constants!$H$32*Constants!$H$38</f>
        <v>116054.07268820846</v>
      </c>
      <c r="AL53" s="22">
        <f>AL32*Constants!$H$32*Constants!$H$38</f>
        <v>117273.08265795314</v>
      </c>
      <c r="AM53" s="22">
        <f>AM32*Constants!$H$32*Constants!$H$38</f>
        <v>118988.79104324484</v>
      </c>
      <c r="AN53" s="22">
        <f>AN32*Constants!$H$32*Constants!$H$38</f>
        <v>121060.86167619868</v>
      </c>
      <c r="AO53" s="22">
        <f>AO32*Constants!$H$32*Constants!$H$38</f>
        <v>123504.2842353398</v>
      </c>
      <c r="AP53" s="22">
        <f>AP32*Constants!$H$32*Constants!$H$38</f>
        <v>126664.04207035435</v>
      </c>
      <c r="AQ53" s="22">
        <f>AQ32*Constants!$H$32*Constants!$H$38</f>
        <v>130605.36673400972</v>
      </c>
      <c r="AR53" s="22">
        <f>AR32*Constants!$H$32*Constants!$H$38</f>
        <v>135206.88811008132</v>
      </c>
      <c r="AS53" s="22">
        <f>AS32*Constants!$H$32*Constants!$H$38</f>
        <v>140085.04004686436</v>
      </c>
      <c r="AT53" s="22">
        <f>AT32*Constants!$H$32*Constants!$H$38</f>
        <v>145290.78047246794</v>
      </c>
      <c r="AU53" s="22">
        <f>AU32*Constants!$H$32*Constants!$H$38</f>
        <v>151306.81909953995</v>
      </c>
      <c r="AV53" s="22">
        <f>AV32*Constants!$H$32*Constants!$H$38</f>
        <v>157710.47711605841</v>
      </c>
      <c r="AW53" s="22">
        <f>AW32*Constants!$H$32*Constants!$H$38</f>
        <v>164524.88992085448</v>
      </c>
      <c r="AX53" s="22">
        <f>AX32*Constants!$H$32*Constants!$H$38</f>
        <v>171803.00088063744</v>
      </c>
      <c r="AY53" s="22">
        <f>AY32*Constants!$H$32*Constants!$H$38</f>
        <v>179446.43266337173</v>
      </c>
      <c r="AZ53" s="22">
        <f>AZ32*Constants!$H$32*Constants!$H$38</f>
        <v>187221.28521552309</v>
      </c>
      <c r="BA53" s="22">
        <f>BA32*Constants!$H$32*Constants!$H$38</f>
        <v>195034.62534037483</v>
      </c>
      <c r="BB53" s="22">
        <f>BB32*Constants!$H$32*Constants!$H$38</f>
        <v>203228.44667766185</v>
      </c>
      <c r="BC53" s="22">
        <f>BC32*Constants!$H$32*Constants!$H$38</f>
        <v>211307.35300043452</v>
      </c>
      <c r="BD53" s="22">
        <f>BD32*Constants!$H$32*Constants!$H$38</f>
        <v>219713.25289046002</v>
      </c>
      <c r="BE53" s="22">
        <f>BE32*Constants!$H$32*Constants!$H$38</f>
        <v>228558.56889390043</v>
      </c>
      <c r="BF53" s="22">
        <f>BF32*Constants!$H$32*Constants!$H$38</f>
        <v>237875.94127589854</v>
      </c>
      <c r="BG53" s="22">
        <f>BG32*Constants!$H$32*Constants!$H$38</f>
        <v>247697.15342249186</v>
      </c>
      <c r="BH53" s="22">
        <f>BH32*Constants!$H$32*Constants!$H$38</f>
        <v>257357.0575245443</v>
      </c>
      <c r="BI53" s="22">
        <f>BI32*Constants!$H$32*Constants!$H$38</f>
        <v>267525.27567989123</v>
      </c>
      <c r="BJ53" s="22">
        <f>BJ32*Constants!$H$32*Constants!$H$38</f>
        <v>278463.913273304</v>
      </c>
      <c r="BK53" s="22">
        <f>BK32*Constants!$H$32*Constants!$H$38</f>
        <v>290084.05224894732</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586050.55870402523</v>
      </c>
      <c r="AE54" s="22">
        <f>AE37*Constants!$H$33*Constants!$H$39</f>
        <v>593601.80527957703</v>
      </c>
      <c r="AF54" s="22">
        <f>AF37*Constants!$H$33*Constants!$H$39</f>
        <v>601454.1975406796</v>
      </c>
      <c r="AG54" s="22">
        <f>AG37*Constants!$H$33*Constants!$H$39</f>
        <v>575327.96378848737</v>
      </c>
      <c r="AH54" s="22">
        <f>AH37*Constants!$H$33*Constants!$H$39</f>
        <v>596004.20915233553</v>
      </c>
      <c r="AI54" s="22">
        <f>AI37*Constants!$H$33*Constants!$H$39</f>
        <v>605578.21390495962</v>
      </c>
      <c r="AJ54" s="22">
        <f>AJ37*Constants!$H$33*Constants!$H$39</f>
        <v>608056.47791325185</v>
      </c>
      <c r="AK54" s="22">
        <f>AK37*Constants!$H$33*Constants!$H$39</f>
        <v>614226.88620145211</v>
      </c>
      <c r="AL54" s="22">
        <f>AL37*Constants!$H$33*Constants!$H$39</f>
        <v>621019.53126620094</v>
      </c>
      <c r="AM54" s="22">
        <f>AM37*Constants!$H$33*Constants!$H$39</f>
        <v>629110.71803230559</v>
      </c>
      <c r="AN54" s="22">
        <f>AN37*Constants!$H$33*Constants!$H$39</f>
        <v>638117.76402029023</v>
      </c>
      <c r="AO54" s="22">
        <f>AO37*Constants!$H$33*Constants!$H$39</f>
        <v>648082.01216922526</v>
      </c>
      <c r="AP54" s="22">
        <f>AP37*Constants!$H$33*Constants!$H$39</f>
        <v>659989.61577861966</v>
      </c>
      <c r="AQ54" s="22">
        <f>AQ37*Constants!$H$33*Constants!$H$39</f>
        <v>674038.85148965952</v>
      </c>
      <c r="AR54" s="22">
        <f>AR37*Constants!$H$33*Constants!$H$39</f>
        <v>689888.23883707379</v>
      </c>
      <c r="AS54" s="22">
        <f>AS37*Constants!$H$33*Constants!$H$39</f>
        <v>706464.88538024225</v>
      </c>
      <c r="AT54" s="22">
        <f>AT37*Constants!$H$33*Constants!$H$39</f>
        <v>723916.66497848753</v>
      </c>
      <c r="AU54" s="22">
        <f>AU37*Constants!$H$33*Constants!$H$39</f>
        <v>743603.65577384841</v>
      </c>
      <c r="AV54" s="22">
        <f>AV37*Constants!$H$33*Constants!$H$39</f>
        <v>764336.27657770098</v>
      </c>
      <c r="AW54" s="22">
        <f>AW37*Constants!$H$33*Constants!$H$39</f>
        <v>786189.44935495837</v>
      </c>
      <c r="AX54" s="22">
        <f>AX37*Constants!$H$33*Constants!$H$39</f>
        <v>809306.23058704066</v>
      </c>
      <c r="AY54" s="22">
        <f>AY37*Constants!$H$33*Constants!$H$39</f>
        <v>833395.03310862579</v>
      </c>
      <c r="AZ54" s="22">
        <f>AZ37*Constants!$H$33*Constants!$H$39</f>
        <v>857794.69133585109</v>
      </c>
      <c r="BA54" s="22">
        <f>BA37*Constants!$H$33*Constants!$H$39</f>
        <v>882245.84022634465</v>
      </c>
      <c r="BB54" s="22">
        <f>BB37*Constants!$H$33*Constants!$H$39</f>
        <v>907720.4376021151</v>
      </c>
      <c r="BC54" s="22">
        <f>BC37*Constants!$H$33*Constants!$H$39</f>
        <v>932807.1939470683</v>
      </c>
      <c r="BD54" s="22">
        <f>BD37*Constants!$H$33*Constants!$H$39</f>
        <v>958750.44542702381</v>
      </c>
      <c r="BE54" s="22">
        <f>BE37*Constants!$H$33*Constants!$H$39</f>
        <v>985867.87321390887</v>
      </c>
      <c r="BF54" s="22">
        <f>BF37*Constants!$H$33*Constants!$H$39</f>
        <v>1014244.4700701521</v>
      </c>
      <c r="BG54" s="22">
        <f>BG37*Constants!$H$33*Constants!$H$39</f>
        <v>1043961.9692723468</v>
      </c>
      <c r="BH54" s="22">
        <f>BH37*Constants!$H$33*Constants!$H$39</f>
        <v>1073137.3974430924</v>
      </c>
      <c r="BI54" s="22">
        <f>BI37*Constants!$H$33*Constants!$H$39</f>
        <v>1103667.229227321</v>
      </c>
      <c r="BJ54" s="22">
        <f>BJ37*Constants!$H$33*Constants!$H$39</f>
        <v>1136294.3411865821</v>
      </c>
      <c r="BK54" s="22">
        <f>BK37*Constants!$H$33*Constants!$H$39</f>
        <v>1170759.1066316823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1642887.1674004446</v>
      </c>
      <c r="AC55" s="22">
        <f>AC42*Constants!$H$34*Constants!$H$40</f>
        <v>1655964.1814042367</v>
      </c>
      <c r="AD55" s="22">
        <f>AD42*Constants!$H$34*Constants!$H$40</f>
        <v>1652584.5489179101</v>
      </c>
      <c r="AE55" s="22">
        <f>AE42*Constants!$H$34*Constants!$H$40</f>
        <v>1660968.406815934</v>
      </c>
      <c r="AF55" s="22">
        <f>AF42*Constants!$H$34*Constants!$H$40</f>
        <v>1670818.6391072047</v>
      </c>
      <c r="AG55" s="22">
        <f>AG42*Constants!$H$34*Constants!$H$40</f>
        <v>1453780.294588499</v>
      </c>
      <c r="AH55" s="22">
        <f>AH42*Constants!$H$34*Constants!$H$40</f>
        <v>1576637.5259629621</v>
      </c>
      <c r="AI55" s="22">
        <f>AI42*Constants!$H$34*Constants!$H$40</f>
        <v>1621601.0079635843</v>
      </c>
      <c r="AJ55" s="22">
        <f>AJ42*Constants!$H$34*Constants!$H$40</f>
        <v>1612827.763285887</v>
      </c>
      <c r="AK55" s="22">
        <f>AK42*Constants!$H$34*Constants!$H$40</f>
        <v>1627053.3907580657</v>
      </c>
      <c r="AL55" s="22">
        <f>AL42*Constants!$H$34*Constants!$H$40</f>
        <v>1643442.1963802229</v>
      </c>
      <c r="AM55" s="22">
        <f>AM42*Constants!$H$34*Constants!$H$40</f>
        <v>1670575.4008833009</v>
      </c>
      <c r="AN55" s="22">
        <f>AN42*Constants!$H$34*Constants!$H$40</f>
        <v>1705461.0231376647</v>
      </c>
      <c r="AO55" s="22">
        <f>AO42*Constants!$H$34*Constants!$H$40</f>
        <v>1748417.3502871087</v>
      </c>
      <c r="AP55" s="22">
        <f>AP42*Constants!$H$34*Constants!$H$40</f>
        <v>1806673.7464230598</v>
      </c>
      <c r="AQ55" s="22">
        <f>AQ42*Constants!$H$34*Constants!$H$40</f>
        <v>1881564.498010383</v>
      </c>
      <c r="AR55" s="22">
        <f>AR42*Constants!$H$34*Constants!$H$40</f>
        <v>1970531.0908168415</v>
      </c>
      <c r="AS55" s="22">
        <f>AS42*Constants!$H$34*Constants!$H$40</f>
        <v>2065470.4418717306</v>
      </c>
      <c r="AT55" s="22">
        <f>AT42*Constants!$H$34*Constants!$H$40</f>
        <v>2167444.2984106052</v>
      </c>
      <c r="AU55" s="22">
        <f>AU42*Constants!$H$34*Constants!$H$40</f>
        <v>2286622.9064090345</v>
      </c>
      <c r="AV55" s="22">
        <f>AV42*Constants!$H$34*Constants!$H$40</f>
        <v>2414097.066208513</v>
      </c>
      <c r="AW55" s="22">
        <f>AW42*Constants!$H$34*Constants!$H$40</f>
        <v>2550327.2710376224</v>
      </c>
      <c r="AX55" s="22">
        <f>AX42*Constants!$H$34*Constants!$H$40</f>
        <v>2696445.9177614078</v>
      </c>
      <c r="AY55" s="22">
        <f>AY42*Constants!$H$34*Constants!$H$40</f>
        <v>2850420.1457206509</v>
      </c>
      <c r="AZ55" s="22">
        <f>AZ42*Constants!$H$34*Constants!$H$40</f>
        <v>3007327.7963999682</v>
      </c>
      <c r="BA55" s="22">
        <f>BA42*Constants!$H$34*Constants!$H$40</f>
        <v>3165203.9818408652</v>
      </c>
      <c r="BB55" s="22">
        <f>BB42*Constants!$H$34*Constants!$H$40</f>
        <v>3331231.0513212611</v>
      </c>
      <c r="BC55" s="22">
        <f>BC42*Constants!$H$34*Constants!$H$40</f>
        <v>3495014.2743546055</v>
      </c>
      <c r="BD55" s="22">
        <f>BD42*Constants!$H$34*Constants!$H$40</f>
        <v>3665866.4169803527</v>
      </c>
      <c r="BE55" s="22">
        <f>BE42*Constants!$H$34*Constants!$H$40</f>
        <v>3846153.5700843167</v>
      </c>
      <c r="BF55" s="22">
        <f>BF42*Constants!$H$34*Constants!$H$40</f>
        <v>4036582.7376079531</v>
      </c>
      <c r="BG55" s="22">
        <f>BG42*Constants!$H$34*Constants!$H$40</f>
        <v>4237845.2091566529</v>
      </c>
      <c r="BH55" s="22">
        <f>BH42*Constants!$H$34*Constants!$H$40</f>
        <v>4435951.459496852</v>
      </c>
      <c r="BI55" s="22">
        <f>BI42*Constants!$H$34*Constants!$H$40</f>
        <v>4644982.8069172511</v>
      </c>
      <c r="BJ55" s="22">
        <f>BJ42*Constants!$H$34*Constants!$H$40</f>
        <v>4870449.4702034835</v>
      </c>
      <c r="BK55" s="22">
        <f>BK42*Constants!$H$34*Constants!$H$40</f>
        <v>5110503.1944441497</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9095513.140556192</v>
      </c>
      <c r="AA56" s="22">
        <f t="shared" si="48"/>
        <v>9326430.4780428447</v>
      </c>
      <c r="AB56" s="22">
        <f t="shared" si="48"/>
        <v>9484875.5644762404</v>
      </c>
      <c r="AC56" s="22">
        <f t="shared" si="48"/>
        <v>9595076.4625779241</v>
      </c>
      <c r="AD56" s="22">
        <f t="shared" si="48"/>
        <v>9655827.5030585341</v>
      </c>
      <c r="AE56" s="22">
        <f t="shared" si="48"/>
        <v>9754723.2383019067</v>
      </c>
      <c r="AF56" s="22">
        <f t="shared" si="48"/>
        <v>9859425.640146507</v>
      </c>
      <c r="AG56" s="22">
        <f t="shared" si="48"/>
        <v>9207865.9284677673</v>
      </c>
      <c r="AH56" s="22">
        <f t="shared" si="48"/>
        <v>9643036.2006636113</v>
      </c>
      <c r="AI56" s="22">
        <f t="shared" si="48"/>
        <v>9824917.5165339764</v>
      </c>
      <c r="AJ56" s="22">
        <f t="shared" si="48"/>
        <v>9838411.0507338755</v>
      </c>
      <c r="AK56" s="22">
        <f t="shared" si="48"/>
        <v>9931357.3850439265</v>
      </c>
      <c r="AL56" s="22">
        <f t="shared" si="48"/>
        <v>10034875.548867512</v>
      </c>
      <c r="AM56" s="22">
        <f t="shared" si="48"/>
        <v>10170707.217430592</v>
      </c>
      <c r="AN56" s="22">
        <f t="shared" si="48"/>
        <v>10329616.529431956</v>
      </c>
      <c r="AO56" s="22">
        <f t="shared" si="48"/>
        <v>10512593.131850928</v>
      </c>
      <c r="AP56" s="22">
        <f t="shared" si="48"/>
        <v>10742646.210101979</v>
      </c>
      <c r="AQ56" s="22">
        <f t="shared" si="48"/>
        <v>11024205.780422091</v>
      </c>
      <c r="AR56" s="22">
        <f t="shared" si="48"/>
        <v>11349213.561815068</v>
      </c>
      <c r="AS56" s="22">
        <f t="shared" si="48"/>
        <v>11692245.188203279</v>
      </c>
      <c r="AT56" s="22">
        <f t="shared" si="48"/>
        <v>12056714.2022698</v>
      </c>
      <c r="AU56" s="22">
        <f t="shared" si="48"/>
        <v>12474682.873629779</v>
      </c>
      <c r="AV56" s="22">
        <f t="shared" si="48"/>
        <v>12918085.366673347</v>
      </c>
      <c r="AW56" s="22">
        <f t="shared" si="48"/>
        <v>13388523.747041512</v>
      </c>
      <c r="AX56" s="22">
        <f t="shared" si="48"/>
        <v>13889473.516629448</v>
      </c>
      <c r="AY56" s="22">
        <f t="shared" si="48"/>
        <v>14414303.611036142</v>
      </c>
      <c r="AZ56" s="22">
        <f t="shared" si="48"/>
        <v>14947463.74321582</v>
      </c>
      <c r="BA56" s="22">
        <f t="shared" si="48"/>
        <v>15482797.828816757</v>
      </c>
      <c r="BB56" s="22">
        <f t="shared" si="48"/>
        <v>16043077.713793175</v>
      </c>
      <c r="BC56" s="22">
        <f t="shared" si="48"/>
        <v>16595294.613565335</v>
      </c>
      <c r="BD56" s="22">
        <f t="shared" si="48"/>
        <v>17168795.48288345</v>
      </c>
      <c r="BE56" s="22">
        <f t="shared" si="48"/>
        <v>17771053.769578889</v>
      </c>
      <c r="BF56" s="22">
        <f t="shared" si="48"/>
        <v>18404190.653452184</v>
      </c>
      <c r="BG56" s="22">
        <f t="shared" si="48"/>
        <v>19070264.72372802</v>
      </c>
      <c r="BH56" s="22">
        <f t="shared" si="48"/>
        <v>19725036.417676363</v>
      </c>
      <c r="BI56" s="22">
        <f t="shared" si="48"/>
        <v>20413048.493885033</v>
      </c>
      <c r="BJ56" s="22">
        <f t="shared" si="48"/>
        <v>21151739.719520167</v>
      </c>
      <c r="BK56" s="22">
        <f t="shared" si="48"/>
        <v>21935142.974359579</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7231399.0528125465</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7300340.0215308033</v>
      </c>
      <c r="AH58" s="22">
        <f>((Data!$AJ$37*'Intermediate calculations'!AH56)+Data!$AK$37)</f>
        <v>7567365.5282425769</v>
      </c>
      <c r="AI58" s="22">
        <f>((Data!$AJ$37*'Intermediate calculations'!AI56)+Data!$AK$37)</f>
        <v>7678970.0050066318</v>
      </c>
      <c r="AJ58" s="22">
        <f>((Data!$AJ$37*'Intermediate calculations'!AJ56)+Data!$AK$37)</f>
        <v>7687249.7934877686</v>
      </c>
      <c r="AK58" s="22">
        <f>((Data!$AJ$37*'Intermediate calculations'!AK56)+Data!$AK$37)</f>
        <v>7744282.7380657792</v>
      </c>
      <c r="AL58" s="22">
        <f>((Data!$AJ$37*'Intermediate calculations'!AL56)+Data!$AK$37)</f>
        <v>7807802.6793737765</v>
      </c>
      <c r="AM58" s="22">
        <f>((Data!$AJ$37*'Intermediate calculations'!AM56)+Data!$AK$37)</f>
        <v>7891150.5605204888</v>
      </c>
      <c r="AN58" s="22">
        <f>((Data!$AJ$37*'Intermediate calculations'!AN56)+Data!$AK$37)</f>
        <v>7988659.1503059771</v>
      </c>
      <c r="AO58" s="22">
        <f>((Data!$AJ$37*'Intermediate calculations'!AO56)+Data!$AK$37)</f>
        <v>8100935.7075505313</v>
      </c>
      <c r="AP58" s="22">
        <f>((Data!$AJ$37*'Intermediate calculations'!AP56)+Data!$AK$37)</f>
        <v>8242098.9342585914</v>
      </c>
      <c r="AQ58" s="22">
        <f>((Data!$AJ$37*'Intermediate calculations'!AQ56)+Data!$AK$37)</f>
        <v>8414867.1395748816</v>
      </c>
      <c r="AR58" s="22">
        <f>((Data!$AJ$37*'Intermediate calculations'!AR56)+Data!$AK$37)</f>
        <v>8614295.6691796612</v>
      </c>
      <c r="AS58" s="22">
        <f>((Data!$AJ$37*'Intermediate calculations'!AS56)+Data!$AK$37)</f>
        <v>8824783.8383100498</v>
      </c>
      <c r="AT58" s="22">
        <f>((Data!$AJ$37*'Intermediate calculations'!AT56)+Data!$AK$37)</f>
        <v>9048426.236194374</v>
      </c>
      <c r="AU58" s="22">
        <f>((Data!$AJ$37*'Intermediate calculations'!AU56)+Data!$AK$37)</f>
        <v>9304896.6418964379</v>
      </c>
      <c r="AV58" s="22">
        <f>((Data!$AJ$37*'Intermediate calculations'!AV56)+Data!$AK$37)</f>
        <v>9576973.5344304424</v>
      </c>
      <c r="AW58" s="22">
        <f>((Data!$AJ$37*'Intermediate calculations'!AW56)+Data!$AK$37)</f>
        <v>9865639.9597830046</v>
      </c>
      <c r="AX58" s="22">
        <f>((Data!$AJ$37*'Intermediate calculations'!AX56)+Data!$AK$37)</f>
        <v>10173028.526070833</v>
      </c>
      <c r="AY58" s="22">
        <f>((Data!$AJ$37*'Intermediate calculations'!AY56)+Data!$AK$37)</f>
        <v>10495070.335566187</v>
      </c>
      <c r="AZ58" s="22">
        <f>((Data!$AJ$37*'Intermediate calculations'!AZ56)+Data!$AK$37)</f>
        <v>10822223.55247923</v>
      </c>
      <c r="BA58" s="22">
        <f>((Data!$AJ$37*'Intermediate calculations'!BA56)+Data!$AK$37)</f>
        <v>11150710.732328091</v>
      </c>
      <c r="BB58" s="22">
        <f>((Data!$AJ$37*'Intermediate calculations'!BB56)+Data!$AK$37)</f>
        <v>11494504.942882327</v>
      </c>
      <c r="BC58" s="22">
        <f>((Data!$AJ$37*'Intermediate calculations'!BC56)+Data!$AK$37)</f>
        <v>11833351.612560408</v>
      </c>
      <c r="BD58" s="22">
        <f>((Data!$AJ$37*'Intermediate calculations'!BD56)+Data!$AK$37)</f>
        <v>12185258.371853914</v>
      </c>
      <c r="BE58" s="22">
        <f>((Data!$AJ$37*'Intermediate calculations'!BE56)+Data!$AK$37)</f>
        <v>12554811.01469584</v>
      </c>
      <c r="BF58" s="22">
        <f>((Data!$AJ$37*'Intermediate calculations'!BF56)+Data!$AK$37)</f>
        <v>12943311.12151861</v>
      </c>
      <c r="BG58" s="22">
        <f>((Data!$AJ$37*'Intermediate calculations'!BG56)+Data!$AK$37)</f>
        <v>13352021.866454182</v>
      </c>
      <c r="BH58" s="22">
        <f>((Data!$AJ$37*'Intermediate calculations'!BH56)+Data!$AK$37)</f>
        <v>13753797.342694428</v>
      </c>
      <c r="BI58" s="22">
        <f>((Data!$AJ$37*'Intermediate calculations'!BI56)+Data!$AK$37)</f>
        <v>14175969.501528751</v>
      </c>
      <c r="BJ58" s="22">
        <f>((Data!$AJ$37*'Intermediate calculations'!BJ56)+Data!$AK$37)</f>
        <v>14629238.971967192</v>
      </c>
      <c r="BK58" s="22">
        <f>((Data!$AJ$37*'Intermediate calculations'!BK56)+Data!$AK$37)</f>
        <v>15109944.260100946</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16326912.193368739</v>
      </c>
      <c r="AA59" s="22">
        <f t="shared" si="49"/>
        <v>16699523.077015541</v>
      </c>
      <c r="AB59" s="22">
        <f t="shared" si="49"/>
        <v>16955191.89906254</v>
      </c>
      <c r="AC59" s="22">
        <f t="shared" si="49"/>
        <v>17133013.341433506</v>
      </c>
      <c r="AD59" s="22">
        <f t="shared" si="49"/>
        <v>17231041.922233555</v>
      </c>
      <c r="AE59" s="22">
        <f t="shared" si="49"/>
        <v>17390621.223203383</v>
      </c>
      <c r="AF59" s="22">
        <f t="shared" si="49"/>
        <v>17559570.228487641</v>
      </c>
      <c r="AG59" s="22">
        <f t="shared" si="49"/>
        <v>16508205.949998571</v>
      </c>
      <c r="AH59" s="22">
        <f t="shared" si="49"/>
        <v>17210401.728906188</v>
      </c>
      <c r="AI59" s="22">
        <f t="shared" si="49"/>
        <v>17503887.521540608</v>
      </c>
      <c r="AJ59" s="22">
        <f t="shared" si="49"/>
        <v>17525660.844221644</v>
      </c>
      <c r="AK59" s="22">
        <f t="shared" si="49"/>
        <v>17675640.123109706</v>
      </c>
      <c r="AL59" s="22">
        <f t="shared" si="49"/>
        <v>17842678.228241287</v>
      </c>
      <c r="AM59" s="22">
        <f t="shared" si="49"/>
        <v>18061857.77795108</v>
      </c>
      <c r="AN59" s="22">
        <f t="shared" si="49"/>
        <v>18318275.679737933</v>
      </c>
      <c r="AO59" s="22">
        <f t="shared" si="49"/>
        <v>18613528.839401461</v>
      </c>
      <c r="AP59" s="22">
        <f t="shared" si="49"/>
        <v>18984745.144360572</v>
      </c>
      <c r="AQ59" s="22">
        <f t="shared" si="49"/>
        <v>19439072.919996973</v>
      </c>
      <c r="AR59" s="22">
        <f t="shared" si="49"/>
        <v>19963509.230994731</v>
      </c>
      <c r="AS59" s="22">
        <f t="shared" si="49"/>
        <v>20517029.026513331</v>
      </c>
      <c r="AT59" s="22">
        <f t="shared" si="49"/>
        <v>21105140.438464172</v>
      </c>
      <c r="AU59" s="22">
        <f t="shared" si="49"/>
        <v>21779579.515526216</v>
      </c>
      <c r="AV59" s="22">
        <f t="shared" si="49"/>
        <v>22495058.901103787</v>
      </c>
      <c r="AW59" s="22">
        <f t="shared" si="49"/>
        <v>23254163.706824519</v>
      </c>
      <c r="AX59" s="22">
        <f t="shared" si="49"/>
        <v>24062502.042700283</v>
      </c>
      <c r="AY59" s="22">
        <f t="shared" si="49"/>
        <v>24909373.94660233</v>
      </c>
      <c r="AZ59" s="22">
        <f t="shared" si="49"/>
        <v>25769687.295695052</v>
      </c>
      <c r="BA59" s="22">
        <f t="shared" si="49"/>
        <v>26633508.561144847</v>
      </c>
      <c r="BB59" s="22">
        <f t="shared" si="49"/>
        <v>27537582.656675503</v>
      </c>
      <c r="BC59" s="22">
        <f t="shared" si="49"/>
        <v>28428646.226125743</v>
      </c>
      <c r="BD59" s="22">
        <f t="shared" si="49"/>
        <v>29354053.854737364</v>
      </c>
      <c r="BE59" s="22">
        <f t="shared" si="49"/>
        <v>30325864.784274727</v>
      </c>
      <c r="BF59" s="22">
        <f t="shared" si="49"/>
        <v>31347501.774970792</v>
      </c>
      <c r="BG59" s="22">
        <f t="shared" si="49"/>
        <v>32422286.5901822</v>
      </c>
      <c r="BH59" s="22">
        <f t="shared" si="49"/>
        <v>33478833.760370791</v>
      </c>
      <c r="BI59" s="22">
        <f t="shared" si="49"/>
        <v>34589017.99541378</v>
      </c>
      <c r="BJ59" s="22">
        <f t="shared" si="49"/>
        <v>35780978.691487357</v>
      </c>
      <c r="BK59" s="22">
        <f t="shared" si="49"/>
        <v>37045087.234460525</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18751600.038590752</v>
      </c>
      <c r="AA60" s="22">
        <f>((Data!$AJ$41*'Intermediate calculations'!AA59)+Data!$AK$41)</f>
        <v>19103947.365481112</v>
      </c>
      <c r="AB60" s="22">
        <f>((Data!$AJ$41*'Intermediate calculations'!AB59)+Data!$AK$41)</f>
        <v>19345712.246677816</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18923034.565422725</v>
      </c>
      <c r="AH60" s="22">
        <f>((Data!$AJ$41*'Intermediate calculations'!AH59)+Data!$AK$41)</f>
        <v>19587043.096870564</v>
      </c>
      <c r="AI60" s="22">
        <f>((Data!$AJ$41*'Intermediate calculations'!AI59)+Data!$AK$41)</f>
        <v>19864568.362646367</v>
      </c>
      <c r="AJ60" s="22">
        <f>((Data!$AJ$41*'Intermediate calculations'!AJ59)+Data!$AK$41)</f>
        <v>19885157.594955146</v>
      </c>
      <c r="AK60" s="22">
        <f>((Data!$AJ$41*'Intermediate calculations'!AK59)+Data!$AK$41)</f>
        <v>20026980.607444618</v>
      </c>
      <c r="AL60" s="22">
        <f>((Data!$AJ$41*'Intermediate calculations'!AL59)+Data!$AK$41)</f>
        <v>20184934.742481992</v>
      </c>
      <c r="AM60" s="22">
        <f>((Data!$AJ$41*'Intermediate calculations'!AM59)+Data!$AK$41)</f>
        <v>20392194.733638033</v>
      </c>
      <c r="AN60" s="22">
        <f>((Data!$AJ$41*'Intermediate calculations'!AN59)+Data!$AK$41)</f>
        <v>20634667.957654409</v>
      </c>
      <c r="AO60" s="22">
        <f>((Data!$AJ$41*'Intermediate calculations'!AO59)+Data!$AK$41)</f>
        <v>20913864.476406634</v>
      </c>
      <c r="AP60" s="22">
        <f>((Data!$AJ$41*'Intermediate calculations'!AP59)+Data!$AK$41)</f>
        <v>21264893.065454617</v>
      </c>
      <c r="AQ60" s="22">
        <f>((Data!$AJ$41*'Intermediate calculations'!AQ59)+Data!$AK$41)</f>
        <v>21694513.305504479</v>
      </c>
      <c r="AR60" s="22">
        <f>((Data!$AJ$41*'Intermediate calculations'!AR59)+Data!$AK$41)</f>
        <v>22190429.394953594</v>
      </c>
      <c r="AS60" s="22">
        <f>((Data!$AJ$41*'Intermediate calculations'!AS59)+Data!$AK$41)</f>
        <v>22713847.332784817</v>
      </c>
      <c r="AT60" s="22">
        <f>((Data!$AJ$41*'Intermediate calculations'!AT59)+Data!$AK$41)</f>
        <v>23269975.704255089</v>
      </c>
      <c r="AU60" s="22">
        <f>((Data!$AJ$41*'Intermediate calculations'!AU59)+Data!$AK$41)</f>
        <v>23907737.016075671</v>
      </c>
      <c r="AV60" s="22">
        <f>((Data!$AJ$41*'Intermediate calculations'!AV59)+Data!$AK$41)</f>
        <v>24584306.756836057</v>
      </c>
      <c r="AW60" s="22">
        <f>((Data!$AJ$41*'Intermediate calculations'!AW59)+Data!$AK$41)</f>
        <v>25302129.453015968</v>
      </c>
      <c r="AX60" s="22">
        <f>((Data!$AJ$41*'Intermediate calculations'!AX59)+Data!$AK$41)</f>
        <v>26066508.230901599</v>
      </c>
      <c r="AY60" s="22">
        <f>((Data!$AJ$41*'Intermediate calculations'!AY59)+Data!$AK$41)</f>
        <v>26867325.020357713</v>
      </c>
      <c r="AZ60" s="22">
        <f>((Data!$AJ$41*'Intermediate calculations'!AZ59)+Data!$AK$41)</f>
        <v>27680852.273974515</v>
      </c>
      <c r="BA60" s="22">
        <f>((Data!$AJ$41*'Intermediate calculations'!BA59)+Data!$AK$41)</f>
        <v>28497696.674259916</v>
      </c>
      <c r="BB60" s="22">
        <f>((Data!$AJ$41*'Intermediate calculations'!BB59)+Data!$AK$41)</f>
        <v>29352604.850192316</v>
      </c>
      <c r="BC60" s="22">
        <f>((Data!$AJ$41*'Intermediate calculations'!BC59)+Data!$AK$41)</f>
        <v>30195210.04656329</v>
      </c>
      <c r="BD60" s="22">
        <f>((Data!$AJ$41*'Intermediate calculations'!BD59)+Data!$AK$41)</f>
        <v>31070291.582115881</v>
      </c>
      <c r="BE60" s="22">
        <f>((Data!$AJ$41*'Intermediate calculations'!BE59)+Data!$AK$41)</f>
        <v>31989252.885430634</v>
      </c>
      <c r="BF60" s="22">
        <f>((Data!$AJ$41*'Intermediate calculations'!BF59)+Data!$AK$41)</f>
        <v>32955330.578065313</v>
      </c>
      <c r="BG60" s="22">
        <f>((Data!$AJ$41*'Intermediate calculations'!BG59)+Data!$AK$41)</f>
        <v>33971665.777176291</v>
      </c>
      <c r="BH60" s="22">
        <f>((Data!$AJ$41*'Intermediate calculations'!BH59)+Data!$AK$41)</f>
        <v>34970755.142215878</v>
      </c>
      <c r="BI60" s="22">
        <f>((Data!$AJ$41*'Intermediate calculations'!BI59)+Data!$AK$41)</f>
        <v>36020564.64789851</v>
      </c>
      <c r="BJ60" s="22">
        <f>((Data!$AJ$41*'Intermediate calculations'!BJ59)+Data!$AK$41)</f>
        <v>37147703.396260999</v>
      </c>
      <c r="BK60" s="22">
        <f>((Data!$AJ$41*'Intermediate calculations'!BK59)+Data!$AK$41)</f>
        <v>38343066.402452908</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3532846.5940719731</v>
      </c>
      <c r="AH61" s="22">
        <f>((Data!$AJ$42*LN('Intermediate calculations'!AH60))+Data!$AK$42)</f>
        <v>3559420.7056514025</v>
      </c>
      <c r="AI61" s="22">
        <f>((Data!$AJ$42*LN('Intermediate calculations'!AI60))+Data!$AK$42)</f>
        <v>3570261.5070564244</v>
      </c>
      <c r="AJ61" s="22">
        <f>((Data!$AJ$42*LN('Intermediate calculations'!AJ60))+Data!$AK$42)</f>
        <v>3571059.7268603966</v>
      </c>
      <c r="AK61" s="22">
        <f>((Data!$AJ$42*LN('Intermediate calculations'!AK60))+Data!$AK$42)</f>
        <v>3576535.6832903493</v>
      </c>
      <c r="AL61" s="22">
        <f>((Data!$AJ$42*LN('Intermediate calculations'!AL60))+Data!$AK$42)</f>
        <v>3582589.0212090667</v>
      </c>
      <c r="AM61" s="22">
        <f>((Data!$AJ$42*LN('Intermediate calculations'!AM60))+Data!$AK$42)</f>
        <v>3590460.464595072</v>
      </c>
      <c r="AN61" s="22">
        <f>((Data!$AJ$42*LN('Intermediate calculations'!AN60))+Data!$AK$42)</f>
        <v>3599568.3378957454</v>
      </c>
      <c r="AO61" s="22">
        <f>((Data!$AJ$42*LN('Intermediate calculations'!AO60))+Data!$AK$42)</f>
        <v>3609923.9861918241</v>
      </c>
      <c r="AP61" s="22">
        <f>((Data!$AJ$42*LN('Intermediate calculations'!AP60))+Data!$AK$42)</f>
        <v>3622749.5119625926</v>
      </c>
      <c r="AQ61" s="22">
        <f>((Data!$AJ$42*LN('Intermediate calculations'!AQ60))+Data!$AK$42)</f>
        <v>3638161.4546589516</v>
      </c>
      <c r="AR61" s="22">
        <f>((Data!$AJ$42*LN('Intermediate calculations'!AR60))+Data!$AK$42)</f>
        <v>3655576.6197214182</v>
      </c>
      <c r="AS61" s="22">
        <f>((Data!$AJ$42*LN('Intermediate calculations'!AS60))+Data!$AK$42)</f>
        <v>3673540.3700983394</v>
      </c>
      <c r="AT61" s="22">
        <f>((Data!$AJ$42*LN('Intermediate calculations'!AT60))+Data!$AK$42)</f>
        <v>3692178.7258380298</v>
      </c>
      <c r="AU61" s="22">
        <f>((Data!$AJ$42*LN('Intermediate calculations'!AU60))+Data!$AK$42)</f>
        <v>3713012.3195534348</v>
      </c>
      <c r="AV61" s="22">
        <f>((Data!$AJ$42*LN('Intermediate calculations'!AV60))+Data!$AK$42)</f>
        <v>3734514.7083002646</v>
      </c>
      <c r="AW61" s="22">
        <f>((Data!$AJ$42*LN('Intermediate calculations'!AW60))+Data!$AK$42)</f>
        <v>3756690.6017623115</v>
      </c>
      <c r="AX61" s="22">
        <f>((Data!$AJ$42*LN('Intermediate calculations'!AX60))+Data!$AK$42)</f>
        <v>3779623.5069015324</v>
      </c>
      <c r="AY61" s="22">
        <f>((Data!$AJ$42*LN('Intermediate calculations'!AY60))+Data!$AK$42)</f>
        <v>3802939.2577585205</v>
      </c>
      <c r="AZ61" s="22">
        <f>((Data!$AJ$42*LN('Intermediate calculations'!AZ60))+Data!$AK$42)</f>
        <v>3825924.0461836755</v>
      </c>
      <c r="BA61" s="22">
        <f>((Data!$AJ$42*LN('Intermediate calculations'!BA60))+Data!$AK$42)</f>
        <v>3848332.7053888217</v>
      </c>
      <c r="BB61" s="22">
        <f>((Data!$AJ$42*LN('Intermediate calculations'!BB60))+Data!$AK$42)</f>
        <v>3871107.8900102228</v>
      </c>
      <c r="BC61" s="22">
        <f>((Data!$AJ$42*LN('Intermediate calculations'!BC60))+Data!$AK$42)</f>
        <v>3892915.2823000681</v>
      </c>
      <c r="BD61" s="22">
        <f>((Data!$AJ$42*LN('Intermediate calculations'!BD60))+Data!$AK$42)</f>
        <v>3914928.2455330603</v>
      </c>
      <c r="BE61" s="22">
        <f>((Data!$AJ$42*LN('Intermediate calculations'!BE60))+Data!$AK$42)</f>
        <v>3937387.4095168989</v>
      </c>
      <c r="BF61" s="22">
        <f>((Data!$AJ$42*LN('Intermediate calculations'!BF60))+Data!$AK$42)</f>
        <v>3960312.8452833463</v>
      </c>
      <c r="BG61" s="22">
        <f>((Data!$AJ$42*LN('Intermediate calculations'!BG60))+Data!$AK$42)</f>
        <v>3983716.5960292518</v>
      </c>
      <c r="BH61" s="22">
        <f>((Data!$AJ$42*LN('Intermediate calculations'!BH60))+Data!$AK$42)</f>
        <v>4006050.5005795397</v>
      </c>
      <c r="BI61" s="22">
        <f>((Data!$AJ$42*LN('Intermediate calculations'!BI60))+Data!$AK$42)</f>
        <v>4028840.9744705111</v>
      </c>
      <c r="BJ61" s="22">
        <f>((Data!$AJ$42*LN('Intermediate calculations'!BJ60))+Data!$AK$42)</f>
        <v>4052582.3242733404</v>
      </c>
      <c r="BK61" s="22">
        <f>((Data!$AJ$42*LN('Intermediate calculations'!BK60))+Data!$AK$42)</f>
        <v>4076986.1943008099</v>
      </c>
    </row>
    <row r="62" spans="1:63" s="44" customFormat="1" x14ac:dyDescent="0.25">
      <c r="A62" s="36"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5546875" defaultRowHeight="15" outlineLevelCol="1" x14ac:dyDescent="0.25"/>
  <cols>
    <col min="1" max="1" width="29.42578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t="str">
        <f>'Intermediate calculations'!A4</f>
        <v>Wealth (GDP)</v>
      </c>
      <c r="B4" t="str">
        <f>'Intermediate calculations'!B4</f>
        <v>GDP/capita</v>
      </c>
      <c r="C4">
        <f>'Intermediate calculations'!C4</f>
        <v>53.839672455934227</v>
      </c>
      <c r="D4">
        <f>'Intermediate calculations'!D4</f>
        <v>54.104559413631861</v>
      </c>
      <c r="E4">
        <f>'Intermediate calculations'!E4</f>
        <v>54.353464881063069</v>
      </c>
      <c r="F4">
        <f>'Intermediate calculations'!F4</f>
        <v>54.626420463031224</v>
      </c>
      <c r="G4">
        <f>'Intermediate calculations'!G4</f>
        <v>54.974808827377551</v>
      </c>
      <c r="H4">
        <f>'Intermediate calculations'!H4</f>
        <v>55.432832445133208</v>
      </c>
      <c r="I4">
        <f>'Intermediate calculations'!I4</f>
        <v>56.659896007934883</v>
      </c>
      <c r="J4">
        <f>'Intermediate calculations'!J4</f>
        <v>57.123609698274905</v>
      </c>
      <c r="K4">
        <f>'Intermediate calculations'!K4</f>
        <v>56.608521095117354</v>
      </c>
      <c r="L4">
        <f>'Intermediate calculations'!L4</f>
        <v>57.276429141640833</v>
      </c>
      <c r="M4">
        <f>'Intermediate calculations'!M4</f>
        <v>58.959948919432392</v>
      </c>
      <c r="N4">
        <f>'Intermediate calculations'!N4</f>
        <v>59.86625008417289</v>
      </c>
      <c r="O4">
        <f>'Intermediate calculations'!O4</f>
        <v>61.360945144565214</v>
      </c>
      <c r="P4">
        <f>'Intermediate calculations'!P4</f>
        <v>62.42176759732925</v>
      </c>
      <c r="Q4">
        <f>'Intermediate calculations'!Q4</f>
        <v>64.439766959778666</v>
      </c>
      <c r="R4">
        <f>'Intermediate calculations'!R4</f>
        <v>67.028283673269826</v>
      </c>
      <c r="S4">
        <f>'Intermediate calculations'!S4</f>
        <v>69.844231635183533</v>
      </c>
      <c r="T4">
        <f>'Intermediate calculations'!T4</f>
        <v>72.79921782493858</v>
      </c>
      <c r="U4">
        <f>'Intermediate calculations'!U4</f>
        <v>74.536775225928025</v>
      </c>
      <c r="V4">
        <f>'Intermediate calculations'!V4</f>
        <v>72.520100651243823</v>
      </c>
      <c r="W4">
        <f>'Intermediate calculations'!W4</f>
        <v>73.673510889653002</v>
      </c>
      <c r="X4">
        <f>'Intermediate calculations'!X4</f>
        <v>75.048112852096082</v>
      </c>
      <c r="Y4">
        <f>'Intermediate calculations'!Y4</f>
        <v>76.406331644496049</v>
      </c>
      <c r="Z4">
        <f>'Intermediate calculations'!Z4</f>
        <v>76.951913985916306</v>
      </c>
      <c r="AA4">
        <f>'Intermediate calculations'!AA4</f>
        <v>77.779850032541745</v>
      </c>
      <c r="AB4">
        <f>'Intermediate calculations'!AB4</f>
        <v>77.95684486888149</v>
      </c>
      <c r="AC4">
        <f>'Intermediate calculations'!AC4</f>
        <v>77.703460541004191</v>
      </c>
      <c r="AD4">
        <f>'Intermediate calculations'!AD4</f>
        <v>77.02897015636627</v>
      </c>
      <c r="AE4">
        <f>'Intermediate calculations'!AG4</f>
        <v>70.885261974492749</v>
      </c>
      <c r="AF4">
        <f>'Intermediate calculations'!AQ4</f>
        <v>77.414285398309502</v>
      </c>
      <c r="AG4">
        <f>'Intermediate calculations'!BA4</f>
        <v>100.53609156105648</v>
      </c>
      <c r="AH4">
        <f>'Intermediate calculations'!BK4</f>
        <v>134.47814925155012</v>
      </c>
    </row>
    <row r="5" spans="1:37" x14ac:dyDescent="0.25">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2.6034417770757004E-4</v>
      </c>
      <c r="AK5">
        <f>INTERCEPT(M5:AD5,$M$4:$AD$4)</f>
        <v>-2.3011428632205358E-3</v>
      </c>
    </row>
    <row r="6" spans="1:37" x14ac:dyDescent="0.25">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2.7118846794076541E-4</v>
      </c>
      <c r="AK6">
        <f>INTERCEPT(M6:AD6,$M$4:$AD$4)</f>
        <v>1.6590092758160885E-2</v>
      </c>
    </row>
    <row r="7" spans="1:37" x14ac:dyDescent="0.25">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5.1889364212486275E-7</v>
      </c>
      <c r="AK7">
        <f>INTERCEPT(M7:AD7,$M$4:$AD$4)</f>
        <v>3.1804576356140798E-3</v>
      </c>
    </row>
    <row r="8" spans="1:37" x14ac:dyDescent="0.25">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3.3120870773927844E-8</v>
      </c>
      <c r="AK8">
        <f>INTERCEPT(M8:AD8,$M$4:$AD$4)</f>
        <v>2.0300793418813278E-4</v>
      </c>
    </row>
    <row r="9" spans="1:37" x14ac:dyDescent="0.25">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8.0064771017004254E-5</v>
      </c>
      <c r="AK9">
        <f>INTERCEPT(R9:AD9,$R$4:$AD$4)</f>
        <v>-1.6683173409193855E-3</v>
      </c>
    </row>
    <row r="10" spans="1:37" x14ac:dyDescent="0.25">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7.360053684002625E-5</v>
      </c>
      <c r="AK10">
        <f>INTERCEPT(M10:AD10,$M$4:$AD$4)</f>
        <v>2.3894968867762987E-3</v>
      </c>
    </row>
    <row r="11" spans="1:37" x14ac:dyDescent="0.25">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9.5260393773846056E-4</v>
      </c>
      <c r="AK11">
        <f>INTERCEPT(M11:AD11,$M$4:$AD$4)</f>
        <v>-3.87568436249505E-2</v>
      </c>
    </row>
    <row r="12" spans="1:37" x14ac:dyDescent="0.25">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-8.3063280890284449E-5</v>
      </c>
      <c r="AK12">
        <f>INTERCEPT(R12:AB12,$R$4:$AB$4)</f>
        <v>9.6093792744095189E-3</v>
      </c>
    </row>
    <row r="13" spans="1:37" x14ac:dyDescent="0.25">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5">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5">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25">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5">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5">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5">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5">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5">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5">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5">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5">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5">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5">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5">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5">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5">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5">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5">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5">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5">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5">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5">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2739.3859633473025</v>
      </c>
      <c r="AK61">
        <f>INTERCEPT(M61:AD61,M4:AD4)</f>
        <v>99172.5386975859</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5546875" defaultRowHeight="15" x14ac:dyDescent="0.25"/>
  <cols>
    <col min="2" max="2" width="26.42578125" customWidth="1"/>
    <col min="3" max="3" width="11" customWidth="1"/>
  </cols>
  <sheetData>
    <row r="1" spans="1:53" x14ac:dyDescent="0.25">
      <c r="A1" s="28" t="s">
        <v>665</v>
      </c>
    </row>
    <row r="3" spans="1:53" x14ac:dyDescent="0.25">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5">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5">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5">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1579.6991994235043</v>
      </c>
      <c r="S6" s="32">
        <f>'Intermediate calculations'!AC42/1000</f>
        <v>1592.2732513502274</v>
      </c>
      <c r="T6" s="32">
        <f>'Intermediate calculations'!AD42/1000</f>
        <v>1589.0236047287594</v>
      </c>
      <c r="U6" s="32">
        <f>'Intermediate calculations'!AE42/1000</f>
        <v>1597.0850065537827</v>
      </c>
      <c r="V6" s="32">
        <f>'Intermediate calculations'!AF42/1000</f>
        <v>1606.5563837569275</v>
      </c>
      <c r="W6" s="32">
        <f>'Intermediate calculations'!AG42/1000</f>
        <v>1397.8656678735565</v>
      </c>
      <c r="X6" s="32">
        <f>'Intermediate calculations'!AH42/1000</f>
        <v>1515.9976211182329</v>
      </c>
      <c r="Y6" s="32">
        <f>'Intermediate calculations'!AI42/1000</f>
        <v>1559.2317384265232</v>
      </c>
      <c r="Z6" s="32">
        <f>'Intermediate calculations'!AJ42/1000</f>
        <v>1550.7959262364298</v>
      </c>
      <c r="AA6" s="32">
        <f>'Intermediate calculations'!AK42/1000</f>
        <v>1564.4744141904478</v>
      </c>
      <c r="AB6" s="32">
        <f>'Intermediate calculations'!AL42/1000</f>
        <v>1580.2328811348295</v>
      </c>
      <c r="AC6" s="32">
        <f>'Intermediate calculations'!AM42/1000</f>
        <v>1606.3225008493278</v>
      </c>
      <c r="AD6" s="32">
        <f>'Intermediate calculations'!AN42/1000</f>
        <v>1639.8663684016005</v>
      </c>
      <c r="AE6" s="32">
        <f>'Intermediate calculations'!AO42/1000</f>
        <v>1681.1705291222197</v>
      </c>
      <c r="AF6" s="32">
        <f>'Intermediate calculations'!AP42/1000</f>
        <v>1737.1862946375572</v>
      </c>
      <c r="AG6" s="32">
        <f>'Intermediate calculations'!AQ42/1000</f>
        <v>1809.1966327022913</v>
      </c>
      <c r="AH6" s="32">
        <f>'Intermediate calculations'!AR42/1000</f>
        <v>1894.7414334777318</v>
      </c>
      <c r="AI6" s="32">
        <f>'Intermediate calculations'!AS42/1000</f>
        <v>1986.02927103051</v>
      </c>
      <c r="AJ6" s="32">
        <f>'Intermediate calculations'!AT42/1000</f>
        <v>2084.0810561640433</v>
      </c>
      <c r="AK6" s="32">
        <f>'Intermediate calculations'!AU42/1000</f>
        <v>2198.6758715471487</v>
      </c>
      <c r="AL6" s="32">
        <f>'Intermediate calculations'!AV42/1000</f>
        <v>2321.2471790466466</v>
      </c>
      <c r="AM6" s="32">
        <f>'Intermediate calculations'!AW42/1000</f>
        <v>2452.2377606130981</v>
      </c>
      <c r="AN6" s="32">
        <f>'Intermediate calculations'!AX42/1000</f>
        <v>2592.7364593859688</v>
      </c>
      <c r="AO6" s="32">
        <f>'Intermediate calculations'!AY42/1000</f>
        <v>2740.7886016544712</v>
      </c>
      <c r="AP6" s="32">
        <f>'Intermediate calculations'!AZ42/1000</f>
        <v>2891.6613426922763</v>
      </c>
      <c r="AQ6" s="32">
        <f>'Intermediate calculations'!BA42/1000</f>
        <v>3043.465367154678</v>
      </c>
      <c r="AR6" s="32">
        <f>'Intermediate calculations'!BB42/1000</f>
        <v>3203.1067801165968</v>
      </c>
      <c r="AS6" s="32">
        <f>'Intermediate calculations'!BC42/1000</f>
        <v>3360.5906484178895</v>
      </c>
      <c r="AT6" s="32">
        <f>'Intermediate calculations'!BD42/1000</f>
        <v>3524.8715547888005</v>
      </c>
      <c r="AU6" s="32">
        <f>'Intermediate calculations'!BE42/1000</f>
        <v>3698.2245866195349</v>
      </c>
      <c r="AV6" s="32">
        <f>'Intermediate calculations'!BF42/1000</f>
        <v>3881.3295553922621</v>
      </c>
      <c r="AW6" s="32">
        <f>'Intermediate calculations'!BG42/1000</f>
        <v>4074.8511626506274</v>
      </c>
      <c r="AX6" s="32">
        <f>'Intermediate calculations'!BH42/1000</f>
        <v>4265.3379418238965</v>
      </c>
      <c r="AY6" s="32">
        <f>'Intermediate calculations'!BI42/1000</f>
        <v>4466.3296220358179</v>
      </c>
      <c r="AZ6" s="32">
        <f>'Intermediate calculations'!BJ42/1000</f>
        <v>4683.1244905802723</v>
      </c>
      <c r="BA6" s="32">
        <f>'Intermediate calculations'!BK42/1000</f>
        <v>4913.9453792732202</v>
      </c>
    </row>
    <row r="7" spans="1:53" x14ac:dyDescent="0.25">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1943.9246182197317</v>
      </c>
      <c r="S7" s="32">
        <f>'Intermediate calculations'!AC39/1000</f>
        <v>1961.3692810630375</v>
      </c>
      <c r="T7" s="32">
        <f>'Intermediate calculations'!AD39/1000</f>
        <v>1956.8608704089575</v>
      </c>
      <c r="U7" s="32">
        <f>'Intermediate calculations'!AE39/1000</f>
        <v>1968.0448895064978</v>
      </c>
      <c r="V7" s="32">
        <f>'Intermediate calculations'!AF39/1000</f>
        <v>1981.1850437649266</v>
      </c>
      <c r="W7" s="32">
        <f>'Intermediate calculations'!AG39/1000</f>
        <v>1691.6571176573179</v>
      </c>
      <c r="X7" s="32">
        <f>'Intermediate calculations'!AH39/1000</f>
        <v>1855.5479706125905</v>
      </c>
      <c r="Y7" s="32">
        <f>'Intermediate calculations'!AI39/1000</f>
        <v>1915.5290017206439</v>
      </c>
      <c r="Z7" s="32">
        <f>'Intermediate calculations'!AJ39/1000</f>
        <v>1903.825542857644</v>
      </c>
      <c r="AA7" s="32">
        <f>'Intermediate calculations'!AK39/1000</f>
        <v>1922.8024495822726</v>
      </c>
      <c r="AB7" s="32">
        <f>'Intermediate calculations'!AL39/1000</f>
        <v>1944.665023744853</v>
      </c>
      <c r="AC7" s="32">
        <f>'Intermediate calculations'!AM39/1000</f>
        <v>1980.8605653476538</v>
      </c>
      <c r="AD7" s="32">
        <f>'Intermediate calculations'!AN39/1000</f>
        <v>2027.3977884575952</v>
      </c>
      <c r="AE7" s="32">
        <f>'Intermediate calculations'!AO39/1000</f>
        <v>2084.7012863273303</v>
      </c>
      <c r="AF7" s="32">
        <f>'Intermediate calculations'!AP39/1000</f>
        <v>2162.4149898351061</v>
      </c>
      <c r="AG7" s="32">
        <f>'Intermediate calculations'!AQ39/1000</f>
        <v>2262.3188295911687</v>
      </c>
      <c r="AH7" s="32">
        <f>'Intermediate calculations'!AR39/1000</f>
        <v>2380.9997620560489</v>
      </c>
      <c r="AI7" s="32">
        <f>'Intermediate calculations'!AS39/1000</f>
        <v>2507.6483202998907</v>
      </c>
      <c r="AJ7" s="32">
        <f>'Intermediate calculations'!AT39/1000</f>
        <v>2643.6808691398983</v>
      </c>
      <c r="AK7" s="32">
        <f>'Intermediate calculations'!AU39/1000</f>
        <v>2802.6644592824364</v>
      </c>
      <c r="AL7" s="32">
        <f>'Intermediate calculations'!AV39/1000</f>
        <v>2972.7142686877596</v>
      </c>
      <c r="AM7" s="32">
        <f>'Intermediate calculations'!AW39/1000</f>
        <v>3154.4445927226789</v>
      </c>
      <c r="AN7" s="32">
        <f>'Intermediate calculations'!AX39/1000</f>
        <v>3349.3660424112236</v>
      </c>
      <c r="AO7" s="32">
        <f>'Intermediate calculations'!AY39/1000</f>
        <v>3554.7667931122937</v>
      </c>
      <c r="AP7" s="32">
        <f>'Intermediate calculations'!AZ39/1000</f>
        <v>3764.080713158733</v>
      </c>
      <c r="AQ7" s="32">
        <f>'Intermediate calculations'!BA39/1000</f>
        <v>3974.6866531084079</v>
      </c>
      <c r="AR7" s="32">
        <f>'Intermediate calculations'!BB39/1000</f>
        <v>4196.1658263438076</v>
      </c>
      <c r="AS7" s="32">
        <f>'Intermediate calculations'!BC39/1000</f>
        <v>4414.651721088444</v>
      </c>
      <c r="AT7" s="32">
        <f>'Intermediate calculations'!BD39/1000</f>
        <v>4642.5675146555604</v>
      </c>
      <c r="AU7" s="32">
        <f>'Intermediate calculations'!BE39/1000</f>
        <v>4883.0695589269899</v>
      </c>
      <c r="AV7" s="32">
        <f>'Intermediate calculations'!BF39/1000</f>
        <v>5137.100993168624</v>
      </c>
      <c r="AW7" s="32">
        <f>'Intermediate calculations'!BG39/1000</f>
        <v>5405.5839938107738</v>
      </c>
      <c r="AX7" s="32">
        <f>'Intermediate calculations'!BH39/1000</f>
        <v>5669.856613181998</v>
      </c>
      <c r="AY7" s="32">
        <f>'Intermediate calculations'!BI39/1000</f>
        <v>5948.7032503709916</v>
      </c>
      <c r="AZ7" s="32">
        <f>'Intermediate calculations'!BJ39/1000</f>
        <v>6249.4745061250132</v>
      </c>
      <c r="BA7" s="32">
        <f>'Intermediate calculations'!BK39/1000</f>
        <v>6569.7048188282033</v>
      </c>
    </row>
    <row r="8" spans="1:53" x14ac:dyDescent="0.25">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5">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5">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5">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5">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488.37546558668771</v>
      </c>
      <c r="U12" s="32">
        <f>'Intermediate calculations'!AE37/1000</f>
        <v>494.66817106631419</v>
      </c>
      <c r="V12" s="32">
        <f>'Intermediate calculations'!AF37/1000</f>
        <v>501.21183128389964</v>
      </c>
      <c r="W12" s="32">
        <f>'Intermediate calculations'!AG37/1000</f>
        <v>479.43996982373949</v>
      </c>
      <c r="X12" s="32">
        <f>'Intermediate calculations'!AH37/1000</f>
        <v>496.670174293613</v>
      </c>
      <c r="Y12" s="32">
        <f>'Intermediate calculations'!AI37/1000</f>
        <v>504.64851158746637</v>
      </c>
      <c r="Z12" s="32">
        <f>'Intermediate calculations'!AJ37/1000</f>
        <v>506.71373159437655</v>
      </c>
      <c r="AA12" s="32">
        <f>'Intermediate calculations'!AK37/1000</f>
        <v>511.85573850121011</v>
      </c>
      <c r="AB12" s="32">
        <f>'Intermediate calculations'!AL37/1000</f>
        <v>517.51627605516751</v>
      </c>
      <c r="AC12" s="32">
        <f>'Intermediate calculations'!AM37/1000</f>
        <v>524.25893169358801</v>
      </c>
      <c r="AD12" s="32">
        <f>'Intermediate calculations'!AN37/1000</f>
        <v>531.76480335024189</v>
      </c>
      <c r="AE12" s="32">
        <f>'Intermediate calculations'!AO37/1000</f>
        <v>540.06834347435438</v>
      </c>
      <c r="AF12" s="32">
        <f>'Intermediate calculations'!AP37/1000</f>
        <v>549.99134648218308</v>
      </c>
      <c r="AG12" s="32">
        <f>'Intermediate calculations'!AQ37/1000</f>
        <v>561.69904290804971</v>
      </c>
      <c r="AH12" s="32">
        <f>'Intermediate calculations'!AR37/1000</f>
        <v>574.90686569756156</v>
      </c>
      <c r="AI12" s="32">
        <f>'Intermediate calculations'!AS37/1000</f>
        <v>588.72073781686856</v>
      </c>
      <c r="AJ12" s="32">
        <f>'Intermediate calculations'!AT37/1000</f>
        <v>603.26388748207296</v>
      </c>
      <c r="AK12" s="32">
        <f>'Intermediate calculations'!AU37/1000</f>
        <v>619.66971314487375</v>
      </c>
      <c r="AL12" s="32">
        <f>'Intermediate calculations'!AV37/1000</f>
        <v>636.94689714808408</v>
      </c>
      <c r="AM12" s="32">
        <f>'Intermediate calculations'!AW37/1000</f>
        <v>655.15787446246532</v>
      </c>
      <c r="AN12" s="32">
        <f>'Intermediate calculations'!AX37/1000</f>
        <v>674.42185882253386</v>
      </c>
      <c r="AO12" s="32">
        <f>'Intermediate calculations'!AY37/1000</f>
        <v>694.49586092385482</v>
      </c>
      <c r="AP12" s="32">
        <f>'Intermediate calculations'!AZ37/1000</f>
        <v>714.82890944654264</v>
      </c>
      <c r="AQ12" s="32">
        <f>'Intermediate calculations'!BA37/1000</f>
        <v>735.20486685528726</v>
      </c>
      <c r="AR12" s="32">
        <f>'Intermediate calculations'!BB37/1000</f>
        <v>756.43369800176265</v>
      </c>
      <c r="AS12" s="32">
        <f>'Intermediate calculations'!BC37/1000</f>
        <v>777.33932828922366</v>
      </c>
      <c r="AT12" s="32">
        <f>'Intermediate calculations'!BD37/1000</f>
        <v>798.95870452251984</v>
      </c>
      <c r="AU12" s="32">
        <f>'Intermediate calculations'!BE37/1000</f>
        <v>821.55656101159082</v>
      </c>
      <c r="AV12" s="32">
        <f>'Intermediate calculations'!BF37/1000</f>
        <v>845.20372505846012</v>
      </c>
      <c r="AW12" s="32">
        <f>'Intermediate calculations'!BG37/1000</f>
        <v>869.96830772695569</v>
      </c>
      <c r="AX12" s="32">
        <f>'Intermediate calculations'!BH37/1000</f>
        <v>894.28116453591031</v>
      </c>
      <c r="AY12" s="32">
        <f>'Intermediate calculations'!BI37/1000</f>
        <v>919.72269102276744</v>
      </c>
      <c r="AZ12" s="32">
        <f>'Intermediate calculations'!BJ37/1000</f>
        <v>946.91195098881838</v>
      </c>
      <c r="BA12" s="32">
        <f>'Intermediate calculations'!BK37/1000</f>
        <v>975.63258885973528</v>
      </c>
    </row>
    <row r="13" spans="1:53" x14ac:dyDescent="0.25">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455.5030564264448</v>
      </c>
      <c r="U13" s="32">
        <f>'Intermediate calculations'!AE34/1000</f>
        <v>461.28837157907077</v>
      </c>
      <c r="V13" s="32">
        <f>'Intermediate calculations'!AF34/1000</f>
        <v>467.30440661090256</v>
      </c>
      <c r="W13" s="32">
        <f>'Intermediate calculations'!AG34/1000</f>
        <v>447.28804315417608</v>
      </c>
      <c r="X13" s="32">
        <f>'Intermediate calculations'!AH34/1000</f>
        <v>463.12895026879278</v>
      </c>
      <c r="Y13" s="32">
        <f>'Intermediate calculations'!AI34/1000</f>
        <v>470.46398220193049</v>
      </c>
      <c r="Z13" s="32">
        <f>'Intermediate calculations'!AJ34/1000</f>
        <v>472.36268040704545</v>
      </c>
      <c r="AA13" s="32">
        <f>'Intermediate calculations'!AK34/1000</f>
        <v>477.09007954710142</v>
      </c>
      <c r="AB13" s="32">
        <f>'Intermediate calculations'!AL34/1000</f>
        <v>482.2941994266896</v>
      </c>
      <c r="AC13" s="32">
        <f>'Intermediate calculations'!AM34/1000</f>
        <v>488.49318457865456</v>
      </c>
      <c r="AD13" s="32">
        <f>'Intermediate calculations'!AN34/1000</f>
        <v>495.39384649100623</v>
      </c>
      <c r="AE13" s="32">
        <f>'Intermediate calculations'!AO34/1000</f>
        <v>503.02785966006343</v>
      </c>
      <c r="AF13" s="32">
        <f>'Intermediate calculations'!AP34/1000</f>
        <v>512.15075597971634</v>
      </c>
      <c r="AG13" s="32">
        <f>'Intermediate calculations'!AQ34/1000</f>
        <v>522.91444319727395</v>
      </c>
      <c r="AH13" s="32">
        <f>'Intermediate calculations'!AR34/1000</f>
        <v>535.05729932883048</v>
      </c>
      <c r="AI13" s="32">
        <f>'Intermediate calculations'!AS34/1000</f>
        <v>547.75733811930138</v>
      </c>
      <c r="AJ13" s="32">
        <f>'Intermediate calculations'!AT34/1000</f>
        <v>561.12785170799827</v>
      </c>
      <c r="AK13" s="32">
        <f>'Intermediate calculations'!AU34/1000</f>
        <v>576.21085092123576</v>
      </c>
      <c r="AL13" s="32">
        <f>'Intermediate calculations'!AV34/1000</f>
        <v>592.09494953861031</v>
      </c>
      <c r="AM13" s="32">
        <f>'Intermediate calculations'!AW34/1000</f>
        <v>608.83754830509054</v>
      </c>
      <c r="AN13" s="32">
        <f>'Intermediate calculations'!AX34/1000</f>
        <v>626.54824857210349</v>
      </c>
      <c r="AO13" s="32">
        <f>'Intermediate calculations'!AY34/1000</f>
        <v>645.003653629057</v>
      </c>
      <c r="AP13" s="32">
        <f>'Intermediate calculations'!AZ34/1000</f>
        <v>663.69721780399539</v>
      </c>
      <c r="AQ13" s="32">
        <f>'Intermediate calculations'!BA34/1000</f>
        <v>682.43023105683687</v>
      </c>
      <c r="AR13" s="32">
        <f>'Intermediate calculations'!BB34/1000</f>
        <v>701.94734955251022</v>
      </c>
      <c r="AS13" s="32">
        <f>'Intermediate calculations'!BC34/1000</f>
        <v>721.16732736154995</v>
      </c>
      <c r="AT13" s="32">
        <f>'Intermediate calculations'!BD34/1000</f>
        <v>741.04350070507564</v>
      </c>
      <c r="AU13" s="32">
        <f>'Intermediate calculations'!BE34/1000</f>
        <v>761.81925796661687</v>
      </c>
      <c r="AV13" s="32">
        <f>'Intermediate calculations'!BF34/1000</f>
        <v>783.55971553608583</v>
      </c>
      <c r="AW13" s="32">
        <f>'Intermediate calculations'!BG34/1000</f>
        <v>806.3274925795796</v>
      </c>
      <c r="AX13" s="32">
        <f>'Intermediate calculations'!BH34/1000</f>
        <v>828.67996710041473</v>
      </c>
      <c r="AY13" s="32">
        <f>'Intermediate calculations'!BI34/1000</f>
        <v>852.07010496192561</v>
      </c>
      <c r="AZ13" s="32">
        <f>'Intermediate calculations'!BJ34/1000</f>
        <v>877.06705391807145</v>
      </c>
      <c r="BA13" s="32">
        <f>'Intermediate calculations'!BK34/1000</f>
        <v>903.47190347056653</v>
      </c>
    </row>
    <row r="14" spans="1:53" x14ac:dyDescent="0.25">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5">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5">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5">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5">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993.92642644116006</v>
      </c>
      <c r="S18" s="32">
        <f>'Intermediate calculations'!AC8/1000</f>
        <v>1007.6100166861245</v>
      </c>
      <c r="T18" s="32">
        <f>'Intermediate calculations'!AD8/1000</f>
        <v>1014.7469565614488</v>
      </c>
      <c r="U18" s="32">
        <f>'Intermediate calculations'!AE8/1000</f>
        <v>1026.8981254598257</v>
      </c>
      <c r="V18" s="32">
        <f>'Intermediate calculations'!AF8/1000</f>
        <v>1039.8001458184963</v>
      </c>
      <c r="W18" s="32">
        <f>'Intermediate calculations'!AG8/1000</f>
        <v>953.53258566415957</v>
      </c>
      <c r="X18" s="32">
        <f>'Intermediate calculations'!AH8/1000</f>
        <v>1010.3014209751773</v>
      </c>
      <c r="Y18" s="32">
        <f>'Intermediate calculations'!AI8/1000</f>
        <v>1033.7830820918271</v>
      </c>
      <c r="Z18" s="32">
        <f>'Intermediate calculations'!AJ8/1000</f>
        <v>1035.0603043916112</v>
      </c>
      <c r="AA18" s="32">
        <f>'Intermediate calculations'!AK8/1000</f>
        <v>1046.7240997301676</v>
      </c>
      <c r="AB18" s="32">
        <f>'Intermediate calculations'!AL8/1000</f>
        <v>1059.7354765821392</v>
      </c>
      <c r="AC18" s="32">
        <f>'Intermediate calculations'!AM8/1000</f>
        <v>1077.024468307292</v>
      </c>
      <c r="AD18" s="32">
        <f>'Intermediate calculations'!AN8/1000</f>
        <v>1097.3714772449589</v>
      </c>
      <c r="AE18" s="32">
        <f>'Intermediate calculations'!AO8/1000</f>
        <v>1120.9070977741837</v>
      </c>
      <c r="AF18" s="32">
        <f>'Intermediate calculations'!AP8/1000</f>
        <v>1150.6610791572141</v>
      </c>
      <c r="AG18" s="32">
        <f>'Intermediate calculations'!AQ8/1000</f>
        <v>1187.2145353866335</v>
      </c>
      <c r="AH18" s="32">
        <f>'Intermediate calculations'!AR8/1000</f>
        <v>1229.5053642665118</v>
      </c>
      <c r="AI18" s="32">
        <f>'Intermediate calculations'!AS8/1000</f>
        <v>1274.1813858902633</v>
      </c>
      <c r="AJ18" s="32">
        <f>'Intermediate calculations'!AT8/1000</f>
        <v>1321.6916672432478</v>
      </c>
      <c r="AK18" s="32">
        <f>'Intermediate calculations'!AU8/1000</f>
        <v>1376.2617308941556</v>
      </c>
      <c r="AL18" s="32">
        <f>'Intermediate calculations'!AV8/1000</f>
        <v>1434.1924941242751</v>
      </c>
      <c r="AM18" s="32">
        <f>'Intermediate calculations'!AW8/1000</f>
        <v>1495.6932643307798</v>
      </c>
      <c r="AN18" s="32">
        <f>'Intermediate calculations'!AX8/1000</f>
        <v>1561.2232318483773</v>
      </c>
      <c r="AO18" s="32">
        <f>'Intermediate calculations'!AY8/1000</f>
        <v>1629.9111888981638</v>
      </c>
      <c r="AP18" s="32">
        <f>'Intermediate calculations'!AZ8/1000</f>
        <v>1699.7081463712736</v>
      </c>
      <c r="AQ18" s="32">
        <f>'Intermediate calculations'!BA8/1000</f>
        <v>1769.8023201823387</v>
      </c>
      <c r="AR18" s="32">
        <f>'Intermediate calculations'!BB8/1000</f>
        <v>1843.1932656092888</v>
      </c>
      <c r="AS18" s="32">
        <f>'Intermediate calculations'!BC8/1000</f>
        <v>1915.5336258720122</v>
      </c>
      <c r="AT18" s="32">
        <f>'Intermediate calculations'!BD8/1000</f>
        <v>1990.6912160115069</v>
      </c>
      <c r="AU18" s="32">
        <f>'Intermediate calculations'!BE8/1000</f>
        <v>2069.6507970386365</v>
      </c>
      <c r="AV18" s="32">
        <f>'Intermediate calculations'!BF8/1000</f>
        <v>2152.6932329666834</v>
      </c>
      <c r="AW18" s="32">
        <f>'Intermediate calculations'!BG8/1000</f>
        <v>2240.0912978400252</v>
      </c>
      <c r="AX18" s="32">
        <f>'Intermediate calculations'!BH8/1000</f>
        <v>2326.0162757739913</v>
      </c>
      <c r="AY18" s="32">
        <f>'Intermediate calculations'!BI8/1000</f>
        <v>2416.3366729734325</v>
      </c>
      <c r="AZ18" s="32">
        <f>'Intermediate calculations'!BJ8/1000</f>
        <v>2513.3499422960986</v>
      </c>
      <c r="BA18" s="32">
        <f>'Intermediate calculations'!BK8/1000</f>
        <v>2616.2713798311761</v>
      </c>
    </row>
    <row r="19" spans="1:53" x14ac:dyDescent="0.25">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985.2059561567097</v>
      </c>
      <c r="S19" s="32">
        <f>'Intermediate calculations'!AC5/1000</f>
        <v>997.1821403323471</v>
      </c>
      <c r="T19" s="32">
        <f>'Intermediate calculations'!AD5/1000</f>
        <v>1003.4285497078974</v>
      </c>
      <c r="U19" s="32">
        <f>'Intermediate calculations'!AE5/1000</f>
        <v>1014.0635244529058</v>
      </c>
      <c r="V19" s="32">
        <f>'Intermediate calculations'!AF5/1000</f>
        <v>1025.3556611865476</v>
      </c>
      <c r="W19" s="32">
        <f>'Intermediate calculations'!AG5/1000</f>
        <v>949.85236341925111</v>
      </c>
      <c r="X19" s="32">
        <f>'Intermediate calculations'!AH5/1000</f>
        <v>999.53771755146624</v>
      </c>
      <c r="Y19" s="32">
        <f>'Intermediate calculations'!AI5/1000</f>
        <v>1020.0893924590358</v>
      </c>
      <c r="Z19" s="32">
        <f>'Intermediate calculations'!AJ5/1000</f>
        <v>1021.2072459771267</v>
      </c>
      <c r="AA19" s="32">
        <f>'Intermediate calculations'!AK5/1000</f>
        <v>1031.415660483904</v>
      </c>
      <c r="AB19" s="32">
        <f>'Intermediate calculations'!AL5/1000</f>
        <v>1042.8035084659191</v>
      </c>
      <c r="AC19" s="32">
        <f>'Intermediate calculations'!AM5/1000</f>
        <v>1057.9352206412161</v>
      </c>
      <c r="AD19" s="32">
        <f>'Intermediate calculations'!AN5/1000</f>
        <v>1075.7433778644652</v>
      </c>
      <c r="AE19" s="32">
        <f>'Intermediate calculations'!AO5/1000</f>
        <v>1096.3422792565641</v>
      </c>
      <c r="AF19" s="32">
        <f>'Intermediate calculations'!AP5/1000</f>
        <v>1122.3836291232626</v>
      </c>
      <c r="AG19" s="32">
        <f>'Intermediate calculations'!AQ5/1000</f>
        <v>1154.3760314257745</v>
      </c>
      <c r="AH19" s="32">
        <f>'Intermediate calculations'!AR5/1000</f>
        <v>1191.3899105714304</v>
      </c>
      <c r="AI19" s="32">
        <f>'Intermediate calculations'!AS5/1000</f>
        <v>1230.491363744344</v>
      </c>
      <c r="AJ19" s="32">
        <f>'Intermediate calculations'!AT5/1000</f>
        <v>1272.0734244121636</v>
      </c>
      <c r="AK19" s="32">
        <f>'Intermediate calculations'!AU5/1000</f>
        <v>1319.8343644183899</v>
      </c>
      <c r="AL19" s="32">
        <f>'Intermediate calculations'!AV5/1000</f>
        <v>1370.5366638485029</v>
      </c>
      <c r="AM19" s="32">
        <f>'Intermediate calculations'!AW5/1000</f>
        <v>1424.363513217053</v>
      </c>
      <c r="AN19" s="32">
        <f>'Intermediate calculations'!AX5/1000</f>
        <v>1481.7168061734169</v>
      </c>
      <c r="AO19" s="32">
        <f>'Intermediate calculations'!AY5/1000</f>
        <v>1541.8340421874991</v>
      </c>
      <c r="AP19" s="32">
        <f>'Intermediate calculations'!AZ5/1000</f>
        <v>1602.921900171606</v>
      </c>
      <c r="AQ19" s="32">
        <f>'Intermediate calculations'!BA5/1000</f>
        <v>1664.2698885410607</v>
      </c>
      <c r="AR19" s="32">
        <f>'Intermediate calculations'!BB5/1000</f>
        <v>1728.5032851513376</v>
      </c>
      <c r="AS19" s="32">
        <f>'Intermediate calculations'!BC5/1000</f>
        <v>1791.8171861326364</v>
      </c>
      <c r="AT19" s="32">
        <f>'Intermediate calculations'!BD5/1000</f>
        <v>1857.5967897011444</v>
      </c>
      <c r="AU19" s="32">
        <f>'Intermediate calculations'!BE5/1000</f>
        <v>1926.7039807148531</v>
      </c>
      <c r="AV19" s="32">
        <f>'Intermediate calculations'!BF5/1000</f>
        <v>1999.3845776388839</v>
      </c>
      <c r="AW19" s="32">
        <f>'Intermediate calculations'!BG5/1000</f>
        <v>2075.8773184166666</v>
      </c>
      <c r="AX19" s="32">
        <f>'Intermediate calculations'!BH5/1000</f>
        <v>2151.080780563851</v>
      </c>
      <c r="AY19" s="32">
        <f>'Intermediate calculations'!BI5/1000</f>
        <v>2230.1312119428017</v>
      </c>
      <c r="AZ19" s="32">
        <f>'Intermediate calculations'!BJ5/1000</f>
        <v>2315.0393946703962</v>
      </c>
      <c r="BA19" s="32">
        <f>'Intermediate calculations'!BK5/1000</f>
        <v>2405.1185383362963</v>
      </c>
    </row>
    <row r="20" spans="1:53" x14ac:dyDescent="0.25">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5">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5">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5">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5">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215.15729984140492</v>
      </c>
      <c r="Q24" s="32">
        <f>'Intermediate calculations'!AA32/1000</f>
        <v>221.26625183821378</v>
      </c>
      <c r="R24" s="32">
        <f>'Intermediate calculations'!AB32/1000</f>
        <v>225.16453122577877</v>
      </c>
      <c r="S24" s="32">
        <f>'Intermediate calculations'!AC32/1000</f>
        <v>227.57954482450739</v>
      </c>
      <c r="T24" s="32">
        <f>'Intermediate calculations'!AD32/1000</f>
        <v>228.47375642089816</v>
      </c>
      <c r="U24" s="32">
        <f>'Intermediate calculations'!AE32/1000</f>
        <v>230.50265811419089</v>
      </c>
      <c r="V24" s="32">
        <f>'Intermediate calculations'!AF32/1000</f>
        <v>232.69090070904014</v>
      </c>
      <c r="W24" s="32">
        <f>'Intermediate calculations'!AG32/1000</f>
        <v>212.6441843595797</v>
      </c>
      <c r="X24" s="32">
        <f>'Intermediate calculations'!AH32/1000</f>
        <v>225.12082409294285</v>
      </c>
      <c r="Y24" s="32">
        <f>'Intermediate calculations'!AI32/1000</f>
        <v>230.07189219340356</v>
      </c>
      <c r="Z24" s="32">
        <f>'Intermediate calculations'!AJ32/1000</f>
        <v>229.93931541924215</v>
      </c>
      <c r="AA24" s="32">
        <f>'Intermediate calculations'!AK32/1000</f>
        <v>232.1081453764169</v>
      </c>
      <c r="AB24" s="32">
        <f>'Intermediate calculations'!AL32/1000</f>
        <v>234.54616531590628</v>
      </c>
      <c r="AC24" s="32">
        <f>'Intermediate calculations'!AM32/1000</f>
        <v>237.97758208648969</v>
      </c>
      <c r="AD24" s="32">
        <f>'Intermediate calculations'!AN32/1000</f>
        <v>242.12172335239737</v>
      </c>
      <c r="AE24" s="32">
        <f>'Intermediate calculations'!AO32/1000</f>
        <v>247.00856847067959</v>
      </c>
      <c r="AF24" s="32">
        <f>'Intermediate calculations'!AP32/1000</f>
        <v>253.32808414070871</v>
      </c>
      <c r="AG24" s="32">
        <f>'Intermediate calculations'!AQ32/1000</f>
        <v>261.21073346801944</v>
      </c>
      <c r="AH24" s="32">
        <f>'Intermediate calculations'!AR32/1000</f>
        <v>270.41377622016262</v>
      </c>
      <c r="AI24" s="32">
        <f>'Intermediate calculations'!AS32/1000</f>
        <v>280.1700800937287</v>
      </c>
      <c r="AJ24" s="32">
        <f>'Intermediate calculations'!AT32/1000</f>
        <v>290.58156094493592</v>
      </c>
      <c r="AK24" s="32">
        <f>'Intermediate calculations'!AU32/1000</f>
        <v>302.6136381990799</v>
      </c>
      <c r="AL24" s="32">
        <f>'Intermediate calculations'!AV32/1000</f>
        <v>315.4209542321168</v>
      </c>
      <c r="AM24" s="32">
        <f>'Intermediate calculations'!AW32/1000</f>
        <v>329.04977984170893</v>
      </c>
      <c r="AN24" s="32">
        <f>'Intermediate calculations'!AX32/1000</f>
        <v>343.60600176127485</v>
      </c>
      <c r="AO24" s="32">
        <f>'Intermediate calculations'!AY32/1000</f>
        <v>358.89286532674345</v>
      </c>
      <c r="AP24" s="32">
        <f>'Intermediate calculations'!AZ32/1000</f>
        <v>374.44257043104619</v>
      </c>
      <c r="AQ24" s="32">
        <f>'Intermediate calculations'!BA32/1000</f>
        <v>390.06925068074963</v>
      </c>
      <c r="AR24" s="32">
        <f>'Intermediate calculations'!BB32/1000</f>
        <v>406.4568933553237</v>
      </c>
      <c r="AS24" s="32">
        <f>'Intermediate calculations'!BC32/1000</f>
        <v>422.61470600086903</v>
      </c>
      <c r="AT24" s="32">
        <f>'Intermediate calculations'!BD32/1000</f>
        <v>439.42650578092002</v>
      </c>
      <c r="AU24" s="32">
        <f>'Intermediate calculations'!BE32/1000</f>
        <v>457.11713778780086</v>
      </c>
      <c r="AV24" s="32">
        <f>'Intermediate calculations'!BF32/1000</f>
        <v>475.75188255179711</v>
      </c>
      <c r="AW24" s="32">
        <f>'Intermediate calculations'!BG32/1000</f>
        <v>495.3943068449837</v>
      </c>
      <c r="AX24" s="32">
        <f>'Intermediate calculations'!BH32/1000</f>
        <v>514.7141150490886</v>
      </c>
      <c r="AY24" s="32">
        <f>'Intermediate calculations'!BI32/1000</f>
        <v>535.0505513597825</v>
      </c>
      <c r="AZ24" s="32">
        <f>'Intermediate calculations'!BJ32/1000</f>
        <v>556.927826546608</v>
      </c>
      <c r="BA24" s="32">
        <f>'Intermediate calculations'!BK32/1000</f>
        <v>580.16810449789466</v>
      </c>
    </row>
    <row r="25" spans="1:53" x14ac:dyDescent="0.25">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238.58845125065102</v>
      </c>
      <c r="Q25" s="32">
        <f>'Intermediate calculations'!AA29/1000</f>
        <v>245.79232692559358</v>
      </c>
      <c r="R25" s="32">
        <f>'Intermediate calculations'!AB29/1000</f>
        <v>250.38930527292374</v>
      </c>
      <c r="S25" s="32">
        <f>'Intermediate calculations'!AC29/1000</f>
        <v>253.23716816784003</v>
      </c>
      <c r="T25" s="32">
        <f>'Intermediate calculations'!AD29/1000</f>
        <v>254.29165168168265</v>
      </c>
      <c r="U25" s="32">
        <f>'Intermediate calculations'!AE29/1000</f>
        <v>256.68419880970004</v>
      </c>
      <c r="V25" s="32">
        <f>'Intermediate calculations'!AF29/1000</f>
        <v>259.26464593191389</v>
      </c>
      <c r="W25" s="32">
        <f>'Intermediate calculations'!AG29/1000</f>
        <v>235.624903411791</v>
      </c>
      <c r="X25" s="32">
        <f>'Intermediate calculations'!AH29/1000</f>
        <v>250.33776439468099</v>
      </c>
      <c r="Y25" s="32">
        <f>'Intermediate calculations'!AI29/1000</f>
        <v>256.17622556977688</v>
      </c>
      <c r="Z25" s="32">
        <f>'Intermediate calculations'!AJ29/1000</f>
        <v>256.01988670855445</v>
      </c>
      <c r="AA25" s="32">
        <f>'Intermediate calculations'!AK29/1000</f>
        <v>258.57744181452676</v>
      </c>
      <c r="AB25" s="32">
        <f>'Intermediate calculations'!AL29/1000</f>
        <v>261.45243453771184</v>
      </c>
      <c r="AC25" s="32">
        <f>'Intermediate calculations'!AM29/1000</f>
        <v>265.49887324227336</v>
      </c>
      <c r="AD25" s="32">
        <f>'Intermediate calculations'!AN29/1000</f>
        <v>270.38577994486207</v>
      </c>
      <c r="AE25" s="32">
        <f>'Intermediate calculations'!AO29/1000</f>
        <v>276.14850728225076</v>
      </c>
      <c r="AF25" s="32">
        <f>'Intermediate calculations'!AP29/1000</f>
        <v>283.60068651635214</v>
      </c>
      <c r="AG25" s="32">
        <f>'Intermediate calculations'!AQ29/1000</f>
        <v>292.89616400132491</v>
      </c>
      <c r="AH25" s="32">
        <f>'Intermediate calculations'!AR29/1000</f>
        <v>303.7486925286816</v>
      </c>
      <c r="AI25" s="32">
        <f>'Intermediate calculations'!AS29/1000</f>
        <v>315.25364463648089</v>
      </c>
      <c r="AJ25" s="32">
        <f>'Intermediate calculations'!AT29/1000</f>
        <v>327.53120283031205</v>
      </c>
      <c r="AK25" s="32">
        <f>'Intermediate calculations'!AU29/1000</f>
        <v>341.71982122106652</v>
      </c>
      <c r="AL25" s="32">
        <f>'Intermediate calculations'!AV29/1000</f>
        <v>356.82262649435927</v>
      </c>
      <c r="AM25" s="32">
        <f>'Intermediate calculations'!AW29/1000</f>
        <v>372.89418268570955</v>
      </c>
      <c r="AN25" s="32">
        <f>'Intermediate calculations'!AX29/1000</f>
        <v>390.05935488876554</v>
      </c>
      <c r="AO25" s="32">
        <f>'Intermediate calculations'!AY29/1000</f>
        <v>408.08612357887341</v>
      </c>
      <c r="AP25" s="32">
        <f>'Intermediate calculations'!AZ29/1000</f>
        <v>426.42284359434115</v>
      </c>
      <c r="AQ25" s="32">
        <f>'Intermediate calculations'!BA29/1000</f>
        <v>444.85033521479409</v>
      </c>
      <c r="AR25" s="32">
        <f>'Intermediate calculations'!BB29/1000</f>
        <v>464.17517857494551</v>
      </c>
      <c r="AS25" s="32">
        <f>'Intermediate calculations'!BC29/1000</f>
        <v>483.2289988600495</v>
      </c>
      <c r="AT25" s="32">
        <f>'Intermediate calculations'!BD29/1000</f>
        <v>503.05402212930733</v>
      </c>
      <c r="AU25" s="32">
        <f>'Intermediate calculations'!BE29/1000</f>
        <v>523.91539305762717</v>
      </c>
      <c r="AV25" s="32">
        <f>'Intermediate calculations'!BF29/1000</f>
        <v>545.89009257797716</v>
      </c>
      <c r="AW25" s="32">
        <f>'Intermediate calculations'!BG29/1000</f>
        <v>569.05308070368267</v>
      </c>
      <c r="AX25" s="32">
        <f>'Intermediate calculations'!BH29/1000</f>
        <v>591.8356294025117</v>
      </c>
      <c r="AY25" s="32">
        <f>'Intermediate calculations'!BI29/1000</f>
        <v>615.81701916136967</v>
      </c>
      <c r="AZ25" s="32">
        <f>'Intermediate calculations'!BJ29/1000</f>
        <v>641.61541643715839</v>
      </c>
      <c r="BA25" s="32">
        <f>'Intermediate calculations'!BK29/1000</f>
        <v>669.02111107997666</v>
      </c>
    </row>
    <row r="26" spans="1:53" x14ac:dyDescent="0.25">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5">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5">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5">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5">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5">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2855.6890503554828</v>
      </c>
      <c r="P31" s="34">
        <f>'Intermediate calculations'!Z15/1000</f>
        <v>2896.0855151347182</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3023.7516636339806</v>
      </c>
      <c r="X31" s="34">
        <f>'Intermediate calculations'!AH15/1000</f>
        <v>3092.6433756796114</v>
      </c>
      <c r="Y31" s="34">
        <f>'Intermediate calculations'!AI15/1000</f>
        <v>3126.4879398861603</v>
      </c>
      <c r="Z31" s="34">
        <f>'Intermediate calculations'!AJ15/1000</f>
        <v>3138.5775404203005</v>
      </c>
      <c r="AA31" s="34">
        <f>'Intermediate calculations'!AK15/1000</f>
        <v>3162.7961721930337</v>
      </c>
      <c r="AB31" s="34">
        <f>'Intermediate calculations'!AL15/1000</f>
        <v>3189.3382351111118</v>
      </c>
      <c r="AC31" s="34">
        <f>'Intermediate calculations'!AM15/1000</f>
        <v>3219.7130503762878</v>
      </c>
      <c r="AD31" s="34">
        <f>'Intermediate calculations'!AN15/1000</f>
        <v>3252.7626562091468</v>
      </c>
      <c r="AE31" s="34">
        <f>'Intermediate calculations'!AO15/1000</f>
        <v>3288.6129598074258</v>
      </c>
      <c r="AF31" s="34">
        <f>'Intermediate calculations'!AP15/1000</f>
        <v>3330.326381769185</v>
      </c>
      <c r="AG31" s="34">
        <f>'Intermediate calculations'!AQ15/1000</f>
        <v>3378.5381024059484</v>
      </c>
      <c r="AH31" s="34">
        <f>'Intermediate calculations'!AR15/1000</f>
        <v>3432.1966775246542</v>
      </c>
      <c r="AI31" s="34">
        <f>'Intermediate calculations'!AS15/1000</f>
        <v>3488.0091128129557</v>
      </c>
      <c r="AJ31" s="34">
        <f>'Intermediate calculations'!AT15/1000</f>
        <v>3546.4382549942275</v>
      </c>
      <c r="AK31" s="34">
        <f>'Intermediate calculations'!AU15/1000</f>
        <v>3611.6751536490133</v>
      </c>
      <c r="AL31" s="34">
        <f>'Intermediate calculations'!AV15/1000</f>
        <v>3680.0564047795851</v>
      </c>
      <c r="AM31" s="34">
        <f>'Intermediate calculations'!AW15/1000</f>
        <v>3751.8291459500574</v>
      </c>
      <c r="AN31" s="34">
        <f>'Intermediate calculations'!AX15/1000</f>
        <v>3827.423983104241</v>
      </c>
      <c r="AO31" s="34">
        <f>'Intermediate calculations'!AY15/1000</f>
        <v>3905.9183365261024</v>
      </c>
      <c r="AP31" s="34">
        <f>'Intermediate calculations'!AZ15/1000</f>
        <v>3985.2712789008247</v>
      </c>
      <c r="AQ31" s="34">
        <f>'Intermediate calculations'!BA15/1000</f>
        <v>4064.6877308956159</v>
      </c>
      <c r="AR31" s="34">
        <f>'Intermediate calculations'!BB15/1000</f>
        <v>4147.1767264059072</v>
      </c>
      <c r="AS31" s="34">
        <f>'Intermediate calculations'!BC15/1000</f>
        <v>4228.3635677993798</v>
      </c>
      <c r="AT31" s="34">
        <f>'Intermediate calculations'!BD15/1000</f>
        <v>4312.0813432914601</v>
      </c>
      <c r="AU31" s="34">
        <f>'Intermediate calculations'!BE15/1000</f>
        <v>4399.310518161149</v>
      </c>
      <c r="AV31" s="34">
        <f>'Intermediate calculations'!BF15/1000</f>
        <v>4490.3013429103894</v>
      </c>
      <c r="AW31" s="34">
        <f>'Intermediate calculations'!BG15/1000</f>
        <v>4585.292611885794</v>
      </c>
      <c r="AX31" s="34">
        <f>'Intermediate calculations'!BH15/1000</f>
        <v>4678.4671830015886</v>
      </c>
      <c r="AY31" s="34">
        <f>'Intermediate calculations'!BI15/1000</f>
        <v>4775.6852968609282</v>
      </c>
      <c r="AZ31" s="34">
        <f>'Intermediate calculations'!BJ15/1000</f>
        <v>4879.2434138482531</v>
      </c>
      <c r="BA31" s="34">
        <f>'Intermediate calculations'!BK15/1000</f>
        <v>4988.3263087987452</v>
      </c>
    </row>
    <row r="32" spans="1:53" x14ac:dyDescent="0.25">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1952.2937553922516</v>
      </c>
      <c r="P32" s="34">
        <f>'Intermediate calculations'!Z12/1000</f>
        <v>1989.2140809840125</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2146.8453123571594</v>
      </c>
      <c r="V32" s="34">
        <f>'Intermediate calculations'!AF12/1000</f>
        <v>2176.2436654550011</v>
      </c>
      <c r="W32" s="34">
        <f>'Intermediate calculations'!AG12/1000</f>
        <v>2105.8944834746235</v>
      </c>
      <c r="X32" s="34">
        <f>'Intermediate calculations'!AH12/1000</f>
        <v>2168.8580238041709</v>
      </c>
      <c r="Y32" s="34">
        <f>'Intermediate calculations'!AI12/1000</f>
        <v>2199.790243661671</v>
      </c>
      <c r="Z32" s="34">
        <f>'Intermediate calculations'!AJ12/1000</f>
        <v>2210.839527068872</v>
      </c>
      <c r="AA32" s="34">
        <f>'Intermediate calculations'!AK12/1000</f>
        <v>2232.9741315527749</v>
      </c>
      <c r="AB32" s="34">
        <f>'Intermediate calculations'!AL12/1000</f>
        <v>2257.2322345864886</v>
      </c>
      <c r="AC32" s="34">
        <f>'Intermediate calculations'!AM12/1000</f>
        <v>2284.9932794083202</v>
      </c>
      <c r="AD32" s="34">
        <f>'Intermediate calculations'!AN12/1000</f>
        <v>2315.1989475205396</v>
      </c>
      <c r="AE32" s="34">
        <f>'Intermediate calculations'!AO12/1000</f>
        <v>2347.9643117336059</v>
      </c>
      <c r="AF32" s="34">
        <f>'Intermediate calculations'!AP12/1000</f>
        <v>2386.0882695796968</v>
      </c>
      <c r="AG32" s="34">
        <f>'Intermediate calculations'!AQ12/1000</f>
        <v>2430.1513437367039</v>
      </c>
      <c r="AH32" s="34">
        <f>'Intermediate calculations'!AR12/1000</f>
        <v>2479.1925673932587</v>
      </c>
      <c r="AI32" s="34">
        <f>'Intermediate calculations'!AS12/1000</f>
        <v>2530.2023103045344</v>
      </c>
      <c r="AJ32" s="34">
        <f>'Intermediate calculations'!AT12/1000</f>
        <v>2583.6035909653292</v>
      </c>
      <c r="AK32" s="34">
        <f>'Intermediate calculations'!AU12/1000</f>
        <v>2643.2268167127841</v>
      </c>
      <c r="AL32" s="34">
        <f>'Intermediate calculations'!AV12/1000</f>
        <v>2705.7238215846169</v>
      </c>
      <c r="AM32" s="34">
        <f>'Intermediate calculations'!AW12/1000</f>
        <v>2771.3204768144374</v>
      </c>
      <c r="AN32" s="34">
        <f>'Intermediate calculations'!AX12/1000</f>
        <v>2840.4103344552291</v>
      </c>
      <c r="AO32" s="34">
        <f>'Intermediate calculations'!AY12/1000</f>
        <v>2912.1502033097822</v>
      </c>
      <c r="AP32" s="34">
        <f>'Intermediate calculations'!AZ12/1000</f>
        <v>2984.6747790406012</v>
      </c>
      <c r="AQ32" s="34">
        <f>'Intermediate calculations'!BA12/1000</f>
        <v>3057.2573993519054</v>
      </c>
      <c r="AR32" s="34">
        <f>'Intermediate calculations'!BB12/1000</f>
        <v>3132.6481690299183</v>
      </c>
      <c r="AS32" s="34">
        <f>'Intermediate calculations'!BC12/1000</f>
        <v>3206.8488357069305</v>
      </c>
      <c r="AT32" s="34">
        <f>'Intermediate calculations'!BD12/1000</f>
        <v>3283.362648137725</v>
      </c>
      <c r="AU32" s="34">
        <f>'Intermediate calculations'!BE12/1000</f>
        <v>3363.085701996265</v>
      </c>
      <c r="AV32" s="34">
        <f>'Intermediate calculations'!BF12/1000</f>
        <v>3446.2467135838842</v>
      </c>
      <c r="AW32" s="34">
        <f>'Intermediate calculations'!BG12/1000</f>
        <v>3533.0639288553871</v>
      </c>
      <c r="AX32" s="34">
        <f>'Intermediate calculations'!BH12/1000</f>
        <v>3618.2207741701318</v>
      </c>
      <c r="AY32" s="34">
        <f>'Intermediate calculations'!BI12/1000</f>
        <v>3707.073213033761</v>
      </c>
      <c r="AZ32" s="34">
        <f>'Intermediate calculations'!BJ12/1000</f>
        <v>3801.7200940847738</v>
      </c>
      <c r="BA32" s="34">
        <f>'Intermediate calculations'!BK12/1000</f>
        <v>3901.4163427558769</v>
      </c>
    </row>
    <row r="33" spans="1:53" x14ac:dyDescent="0.25">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5">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5">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5">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5">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164.53731827769306</v>
      </c>
      <c r="X37">
        <f>'Intermediate calculations'!AH27/1000</f>
        <v>165.66706604827871</v>
      </c>
      <c r="Y37">
        <f>'Intermediate calculations'!AI27/1000</f>
        <v>166.60241572024191</v>
      </c>
      <c r="Z37">
        <f>'Intermediate calculations'!AJ27/1000</f>
        <v>167.5501622085402</v>
      </c>
      <c r="AA37">
        <f>'Intermediate calculations'!AK27/1000</f>
        <v>168.66299247440008</v>
      </c>
      <c r="AB37">
        <f>'Intermediate calculations'!AL27/1000</f>
        <v>169.86285466642497</v>
      </c>
      <c r="AC37">
        <f>'Intermediate calculations'!AM27/1000</f>
        <v>171.02897602610645</v>
      </c>
      <c r="AD37">
        <f>'Intermediate calculations'!AN27/1000</f>
        <v>172.16527080525154</v>
      </c>
      <c r="AE37">
        <f>'Intermediate calculations'!AO27/1000</f>
        <v>173.27148725479236</v>
      </c>
      <c r="AF37">
        <f>'Intermediate calculations'!AP27/1000</f>
        <v>174.35415995768506</v>
      </c>
      <c r="AG37">
        <f>'Intermediate calculations'!AQ27/1000</f>
        <v>175.41872525671357</v>
      </c>
      <c r="AH37">
        <f>'Intermediate calculations'!AR27/1000</f>
        <v>176.46482736544203</v>
      </c>
      <c r="AI37">
        <f>'Intermediate calculations'!AS27/1000</f>
        <v>177.49357899825014</v>
      </c>
      <c r="AJ37">
        <f>'Intermediate calculations'!AT27/1000</f>
        <v>178.50673080659215</v>
      </c>
      <c r="AK37">
        <f>'Intermediate calculations'!AU27/1000</f>
        <v>179.50639217265578</v>
      </c>
      <c r="AL37">
        <f>'Intermediate calculations'!AV27/1000</f>
        <v>180.49119787151866</v>
      </c>
      <c r="AM37">
        <f>'Intermediate calculations'!AW27/1000</f>
        <v>181.46471235973061</v>
      </c>
      <c r="AN37">
        <f>'Intermediate calculations'!AX27/1000</f>
        <v>182.42499126199672</v>
      </c>
      <c r="AO37">
        <f>'Intermediate calculations'!AY27/1000</f>
        <v>183.36648209923129</v>
      </c>
      <c r="AP37">
        <f>'Intermediate calculations'!AZ27/1000</f>
        <v>184.28740466169612</v>
      </c>
      <c r="AQ37">
        <f>'Intermediate calculations'!BA27/1000</f>
        <v>185.18823598709719</v>
      </c>
      <c r="AR37">
        <f>'Intermediate calculations'!BB27/1000</f>
        <v>186.07344442171814</v>
      </c>
      <c r="AS37">
        <f>'Intermediate calculations'!BC27/1000</f>
        <v>186.93536341947839</v>
      </c>
      <c r="AT37">
        <f>'Intermediate calculations'!BD27/1000</f>
        <v>187.77564620137116</v>
      </c>
      <c r="AU37">
        <f>'Intermediate calculations'!BE27/1000</f>
        <v>188.5951114942489</v>
      </c>
      <c r="AV37">
        <f>'Intermediate calculations'!BF27/1000</f>
        <v>189.39142101938094</v>
      </c>
      <c r="AW37">
        <f>'Intermediate calculations'!BG27/1000</f>
        <v>190.16193210701968</v>
      </c>
      <c r="AX37">
        <f>'Intermediate calculations'!BH27/1000</f>
        <v>190.9005865636679</v>
      </c>
      <c r="AY37">
        <f>'Intermediate calculations'!BI27/1000</f>
        <v>191.61378035599682</v>
      </c>
      <c r="AZ37">
        <f>'Intermediate calculations'!BJ27/1000</f>
        <v>192.30421375403571</v>
      </c>
      <c r="BA37">
        <f>'Intermediate calculations'!BK27/1000</f>
        <v>192.96826387413586</v>
      </c>
    </row>
    <row r="38" spans="1:53" x14ac:dyDescent="0.25">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171.01670205543255</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v>
      </c>
      <c r="V38">
        <f>'Intermediate calculations'!AF19/1000</f>
        <v>187.93821358431839</v>
      </c>
      <c r="W38">
        <f>'Intermediate calculations'!AG19/1000</f>
        <v>189.17988500614015</v>
      </c>
      <c r="X38">
        <f>'Intermediate calculations'!AH19/1000</f>
        <v>191.15913389131086</v>
      </c>
      <c r="Y38">
        <f>'Intermediate calculations'!AI19/1000</f>
        <v>192.79780921661666</v>
      </c>
      <c r="Z38">
        <f>'Intermediate calculations'!AJ19/1000</f>
        <v>194.45820300470649</v>
      </c>
      <c r="AA38">
        <f>'Intermediate calculations'!AK19/1000</f>
        <v>196.4078134579722</v>
      </c>
      <c r="AB38">
        <f>'Intermediate calculations'!AL19/1000</f>
        <v>198.50989851426107</v>
      </c>
      <c r="AC38">
        <f>'Intermediate calculations'!AM19/1000</f>
        <v>200.55287169926393</v>
      </c>
      <c r="AD38">
        <f>'Intermediate calculations'!AN19/1000</f>
        <v>202.54359054235789</v>
      </c>
      <c r="AE38">
        <f>'Intermediate calculations'!AO19/1000</f>
        <v>204.48161399459806</v>
      </c>
      <c r="AF38">
        <f>'Intermediate calculations'!AP19/1000</f>
        <v>206.37839024501213</v>
      </c>
      <c r="AG38">
        <f>'Intermediate calculations'!AQ19/1000</f>
        <v>208.2434434331245</v>
      </c>
      <c r="AH38">
        <f>'Intermediate calculations'!AR19/1000</f>
        <v>210.07615024289515</v>
      </c>
      <c r="AI38">
        <f>'Intermediate calculations'!AS19/1000</f>
        <v>211.8784600817518</v>
      </c>
      <c r="AJ38">
        <f>'Intermediate calculations'!AT19/1000</f>
        <v>213.65343998379683</v>
      </c>
      <c r="AK38">
        <f>'Intermediate calculations'!AU19/1000</f>
        <v>215.40478545740103</v>
      </c>
      <c r="AL38">
        <f>'Intermediate calculations'!AV19/1000</f>
        <v>217.13010471213491</v>
      </c>
      <c r="AM38">
        <f>'Intermediate calculations'!AW19/1000</f>
        <v>218.83564245751339</v>
      </c>
      <c r="AN38">
        <f>'Intermediate calculations'!AX19/1000</f>
        <v>220.51799226713317</v>
      </c>
      <c r="AO38">
        <f>'Intermediate calculations'!AY19/1000</f>
        <v>222.16742653778363</v>
      </c>
      <c r="AP38">
        <f>'Intermediate calculations'!AZ19/1000</f>
        <v>223.78082645105997</v>
      </c>
      <c r="AQ38">
        <f>'Intermediate calculations'!BA19/1000</f>
        <v>225.35902774779953</v>
      </c>
      <c r="AR38">
        <f>'Intermediate calculations'!BB19/1000</f>
        <v>226.90985869695817</v>
      </c>
      <c r="AS38">
        <f>'Intermediate calculations'!BC19/1000</f>
        <v>228.41988797945902</v>
      </c>
      <c r="AT38">
        <f>'Intermediate calculations'!BD19/1000</f>
        <v>229.89201193720513</v>
      </c>
      <c r="AU38">
        <f>'Intermediate calculations'!BE19/1000</f>
        <v>231.32766492948639</v>
      </c>
      <c r="AV38">
        <f>'Intermediate calculations'!BF19/1000</f>
        <v>232.72275043521066</v>
      </c>
      <c r="AW38">
        <f>'Intermediate calculations'!BG19/1000</f>
        <v>234.07263865887145</v>
      </c>
      <c r="AX38">
        <f>'Intermediate calculations'!BH19/1000</f>
        <v>235.36671601658952</v>
      </c>
      <c r="AY38">
        <f>'Intermediate calculations'!BI19/1000</f>
        <v>236.61618785015281</v>
      </c>
      <c r="AZ38">
        <f>'Intermediate calculations'!BJ19/1000</f>
        <v>237.82578486723273</v>
      </c>
      <c r="BA38">
        <f>'Intermediate calculations'!BK19/1000</f>
        <v>238.98915999761633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5546875"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77"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75" x14ac:dyDescent="0.25">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5">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5">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5">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5">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75" x14ac:dyDescent="0.25">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75" x14ac:dyDescent="0.25">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5">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5">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5">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5">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5">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5">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5">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5">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5">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5">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5">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5">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5">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5">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5">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5">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5">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5">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5">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5">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5">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5">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5">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5">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5">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5">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5">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5">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5">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5">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5">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5">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5">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5">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5">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5">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75" x14ac:dyDescent="0.25">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5">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5">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5">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5">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5">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5">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5">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5">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5">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5">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5">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5">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5">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5">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5">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5">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5">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5">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5">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5">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5">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5">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5">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5">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5">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5">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5">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5">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5">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5">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5">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5">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5">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5">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5">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75" x14ac:dyDescent="0.25">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5">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5">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5">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5">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5">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5">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5">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5">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5">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5">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5">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5">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5">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5">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5">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5">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5">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5">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5">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5">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5">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5">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5">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75" x14ac:dyDescent="0.25">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5">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5">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5">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5">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5">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5">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5">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5">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5">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5">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5">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5">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5">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5">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5">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5">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5">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5">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5">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5">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5">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5">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5">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5">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75" x14ac:dyDescent="0.25">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5">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5">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5">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5">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5">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5">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5">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5">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5">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5">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5">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5">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5">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5">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5">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5">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5">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5">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5">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5">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5">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5">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5">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5">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75" x14ac:dyDescent="0.25">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5">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5">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5">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5">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5">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5">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5">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5">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5">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5">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5">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5">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5">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5">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5">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5">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5">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5">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5">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5">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5">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5">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5">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5">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75" x14ac:dyDescent="0.25">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5">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5">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5">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5">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5">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5">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5">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5">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5">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5">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5">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5">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5">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5">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5">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5">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5">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5">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5">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5">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5">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5">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5">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5">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5">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5">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5">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5">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5">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5">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5">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5">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5">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5">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5">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5">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5">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5">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5">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5">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5">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5">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5">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5">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5">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5">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5">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5">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28179.764105923474</v>
      </c>
      <c r="AU4" s="81">
        <f t="shared" si="0"/>
        <v>27403.325478550047</v>
      </c>
      <c r="AV4" s="81">
        <f t="shared" si="0"/>
        <v>27135.563865337521</v>
      </c>
      <c r="AW4" s="81">
        <f>AW11-AV11</f>
        <v>26734.922867581248</v>
      </c>
      <c r="AX4" s="81">
        <f t="shared" si="0"/>
        <v>26373.250670287758</v>
      </c>
      <c r="AY4" s="81">
        <f t="shared" si="0"/>
        <v>26126.64069647342</v>
      </c>
      <c r="AZ4" s="81">
        <f t="shared" si="0"/>
        <v>26038.403092138469</v>
      </c>
      <c r="BA4" s="15">
        <f>BA8/'Intermediate calculations'!AV8</f>
        <v>3.5308171115186586</v>
      </c>
      <c r="BB4" s="15">
        <f>BB8/'Intermediate calculations'!AW8</f>
        <v>3.4332531022983925</v>
      </c>
      <c r="BC4" s="15">
        <f>BC8/'Intermediate calculations'!AX8</f>
        <v>3.3377541092705747</v>
      </c>
      <c r="BD4" s="15">
        <f>BD8/'Intermediate calculations'!AY8</f>
        <v>3.2442330159192263</v>
      </c>
      <c r="BE4" s="15">
        <f>BE8/'Intermediate calculations'!AZ8</f>
        <v>3.1526086459819287</v>
      </c>
      <c r="BF4" s="15">
        <f>BF8/'Intermediate calculations'!BA8</f>
        <v>3.0628052211155765</v>
      </c>
      <c r="BG4" s="15">
        <f>BG8/'Intermediate calculations'!BB8</f>
        <v>2.9899291852606638</v>
      </c>
      <c r="BH4" s="15">
        <f>BH8/'Intermediate calculations'!BC8</f>
        <v>2.9184695640871468</v>
      </c>
      <c r="BI4" s="15">
        <f>BI8/'Intermediate calculations'!BD8</f>
        <v>2.8483729040734151</v>
      </c>
      <c r="BJ4" s="15">
        <f>BJ8/'Intermediate calculations'!BE8</f>
        <v>2.7795890112494361</v>
      </c>
      <c r="BK4" s="15">
        <f>BK8/'Intermediate calculations'!BF8</f>
        <v>2.7120706846423075</v>
      </c>
      <c r="BL4" s="15">
        <f>BL8/'Intermediate calculations'!BG8</f>
        <v>2.6457734767135372</v>
      </c>
      <c r="BM4" s="15">
        <f>BM8/'Intermediate calculations'!BH8</f>
        <v>2.5806554775554114</v>
      </c>
      <c r="BN4" s="15">
        <f>BN8/'Intermediate calculations'!BI8</f>
        <v>2.5166771200581555</v>
      </c>
      <c r="BO4" s="15">
        <f>BO8/'Intermediate calculations'!BJ8</f>
        <v>2.4538010036352191</v>
      </c>
      <c r="BP4" s="15">
        <f>BP8/'Intermediate calculations'!BK8</f>
        <v>2.3919917344128274</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590059.92815993726</v>
      </c>
      <c r="AE5" s="23">
        <f>'Intermediate calculations'!Z15*'Intermediate calculations'!Z16*Constants!$H$18</f>
        <v>593358.66490468499</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589877.3339186071</v>
      </c>
      <c r="AM5" s="23">
        <f>'Intermediate calculations'!AH15*'Intermediate calculations'!AH16*Constants!$H$18</f>
        <v>599761.84592228383</v>
      </c>
      <c r="AN5" s="23">
        <f>'Intermediate calculations'!AI15*'Intermediate calculations'!AI16*Constants!$H$18</f>
        <v>602878.23782649229</v>
      </c>
      <c r="AO5" s="23">
        <f>'Intermediate calculations'!AJ15*'Intermediate calculations'!AJ16*Constants!$H$18</f>
        <v>601884.73215064872</v>
      </c>
      <c r="AP5" s="23">
        <f>'Intermediate calculations'!AK15*'Intermediate calculations'!AK16*Constants!$H$18</f>
        <v>603305.20832281618</v>
      </c>
      <c r="AQ5" s="23">
        <f>'Intermediate calculations'!AL15*'Intermediate calculations'!AL16*Constants!$H$18</f>
        <v>605235.38265116699</v>
      </c>
      <c r="AR5" s="23">
        <f>'Intermediate calculations'!AM15*'Intermediate calculations'!AM16*Constants!$H$18</f>
        <v>607947.97590925952</v>
      </c>
      <c r="AS5" s="23">
        <f>'Intermediate calculations'!AN15*'Intermediate calculations'!AN16*Constants!$H$18</f>
        <v>611210.03782788175</v>
      </c>
      <c r="AT5" s="23">
        <f>'Intermediate calculations'!AO15*'Intermediate calculations'!AO16*Constants!$H$18</f>
        <v>615034.02272840403</v>
      </c>
      <c r="AU5" s="23">
        <f>'Intermediate calculations'!AP15*'Intermediate calculations'!AP16*Constants!$H$18</f>
        <v>619979.47967004636</v>
      </c>
      <c r="AV5" s="23">
        <f>'Intermediate calculations'!AQ15*'Intermediate calculations'!AQ16*Constants!$H$18</f>
        <v>626146.7163654028</v>
      </c>
      <c r="AW5" s="23">
        <f>'Intermediate calculations'!AR15*'Intermediate calculations'!AR16*Constants!$H$18</f>
        <v>633323.91988973145</v>
      </c>
      <c r="AX5" s="23">
        <f>'Intermediate calculations'!AS15*'Intermediate calculations'!AS16*Constants!$H$18</f>
        <v>640891.8265322285</v>
      </c>
      <c r="AY5" s="23">
        <f>'Intermediate calculations'!AT15*'Intermediate calculations'!AT16*Constants!$H$18</f>
        <v>648929.31253895035</v>
      </c>
      <c r="AZ5" s="23">
        <f>'Intermediate calculations'!AU15*'Intermediate calculations'!AU16*Constants!$H$18</f>
        <v>658193.68967141397</v>
      </c>
      <c r="BA5" s="23">
        <f>'Intermediate calculations'!AV15*'Intermediate calculations'!AV16*Constants!$H$18</f>
        <v>668004.84575080196</v>
      </c>
      <c r="BB5" s="23">
        <f>'Intermediate calculations'!AW15*'Intermediate calculations'!AW16*Constants!$H$18</f>
        <v>678400.87515751563</v>
      </c>
      <c r="BC5" s="23">
        <f>'Intermediate calculations'!AX15*'Intermediate calculations'!AX16*Constants!$H$18</f>
        <v>689452.60947755387</v>
      </c>
      <c r="BD5" s="23">
        <f>'Intermediate calculations'!AY15*'Intermediate calculations'!AY16*Constants!$H$18</f>
        <v>700987.23527653702</v>
      </c>
      <c r="BE5" s="23">
        <f>'Intermediate calculations'!AZ15*'Intermediate calculations'!AZ16*Constants!$H$18</f>
        <v>712634.72962297814</v>
      </c>
      <c r="BF5" s="23">
        <f>'Intermediate calculations'!BA15*'Intermediate calculations'!BA16*Constants!$H$18</f>
        <v>724252.4983833225</v>
      </c>
      <c r="BG5" s="23">
        <f>'Intermediate calculations'!BB15*'Intermediate calculations'!BB16*Constants!$H$18</f>
        <v>736375.43686982396</v>
      </c>
      <c r="BH5" s="23">
        <f>'Intermediate calculations'!BC15*'Intermediate calculations'!BC16*Constants!$H$18</f>
        <v>748224.53861222463</v>
      </c>
      <c r="BI5" s="23">
        <f>'Intermediate calculations'!BD15*'Intermediate calculations'!BD16*Constants!$H$18</f>
        <v>760478.93421770574</v>
      </c>
      <c r="BJ5" s="23">
        <f>'Intermediate calculations'!BE15*'Intermediate calculations'!BE16*Constants!$H$18</f>
        <v>773307.28833959671</v>
      </c>
      <c r="BK5" s="23">
        <f>'Intermediate calculations'!BF15*'Intermediate calculations'!BF16*Constants!$H$18</f>
        <v>786748.25564751204</v>
      </c>
      <c r="BL5" s="23">
        <f>'Intermediate calculations'!BG15*'Intermediate calculations'!BG16*Constants!$H$18</f>
        <v>800838.15125646547</v>
      </c>
      <c r="BM5" s="23">
        <f>'Intermediate calculations'!BH15*'Intermediate calculations'!BH16*Constants!$H$18</f>
        <v>814558.60251138604</v>
      </c>
      <c r="BN5" s="23">
        <f>'Intermediate calculations'!BI15*'Intermediate calculations'!BI16*Constants!$H$18</f>
        <v>828930.78314375284</v>
      </c>
      <c r="BO5" s="23">
        <f>'Intermediate calculations'!BJ15*'Intermediate calculations'!BJ16*Constants!$H$18</f>
        <v>844346.70935367665</v>
      </c>
      <c r="BP5" s="23">
        <f>'Intermediate calculations'!BK15*'Intermediate calculations'!BK16*Constants!$H$18</f>
        <v>860657.00410847308</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488906.79761823372</v>
      </c>
      <c r="AE6" s="23">
        <f>'Intermediate calculations'!Z15*'Intermediate calculations'!Z16*Constants!$H$19</f>
        <v>491640.03663531045</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488755.50524684589</v>
      </c>
      <c r="AM6" s="23">
        <f>'Intermediate calculations'!AH15*'Intermediate calculations'!AH16*Constants!$H$19</f>
        <v>496945.52947846375</v>
      </c>
      <c r="AN6" s="23">
        <f>'Intermediate calculations'!AI15*'Intermediate calculations'!AI16*Constants!$H$19</f>
        <v>499527.68277052219</v>
      </c>
      <c r="AO6" s="23">
        <f>'Intermediate calculations'!AJ15*'Intermediate calculations'!AJ16*Constants!$H$19</f>
        <v>498704.49235339469</v>
      </c>
      <c r="AP6" s="23">
        <f>'Intermediate calculations'!AK15*'Intermediate calculations'!AK16*Constants!$H$19</f>
        <v>499881.4583246191</v>
      </c>
      <c r="AQ6" s="23">
        <f>'Intermediate calculations'!AL15*'Intermediate calculations'!AL16*Constants!$H$19</f>
        <v>501480.74562525266</v>
      </c>
      <c r="AR6" s="23">
        <f>'Intermediate calculations'!AM15*'Intermediate calculations'!AM16*Constants!$H$19</f>
        <v>503728.3228962436</v>
      </c>
      <c r="AS6" s="23">
        <f>'Intermediate calculations'!AN15*'Intermediate calculations'!AN16*Constants!$H$19</f>
        <v>506431.17420024489</v>
      </c>
      <c r="AT6" s="23">
        <f>'Intermediate calculations'!AO15*'Intermediate calculations'!AO16*Constants!$H$19</f>
        <v>509599.61883210624</v>
      </c>
      <c r="AU6" s="23">
        <f>'Intermediate calculations'!AP15*'Intermediate calculations'!AP16*Constants!$H$19</f>
        <v>513697.28315518127</v>
      </c>
      <c r="AV6" s="23">
        <f>'Intermediate calculations'!AQ15*'Intermediate calculations'!AQ16*Constants!$H$19</f>
        <v>518807.27927419089</v>
      </c>
      <c r="AW6" s="23">
        <f>'Intermediate calculations'!AR15*'Intermediate calculations'!AR16*Constants!$H$19</f>
        <v>524754.10505149176</v>
      </c>
      <c r="AX6" s="23">
        <f>'Intermediate calculations'!AS15*'Intermediate calculations'!AS16*Constants!$H$19</f>
        <v>531024.6562695608</v>
      </c>
      <c r="AY6" s="23">
        <f>'Intermediate calculations'!AT15*'Intermediate calculations'!AT16*Constants!$H$19</f>
        <v>537684.28753227321</v>
      </c>
      <c r="AZ6" s="23">
        <f>'Intermediate calculations'!AU15*'Intermediate calculations'!AU16*Constants!$H$19</f>
        <v>545360.48572774301</v>
      </c>
      <c r="BA6" s="23">
        <f>'Intermediate calculations'!AV15*'Intermediate calculations'!AV16*Constants!$H$19</f>
        <v>553489.72933637875</v>
      </c>
      <c r="BB6" s="23">
        <f>'Intermediate calculations'!AW15*'Intermediate calculations'!AW16*Constants!$H$19</f>
        <v>562103.58227337012</v>
      </c>
      <c r="BC6" s="23">
        <f>'Intermediate calculations'!AX15*'Intermediate calculations'!AX16*Constants!$H$19</f>
        <v>571260.73356711597</v>
      </c>
      <c r="BD6" s="23">
        <f>'Intermediate calculations'!AY15*'Intermediate calculations'!AY16*Constants!$H$19</f>
        <v>580817.99494341644</v>
      </c>
      <c r="BE6" s="23">
        <f>'Intermediate calculations'!AZ15*'Intermediate calculations'!AZ16*Constants!$H$19</f>
        <v>590468.77597332478</v>
      </c>
      <c r="BF6" s="23">
        <f>'Intermediate calculations'!BA15*'Intermediate calculations'!BA16*Constants!$H$19</f>
        <v>600094.92723189574</v>
      </c>
      <c r="BG6" s="23">
        <f>'Intermediate calculations'!BB15*'Intermediate calculations'!BB16*Constants!$H$19</f>
        <v>610139.64769213984</v>
      </c>
      <c r="BH6" s="23">
        <f>'Intermediate calculations'!BC15*'Intermediate calculations'!BC16*Constants!$H$19</f>
        <v>619957.47485012899</v>
      </c>
      <c r="BI6" s="23">
        <f>'Intermediate calculations'!BD15*'Intermediate calculations'!BD16*Constants!$H$19</f>
        <v>630111.11692324188</v>
      </c>
      <c r="BJ6" s="23">
        <f>'Intermediate calculations'!BE15*'Intermediate calculations'!BE16*Constants!$H$19</f>
        <v>640740.32462423726</v>
      </c>
      <c r="BK6" s="23">
        <f>'Intermediate calculations'!BF15*'Intermediate calculations'!BF16*Constants!$H$19</f>
        <v>651877.12610793859</v>
      </c>
      <c r="BL6" s="23">
        <f>'Intermediate calculations'!BG15*'Intermediate calculations'!BG16*Constants!$H$19</f>
        <v>663551.61104107148</v>
      </c>
      <c r="BM6" s="23">
        <f>'Intermediate calculations'!BH15*'Intermediate calculations'!BH16*Constants!$H$19</f>
        <v>674919.98493800557</v>
      </c>
      <c r="BN6" s="23">
        <f>'Intermediate calculations'!BI15*'Intermediate calculations'!BI16*Constants!$H$19</f>
        <v>686828.36317625234</v>
      </c>
      <c r="BO6" s="23">
        <f>'Intermediate calculations'!BJ15*'Intermediate calculations'!BJ16*Constants!$H$19</f>
        <v>699601.55917876062</v>
      </c>
      <c r="BP6" s="23">
        <f>'Intermediate calculations'!BK15*'Intermediate calculations'!BK16*Constants!$H$19</f>
        <v>713115.80340416334</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606918.78325022128</v>
      </c>
      <c r="AE7" s="23">
        <f>'Intermediate calculations'!Z15*'Intermediate calculations'!Z16*(1-Constants!$H$18-Constants!$H$19)</f>
        <v>610311.7696162475</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606730.97203056735</v>
      </c>
      <c r="AM7" s="23">
        <f>'Intermediate calculations'!AH15*'Intermediate calculations'!AH16*(1-Constants!$H$18-Constants!$H$19)</f>
        <v>616897.89866292058</v>
      </c>
      <c r="AN7" s="23">
        <f>'Intermediate calculations'!AI15*'Intermediate calculations'!AI16*(1-Constants!$H$18-Constants!$H$19)</f>
        <v>620103.33033582079</v>
      </c>
      <c r="AO7" s="23">
        <f>'Intermediate calculations'!AJ15*'Intermediate calculations'!AJ16*(1-Constants!$H$18-Constants!$H$19)</f>
        <v>619081.43878352456</v>
      </c>
      <c r="AP7" s="23">
        <f>'Intermediate calculations'!AK15*'Intermediate calculations'!AK16*(1-Constants!$H$18-Constants!$H$19)</f>
        <v>620542.49998918246</v>
      </c>
      <c r="AQ7" s="23">
        <f>'Intermediate calculations'!AL15*'Intermediate calculations'!AL16*(1-Constants!$H$18-Constants!$H$19)</f>
        <v>622527.82215548621</v>
      </c>
      <c r="AR7" s="23">
        <f>'Intermediate calculations'!AM15*'Intermediate calculations'!AM16*(1-Constants!$H$18-Constants!$H$19)</f>
        <v>625317.91807809565</v>
      </c>
      <c r="AS7" s="23">
        <f>'Intermediate calculations'!AN15*'Intermediate calculations'!AN16*(1-Constants!$H$18-Constants!$H$19)</f>
        <v>628673.1817658213</v>
      </c>
      <c r="AT7" s="23">
        <f>'Intermediate calculations'!AO15*'Intermediate calculations'!AO16*(1-Constants!$H$18-Constants!$H$19)</f>
        <v>632606.42337778723</v>
      </c>
      <c r="AU7" s="23">
        <f>'Intermediate calculations'!AP15*'Intermediate calculations'!AP16*(1-Constants!$H$18-Constants!$H$19)</f>
        <v>637693.17908919067</v>
      </c>
      <c r="AV7" s="23">
        <f>'Intermediate calculations'!AQ15*'Intermediate calculations'!AQ16*(1-Constants!$H$18-Constants!$H$19)</f>
        <v>644036.62254727155</v>
      </c>
      <c r="AW7" s="23">
        <f>'Intermediate calculations'!AR15*'Intermediate calculations'!AR16*(1-Constants!$H$18-Constants!$H$19)</f>
        <v>651418.88902943814</v>
      </c>
      <c r="AX7" s="23">
        <f>'Intermediate calculations'!AS15*'Intermediate calculations'!AS16*(1-Constants!$H$18-Constants!$H$19)</f>
        <v>659203.02157600655</v>
      </c>
      <c r="AY7" s="23">
        <f>'Intermediate calculations'!AT15*'Intermediate calculations'!AT16*(1-Constants!$H$18-Constants!$H$19)</f>
        <v>667470.15004006342</v>
      </c>
      <c r="AZ7" s="23">
        <f>'Intermediate calculations'!AU15*'Intermediate calculations'!AU16*(1-Constants!$H$18-Constants!$H$19)</f>
        <v>676999.22366202599</v>
      </c>
      <c r="BA7" s="23">
        <f>'Intermediate calculations'!AV15*'Intermediate calculations'!AV16*(1-Constants!$H$18-Constants!$H$19)</f>
        <v>687090.69848653919</v>
      </c>
      <c r="BB7" s="23">
        <f>'Intermediate calculations'!AW15*'Intermediate calculations'!AW16*(1-Constants!$H$18-Constants!$H$19)</f>
        <v>697783.75730487343</v>
      </c>
      <c r="BC7" s="23">
        <f>'Intermediate calculations'!AX15*'Intermediate calculations'!AX16*(1-Constants!$H$18-Constants!$H$19)</f>
        <v>709151.25546262693</v>
      </c>
      <c r="BD7" s="23">
        <f>'Intermediate calculations'!AY15*'Intermediate calculations'!AY16*(1-Constants!$H$18-Constants!$H$19)</f>
        <v>721015.44199872389</v>
      </c>
      <c r="BE7" s="23">
        <f>'Intermediate calculations'!AZ15*'Intermediate calculations'!AZ16*(1-Constants!$H$18-Constants!$H$19)</f>
        <v>732995.72189792059</v>
      </c>
      <c r="BF7" s="23">
        <f>'Intermediate calculations'!BA15*'Intermediate calculations'!BA16*(1-Constants!$H$18-Constants!$H$19)</f>
        <v>744945.42690856033</v>
      </c>
      <c r="BG7" s="23">
        <f>'Intermediate calculations'!BB15*'Intermediate calculations'!BB16*(1-Constants!$H$18-Constants!$H$19)</f>
        <v>757414.7350661048</v>
      </c>
      <c r="BH7" s="23">
        <f>'Intermediate calculations'!BC15*'Intermediate calculations'!BC16*(1-Constants!$H$18-Constants!$H$19)</f>
        <v>769602.38257257396</v>
      </c>
      <c r="BI7" s="23">
        <f>'Intermediate calculations'!BD15*'Intermediate calculations'!BD16*(1-Constants!$H$18-Constants!$H$19)</f>
        <v>782206.90376678319</v>
      </c>
      <c r="BJ7" s="23">
        <f>'Intermediate calculations'!BE15*'Intermediate calculations'!BE16*(1-Constants!$H$18-Constants!$H$19)</f>
        <v>795401.78229215683</v>
      </c>
      <c r="BK7" s="23">
        <f>'Intermediate calculations'!BF15*'Intermediate calculations'!BF16*(1-Constants!$H$18-Constants!$H$19)</f>
        <v>809226.77723744104</v>
      </c>
      <c r="BL7" s="23">
        <f>'Intermediate calculations'!BG15*'Intermediate calculations'!BG16*(1-Constants!$H$18-Constants!$H$19)</f>
        <v>823719.24129236466</v>
      </c>
      <c r="BM7" s="23">
        <f>'Intermediate calculations'!BH15*'Intermediate calculations'!BH16*(1-Constants!$H$18-Constants!$H$19)</f>
        <v>837831.70544028294</v>
      </c>
      <c r="BN7" s="23">
        <f>'Intermediate calculations'!BI15*'Intermediate calculations'!BI16*(1-Constants!$H$18-Constants!$H$19)</f>
        <v>852614.51980500307</v>
      </c>
      <c r="BO7" s="23">
        <f>'Intermediate calculations'!BJ15*'Intermediate calculations'!BJ16*(1-Constants!$H$18-Constants!$H$19)</f>
        <v>868470.90104949614</v>
      </c>
      <c r="BP7" s="23">
        <f>'Intermediate calculations'!BK15*'Intermediate calculations'!BK16*(1-Constants!$H$18-Constants!$H$19)</f>
        <v>885247.20422585809</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5317922.8374796072</v>
      </c>
      <c r="AL8" s="23">
        <f>'Intermediate calculations'!AG10*'Intermediate calculations'!AG11*Constants!$H$20</f>
        <v>4719165.7210479081</v>
      </c>
      <c r="AM8" s="23">
        <f>'Intermediate calculations'!AH10*'Intermediate calculations'!AH11*Constants!$H$20</f>
        <v>4895686.1797034359</v>
      </c>
      <c r="AN8" s="23">
        <f>'Intermediate calculations'!AI10*'Intermediate calculations'!AI11*Constants!$H$20</f>
        <v>4906390.5425341483</v>
      </c>
      <c r="AO8" s="23">
        <f>'Intermediate calculations'!AJ10*'Intermediate calculations'!AJ11*Constants!$H$20</f>
        <v>4812751.4051806936</v>
      </c>
      <c r="AP8" s="23">
        <f>'Intermediate calculations'!AK10*'Intermediate calculations'!AK11*Constants!$H$20</f>
        <v>4769459.3578907661</v>
      </c>
      <c r="AQ8" s="23">
        <f>'Intermediate calculations'!AL10*'Intermediate calculations'!AL11*Constants!$H$20</f>
        <v>4733122.7925839107</v>
      </c>
      <c r="AR8" s="23">
        <f>'Intermediate calculations'!AM10*'Intermediate calculations'!AM11*Constants!$H$20</f>
        <v>4716116.5108922785</v>
      </c>
      <c r="AS8" s="23">
        <f>'Intermediate calculations'!AN10*'Intermediate calculations'!AN11*Constants!$H$20</f>
        <v>4712034.3137060255</v>
      </c>
      <c r="AT8" s="23">
        <f>'Intermediate calculations'!AO10*'Intermediate calculations'!AO11*Constants!$H$20</f>
        <v>4720629.9201249843</v>
      </c>
      <c r="AU8" s="23">
        <f>'Intermediate calculations'!AP10*'Intermediate calculations'!AP11*Constants!$H$20</f>
        <v>4753639.5162577322</v>
      </c>
      <c r="AV8" s="23">
        <f>'Intermediate calculations'!AQ10*'Intermediate calculations'!AQ11*Constants!$H$20</f>
        <v>4811972.8313009394</v>
      </c>
      <c r="AW8" s="23">
        <f>'Intermediate calculations'!AR10*'Intermediate calculations'!AR11*Constants!$H$20</f>
        <v>4848812.9754506461</v>
      </c>
      <c r="AX8" s="23">
        <f>'Intermediate calculations'!AS10*'Intermediate calculations'!AS11*Constants!$H$20</f>
        <v>4888872.1210234975</v>
      </c>
      <c r="AY8" s="23">
        <f>'Intermediate calculations'!AT10*'Intermediate calculations'!AT11*Constants!$H$20</f>
        <v>4933243.3669696981</v>
      </c>
      <c r="AZ8" s="23">
        <f>'Intermediate calculations'!AU10*'Intermediate calculations'!AU11*Constants!$H$20</f>
        <v>4996572.9986944702</v>
      </c>
      <c r="BA8" s="23">
        <f>'Intermediate calculations'!AV10*'Intermediate calculations'!AV11*Constants!$H$20</f>
        <v>5063871.399465614</v>
      </c>
      <c r="BB8" s="23">
        <f>'Intermediate calculations'!AW10*'Intermediate calculations'!AW11*Constants!$H$20</f>
        <v>5135093.5398504594</v>
      </c>
      <c r="BC8" s="23">
        <f>'Intermediate calculations'!AX10*'Intermediate calculations'!AX11*Constants!$H$20</f>
        <v>5210979.2575906087</v>
      </c>
      <c r="BD8" s="23">
        <f>'Intermediate calculations'!AY10*'Intermediate calculations'!AY11*Constants!$H$20</f>
        <v>5287811.6920395819</v>
      </c>
      <c r="BE8" s="23">
        <f>'Intermediate calculations'!AZ10*'Intermediate calculations'!AZ11*Constants!$H$20</f>
        <v>5358514.5978959948</v>
      </c>
      <c r="BF8" s="23">
        <f>'Intermediate calculations'!BA10*'Intermediate calculations'!BA11*Constants!$H$20</f>
        <v>5420559.7865969278</v>
      </c>
      <c r="BG8" s="23">
        <f>'Intermediate calculations'!BB10*'Intermediate calculations'!BB11*Constants!$H$20</f>
        <v>5511017.3389211232</v>
      </c>
      <c r="BH8" s="23">
        <f>'Intermediate calculations'!BC10*'Intermediate calculations'!BC11*Constants!$H$20</f>
        <v>5590426.5860929629</v>
      </c>
      <c r="BI8" s="23">
        <f>'Intermediate calculations'!BD10*'Intermediate calculations'!BD11*Constants!$H$20</f>
        <v>5670230.9200641345</v>
      </c>
      <c r="BJ8" s="23">
        <f>'Intermediate calculations'!BE10*'Intermediate calculations'!BE11*Constants!$H$20</f>
        <v>5752778.6125722313</v>
      </c>
      <c r="BK8" s="23">
        <f>'Intermediate calculations'!BF10*'Intermediate calculations'!BF11*Constants!$H$20</f>
        <v>5838256.2101568151</v>
      </c>
      <c r="BL8" s="23">
        <f>'Intermediate calculations'!BG10*'Intermediate calculations'!BG11*Constants!$H$20</f>
        <v>5926774.1412419435</v>
      </c>
      <c r="BM8" s="23">
        <f>'Intermediate calculations'!BH10*'Intermediate calculations'!BH11*Constants!$H$20</f>
        <v>6002646.6429591887</v>
      </c>
      <c r="BN8" s="23">
        <f>'Intermediate calculations'!BI10*'Intermediate calculations'!BI11*Constants!$H$20</f>
        <v>6081139.2192296833</v>
      </c>
      <c r="BO8" s="23">
        <f>'Intermediate calculations'!BJ10*'Intermediate calculations'!BJ11*Constants!$H$20</f>
        <v>6167260.610892687</v>
      </c>
      <c r="BP8" s="23">
        <f>'Intermediate calculations'!BK10*'Intermediate calculations'!BK11*Constants!$H$20</f>
        <v>6258099.515537017</v>
      </c>
    </row>
    <row r="9" spans="1:72" x14ac:dyDescent="0.25">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4715893.8370102169</v>
      </c>
      <c r="AL9" s="23">
        <f>'Intermediate calculations'!AG10*'Intermediate calculations'!AG11*(1-Constants!$H$20)</f>
        <v>4184920.5450802203</v>
      </c>
      <c r="AM9" s="23">
        <f>'Intermediate calculations'!AH10*'Intermediate calculations'!AH11*(1-Constants!$H$20)</f>
        <v>4341457.5555860652</v>
      </c>
      <c r="AN9" s="23">
        <f>'Intermediate calculations'!AI10*'Intermediate calculations'!AI11*(1-Constants!$H$20)</f>
        <v>4350950.1037566978</v>
      </c>
      <c r="AO9" s="23">
        <f>'Intermediate calculations'!AJ10*'Intermediate calculations'!AJ11*(1-Constants!$H$20)</f>
        <v>4267911.6234621247</v>
      </c>
      <c r="AP9" s="23">
        <f>'Intermediate calculations'!AK10*'Intermediate calculations'!AK11*(1-Constants!$H$20)</f>
        <v>4229520.562657848</v>
      </c>
      <c r="AQ9" s="23">
        <f>'Intermediate calculations'!AL10*'Intermediate calculations'!AL11*(1-Constants!$H$20)</f>
        <v>4197297.5707819574</v>
      </c>
      <c r="AR9" s="23">
        <f>'Intermediate calculations'!AM10*'Intermediate calculations'!AM11*(1-Constants!$H$20)</f>
        <v>4182216.5285271141</v>
      </c>
      <c r="AS9" s="23">
        <f>'Intermediate calculations'!AN10*'Intermediate calculations'!AN11*(1-Constants!$H$20)</f>
        <v>4178596.4668713808</v>
      </c>
      <c r="AT9" s="23">
        <f>'Intermediate calculations'!AO10*'Intermediate calculations'!AO11*(1-Constants!$H$20)</f>
        <v>4186218.9857712118</v>
      </c>
      <c r="AU9" s="23">
        <f>'Intermediate calculations'!AP10*'Intermediate calculations'!AP11*(1-Constants!$H$20)</f>
        <v>4215491.6464927057</v>
      </c>
      <c r="AV9" s="23">
        <f>'Intermediate calculations'!AQ10*'Intermediate calculations'!AQ11*(1-Constants!$H$20)</f>
        <v>4267221.1900215866</v>
      </c>
      <c r="AW9" s="23">
        <f>'Intermediate calculations'!AR10*'Intermediate calculations'!AR11*(1-Constants!$H$20)</f>
        <v>4299890.751814723</v>
      </c>
      <c r="AX9" s="23">
        <f>'Intermediate calculations'!AS10*'Intermediate calculations'!AS11*(1-Constants!$H$20)</f>
        <v>4335414.8997755544</v>
      </c>
      <c r="AY9" s="23">
        <f>'Intermediate calculations'!AT10*'Intermediate calculations'!AT11*(1-Constants!$H$20)</f>
        <v>4374762.9858033163</v>
      </c>
      <c r="AZ9" s="23">
        <f>'Intermediate calculations'!AU10*'Intermediate calculations'!AU11*(1-Constants!$H$20)</f>
        <v>4430923.2252573594</v>
      </c>
      <c r="BA9" s="23">
        <f>'Intermediate calculations'!AV10*'Intermediate calculations'!AV11*(1-Constants!$H$20)</f>
        <v>4490602.9391487511</v>
      </c>
      <c r="BB9" s="23">
        <f>'Intermediate calculations'!AW10*'Intermediate calculations'!AW11*(1-Constants!$H$20)</f>
        <v>4553762.1957164453</v>
      </c>
      <c r="BC9" s="23">
        <f>'Intermediate calculations'!AX10*'Intermediate calculations'!AX11*(1-Constants!$H$20)</f>
        <v>4621057.0774860103</v>
      </c>
      <c r="BD9" s="23">
        <f>'Intermediate calculations'!AY10*'Intermediate calculations'!AY11*(1-Constants!$H$20)</f>
        <v>4689191.5004879301</v>
      </c>
      <c r="BE9" s="23">
        <f>'Intermediate calculations'!AZ10*'Intermediate calculations'!AZ11*(1-Constants!$H$20)</f>
        <v>4751890.303794561</v>
      </c>
      <c r="BF9" s="23">
        <f>'Intermediate calculations'!BA10*'Intermediate calculations'!BA11*(1-Constants!$H$20)</f>
        <v>4806911.5088689737</v>
      </c>
      <c r="BG9" s="23">
        <f>'Intermediate calculations'!BB10*'Intermediate calculations'!BB11*(1-Constants!$H$20)</f>
        <v>4887128.5835715616</v>
      </c>
      <c r="BH9" s="23">
        <f>'Intermediate calculations'!BC10*'Intermediate calculations'!BC11*(1-Constants!$H$20)</f>
        <v>4957548.1046484755</v>
      </c>
      <c r="BI9" s="23">
        <f>'Intermediate calculations'!BD10*'Intermediate calculations'!BD11*(1-Constants!$H$20)</f>
        <v>5028317.98571725</v>
      </c>
      <c r="BJ9" s="23">
        <f>'Intermediate calculations'!BE10*'Intermediate calculations'!BE11*(1-Constants!$H$20)</f>
        <v>5101520.6564319776</v>
      </c>
      <c r="BK9" s="23">
        <f>'Intermediate calculations'!BF10*'Intermediate calculations'!BF11*(1-Constants!$H$20)</f>
        <v>5177321.5448560435</v>
      </c>
      <c r="BL9" s="23">
        <f>'Intermediate calculations'!BG10*'Intermediate calculations'!BG11*(1-Constants!$H$20)</f>
        <v>5255818.5780824777</v>
      </c>
      <c r="BM9" s="23">
        <f>'Intermediate calculations'!BH10*'Intermediate calculations'!BH11*(1-Constants!$H$20)</f>
        <v>5323101.7399826758</v>
      </c>
      <c r="BN9" s="23">
        <f>'Intermediate calculations'!BI10*'Intermediate calculations'!BI11*(1-Constants!$H$20)</f>
        <v>5392708.3642225489</v>
      </c>
      <c r="BO9" s="23">
        <f>'Intermediate calculations'!BJ10*'Intermediate calculations'!BJ11*(1-Constants!$H$20)</f>
        <v>5469080.1643765327</v>
      </c>
      <c r="BP9" s="23">
        <f>'Intermediate calculations'!BK10*'Intermediate calculations'!BK11*(1-Constants!$H$20)</f>
        <v>5549635.419438486</v>
      </c>
    </row>
    <row r="10" spans="1:72" x14ac:dyDescent="0.25">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597546.77075746434</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630321.10002649156</v>
      </c>
      <c r="AK10" s="23">
        <f>(((('Intermediate calculations'!AF9/('Intermediate calculations'!AF64+0.27))*ttokg)/Constants!$H$21)/(365/'Intermediate calculations'!AF65))</f>
        <v>642612.00897727197</v>
      </c>
      <c r="AL10" s="23">
        <f>(((('Intermediate calculations'!AG9/('Intermediate calculations'!AG64+0.27))*ttokg)/Constants!$H$21)/(365/'Intermediate calculations'!AG65))</f>
        <v>593306.19491277984</v>
      </c>
      <c r="AM10" s="23">
        <f>(((('Intermediate calculations'!AH9/('Intermediate calculations'!AH64+0.27))*ttokg)/Constants!$H$21)/(365/'Intermediate calculations'!AH65))</f>
        <v>630327.84587205132</v>
      </c>
      <c r="AN10" s="23">
        <f>(((('Intermediate calculations'!AI9/('Intermediate calculations'!AI64+0.27))*ttokg)/Constants!$H$21)/(365/'Intermediate calculations'!AI65))</f>
        <v>646716.55795927765</v>
      </c>
      <c r="AO10" s="23">
        <f>(((('Intermediate calculations'!AJ9/('Intermediate calculations'!AJ64+0.27))*ttokg)/Constants!$H$21)/(365/'Intermediate calculations'!AJ65))</f>
        <v>649256.19906202587</v>
      </c>
      <c r="AP10" s="23">
        <f>(((('Intermediate calculations'!AK9/('Intermediate calculations'!AK64+0.27))*ttokg)/Constants!$H$21)/(365/'Intermediate calculations'!AK65))</f>
        <v>658332.72740622819</v>
      </c>
      <c r="AQ10" s="23">
        <f>(((('Intermediate calculations'!AL9/('Intermediate calculations'!AL64+0.27))*ttokg)/Constants!$H$21)/(365/'Intermediate calculations'!AL65))</f>
        <v>668298.30706227478</v>
      </c>
      <c r="AR10" s="23">
        <f>(((('Intermediate calculations'!AM9/('Intermediate calculations'!AM64+0.27))*ttokg)/Constants!$H$21)/(365/'Intermediate calculations'!AM65))</f>
        <v>681012.42350173439</v>
      </c>
      <c r="AS10" s="23">
        <f>(((('Intermediate calculations'!AN9/('Intermediate calculations'!AN64+0.27))*ttokg)/Constants!$H$21)/(365/'Intermediate calculations'!AN65))</f>
        <v>695723.44365430332</v>
      </c>
      <c r="AT10" s="23">
        <f>(((('Intermediate calculations'!AO9/('Intermediate calculations'!AO64+0.27))*ttokg)/Constants!$H$21)/(365/'Intermediate calculations'!AO65))</f>
        <v>712529.81053199712</v>
      </c>
      <c r="AU10" s="23">
        <f>(((('Intermediate calculations'!AP9/('Intermediate calculations'!AP64+0.27))*ttokg)/Constants!$H$21)/(365/'Intermediate calculations'!AP65))</f>
        <v>733378.63406187308</v>
      </c>
      <c r="AV10" s="23">
        <f>(((('Intermediate calculations'!AQ9/('Intermediate calculations'!AQ64+0.27))*ttokg)/Constants!$H$21)/(365/'Intermediate calculations'!AQ65))</f>
        <v>758672.63866629987</v>
      </c>
      <c r="AW10" s="23">
        <f>(((('Intermediate calculations'!AR9/('Intermediate calculations'!AR64+0.27))*ttokg)/Constants!$H$21)/(365/'Intermediate calculations'!AR65))</f>
        <v>789833.24665209535</v>
      </c>
      <c r="AX10" s="23">
        <f>(((('Intermediate calculations'!AS9/('Intermediate calculations'!AS64+0.27))*ttokg)/Constants!$H$21)/(365/'Intermediate calculations'!AS65))</f>
        <v>822818.60017269873</v>
      </c>
      <c r="AY10" s="23">
        <f>(((('Intermediate calculations'!AT9/('Intermediate calculations'!AT64+0.27))*ttokg)/Constants!$H$21)/(365/'Intermediate calculations'!AT65))</f>
        <v>857944.26691948634</v>
      </c>
      <c r="AZ10" s="23">
        <f>(((('Intermediate calculations'!AU9/('Intermediate calculations'!AU64+0.27))*ttokg)/Constants!$H$21)/(365/'Intermediate calculations'!AU65))</f>
        <v>897995.95263892203</v>
      </c>
      <c r="BA10" s="23">
        <f>(((('Intermediate calculations'!AV9/('Intermediate calculations'!AV64+0.27))*ttokg)/Constants!$H$21)/(365/'Intermediate calculations'!AV65))</f>
        <v>940618.83789392968</v>
      </c>
      <c r="BB10" s="23">
        <f>(((('Intermediate calculations'!AW9/('Intermediate calculations'!AW64+0.27))*ttokg)/Constants!$H$21)/(365/'Intermediate calculations'!AW65))</f>
        <v>985984.81104466796</v>
      </c>
      <c r="BC10" s="23">
        <f>(((('Intermediate calculations'!AX9/('Intermediate calculations'!AX64+0.27))*ttokg)/Constants!$H$21)/(365/'Intermediate calculations'!AX65))</f>
        <v>1034434.143597958</v>
      </c>
      <c r="BD10" s="23">
        <f>(((('Intermediate calculations'!AY9/('Intermediate calculations'!AY64+0.27))*ttokg)/Constants!$H$21)/(365/'Intermediate calculations'!AY65))</f>
        <v>1085427.3159295204</v>
      </c>
      <c r="BE10" s="23">
        <f>(((('Intermediate calculations'!AZ9/('Intermediate calculations'!AZ64+0.27))*ttokg)/Constants!$H$21)/(365/'Intermediate calculations'!AZ65))</f>
        <v>1137624.7916573877</v>
      </c>
      <c r="BF10" s="23">
        <f>(((('Intermediate calculations'!BA9/('Intermediate calculations'!BA64+0.27))*ttokg)/Constants!$H$21)/(365/'Intermediate calculations'!BA65))</f>
        <v>1190491.698402442</v>
      </c>
      <c r="BG10" s="23">
        <f>(((('Intermediate calculations'!BB9/('Intermediate calculations'!BB64+0.27))*ttokg)/Constants!$H$21)/(365/'Intermediate calculations'!BB65))</f>
        <v>1244509.0079817194</v>
      </c>
      <c r="BH10" s="23">
        <f>(((('Intermediate calculations'!BC9/('Intermediate calculations'!BC64+0.27))*ttokg)/Constants!$H$21)/(365/'Intermediate calculations'!BC65))</f>
        <v>1298184.5797172061</v>
      </c>
      <c r="BI10" s="23">
        <f>(((('Intermediate calculations'!BD9/('Intermediate calculations'!BD64+0.27))*ttokg)/Constants!$H$21)/(365/'Intermediate calculations'!BD65))</f>
        <v>1354141.4935388512</v>
      </c>
      <c r="BJ10" s="23">
        <f>(((('Intermediate calculations'!BE9/('Intermediate calculations'!BE64+0.27))*ttokg)/Constants!$H$21)/(365/'Intermediate calculations'!BE65))</f>
        <v>1413073.4237006956</v>
      </c>
      <c r="BK10" s="23">
        <f>(((('Intermediate calculations'!BF9/('Intermediate calculations'!BF64+0.27))*ttokg)/Constants!$H$21)/(365/'Intermediate calculations'!BF65))</f>
        <v>1475201.612893821</v>
      </c>
      <c r="BL10" s="23">
        <f>(((('Intermediate calculations'!BG9/('Intermediate calculations'!BG64+0.27))*ttokg)/Constants!$H$21)/(365/'Intermediate calculations'!BG65))</f>
        <v>1540744.5734223935</v>
      </c>
      <c r="BM10" s="23">
        <f>(((('Intermediate calculations'!BH9/('Intermediate calculations'!BH64+0.27))*ttokg)/Constants!$H$21)/(365/'Intermediate calculations'!BH65))</f>
        <v>1605711.5474144528</v>
      </c>
      <c r="BN10" s="23">
        <f>(((('Intermediate calculations'!BI9/('Intermediate calculations'!BI64+0.27))*ttokg)/Constants!$H$21)/(365/'Intermediate calculations'!BI65))</f>
        <v>1674157.3781565572</v>
      </c>
      <c r="BO10" s="23">
        <f>(((('Intermediate calculations'!BJ9/('Intermediate calculations'!BJ64+0.27))*ttokg)/Constants!$H$21)/(365/'Intermediate calculations'!BJ65))</f>
        <v>1747712.9122619547</v>
      </c>
      <c r="BP10" s="23">
        <f>(((('Intermediate calculations'!BK9/('Intermediate calculations'!BK64+0.27))*ttokg)/Constants!$H$21)/(365/'Intermediate calculations'!BK65))</f>
        <v>1825881.1577702777</v>
      </c>
    </row>
    <row r="11" spans="1:72" x14ac:dyDescent="0.25">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19294011.70727694</v>
      </c>
      <c r="AM11" s="23">
        <f>('Intermediate calculations'!AH27*'Intermediate calculations'!AH28)*Constants!$H$22</f>
        <v>19306679.539377891</v>
      </c>
      <c r="AN11" s="23">
        <f>('Intermediate calculations'!AI27*'Intermediate calculations'!AI28)*Constants!$H$22</f>
        <v>19300118.109672822</v>
      </c>
      <c r="AO11" s="23">
        <f>('Intermediate calculations'!AJ27*'Intermediate calculations'!AJ28)*Constants!$H$22</f>
        <v>19298245.537262306</v>
      </c>
      <c r="AP11" s="23">
        <f>('Intermediate calculations'!AK27*'Intermediate calculations'!AK28)*Constants!$H$22</f>
        <v>19318256.626157492</v>
      </c>
      <c r="AQ11" s="23">
        <f>('Intermediate calculations'!AL27*'Intermediate calculations'!AL28)*Constants!$H$22</f>
        <v>19350715.104022466</v>
      </c>
      <c r="AR11" s="23">
        <f>('Intermediate calculations'!AM27*'Intermediate calculations'!AM28)*Constants!$H$22</f>
        <v>19381576.970403198</v>
      </c>
      <c r="AS11" s="23">
        <f>('Intermediate calculations'!AN27*'Intermediate calculations'!AN28)*Constants!$H$22</f>
        <v>19411166.561247438</v>
      </c>
      <c r="AT11" s="23">
        <f>('Intermediate calculations'!AO27*'Intermediate calculations'!AO28)*Constants!$H$22</f>
        <v>19439346.325353362</v>
      </c>
      <c r="AU11" s="23">
        <f>('Intermediate calculations'!AP27*'Intermediate calculations'!AP28)*Constants!$H$22</f>
        <v>19466749.650831912</v>
      </c>
      <c r="AV11" s="23">
        <f>('Intermediate calculations'!AQ27*'Intermediate calculations'!AQ28)*Constants!$H$22</f>
        <v>19493885.214697249</v>
      </c>
      <c r="AW11" s="23">
        <f>('Intermediate calculations'!AR27*'Intermediate calculations'!AR28)*Constants!$H$22</f>
        <v>19520620.13756483</v>
      </c>
      <c r="AX11" s="23">
        <f>('Intermediate calculations'!AS27*'Intermediate calculations'!AS28)*Constants!$H$22</f>
        <v>19546993.388235118</v>
      </c>
      <c r="AY11" s="23">
        <f>('Intermediate calculations'!AT27*'Intermediate calculations'!AT28)*Constants!$H$22</f>
        <v>19573120.028931592</v>
      </c>
      <c r="AZ11" s="23">
        <f>('Intermediate calculations'!AU27*'Intermediate calculations'!AU28)*Constants!$H$22</f>
        <v>19599158.43202373</v>
      </c>
      <c r="BA11" s="23">
        <f>('Intermediate calculations'!AV27*'Intermediate calculations'!AV28)*Constants!$H$22</f>
        <v>19624892.048555523</v>
      </c>
      <c r="BB11" s="23">
        <f>('Intermediate calculations'!AW27*'Intermediate calculations'!AW28)*Constants!$H$22</f>
        <v>19650646.68250135</v>
      </c>
      <c r="BC11" s="23">
        <f>('Intermediate calculations'!AX27*'Intermediate calculations'!AX28)*Constants!$H$22</f>
        <v>19676153.196182102</v>
      </c>
      <c r="BD11" s="23">
        <f>('Intermediate calculations'!AY27*'Intermediate calculations'!AY28)*Constants!$H$22</f>
        <v>19700763.097458173</v>
      </c>
      <c r="BE11" s="23">
        <f>('Intermediate calculations'!AZ27*'Intermediate calculations'!AZ28)*Constants!$H$22</f>
        <v>19724245.140143692</v>
      </c>
      <c r="BF11" s="23">
        <f>('Intermediate calculations'!BA27*'Intermediate calculations'!BA28)*Constants!$H$22</f>
        <v>19746615.261579107</v>
      </c>
      <c r="BG11" s="23">
        <f>('Intermediate calculations'!BB27*'Intermediate calculations'!BB28)*Constants!$H$22</f>
        <v>19768315.872989625</v>
      </c>
      <c r="BH11" s="23">
        <f>('Intermediate calculations'!BC27*'Intermediate calculations'!BC28)*Constants!$H$22</f>
        <v>19788500.88930605</v>
      </c>
      <c r="BI11" s="23">
        <f>('Intermediate calculations'!BD27*'Intermediate calculations'!BD28)*Constants!$H$22</f>
        <v>19807321.608670034</v>
      </c>
      <c r="BJ11" s="23">
        <f>('Intermediate calculations'!BE27*'Intermediate calculations'!BE28)*Constants!$H$22</f>
        <v>19824841.402925819</v>
      </c>
      <c r="BK11" s="23">
        <f>('Intermediate calculations'!BF27*'Intermediate calculations'!BF28)*Constants!$H$22</f>
        <v>19840793.820662044</v>
      </c>
      <c r="BL11" s="23">
        <f>('Intermediate calculations'!BG27*'Intermediate calculations'!BG28)*Constants!$H$22</f>
        <v>19854885.829671662</v>
      </c>
      <c r="BM11" s="23">
        <f>('Intermediate calculations'!BH27*'Intermediate calculations'!BH28)*Constants!$H$22</f>
        <v>19866474.233998176</v>
      </c>
      <c r="BN11" s="23">
        <f>('Intermediate calculations'!BI27*'Intermediate calculations'!BI28)*Constants!$H$22</f>
        <v>19876217.26440578</v>
      </c>
      <c r="BO11" s="23">
        <f>('Intermediate calculations'!BJ27*'Intermediate calculations'!BJ28)*Constants!$H$22</f>
        <v>19884383.6033829</v>
      </c>
      <c r="BP11" s="23">
        <f>('Intermediate calculations'!BK27*'Intermediate calculations'!BK28)*Constants!$H$22</f>
        <v>19890587.839508802</v>
      </c>
    </row>
    <row r="12" spans="1:72" x14ac:dyDescent="0.25">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2883013.2436160948</v>
      </c>
      <c r="AM12" s="23">
        <f>('Intermediate calculations'!AH27*'Intermediate calculations'!AH28)*(1-Constants!$H$22)</f>
        <v>2884906.1380679607</v>
      </c>
      <c r="AN12" s="23">
        <f>('Intermediate calculations'!AI27*'Intermediate calculations'!AI28)*(1-Constants!$H$22)</f>
        <v>2883925.6945488127</v>
      </c>
      <c r="AO12" s="23">
        <f>('Intermediate calculations'!AJ27*'Intermediate calculations'!AJ28)*(1-Constants!$H$22)</f>
        <v>2883645.8848782755</v>
      </c>
      <c r="AP12" s="23">
        <f>('Intermediate calculations'!AK27*'Intermediate calculations'!AK28)*(1-Constants!$H$22)</f>
        <v>2886636.0475867521</v>
      </c>
      <c r="AQ12" s="23">
        <f>('Intermediate calculations'!AL27*'Intermediate calculations'!AL28)*(1-Constants!$H$22)</f>
        <v>2891486.1649688743</v>
      </c>
      <c r="AR12" s="23">
        <f>('Intermediate calculations'!AM27*'Intermediate calculations'!AM28)*(1-Constants!$H$22)</f>
        <v>2896097.7082211678</v>
      </c>
      <c r="AS12" s="23">
        <f>('Intermediate calculations'!AN27*'Intermediate calculations'!AN28)*(1-Constants!$H$22)</f>
        <v>2900519.141335824</v>
      </c>
      <c r="AT12" s="23">
        <f>('Intermediate calculations'!AO27*'Intermediate calculations'!AO28)*(1-Constants!$H$22)</f>
        <v>2904729.9106849851</v>
      </c>
      <c r="AU12" s="23">
        <f>('Intermediate calculations'!AP27*'Intermediate calculations'!AP28)*(1-Constants!$H$22)</f>
        <v>2908824.6604691367</v>
      </c>
      <c r="AV12" s="23">
        <f>('Intermediate calculations'!AQ27*'Intermediate calculations'!AQ28)*(1-Constants!$H$22)</f>
        <v>2912879.3998972904</v>
      </c>
      <c r="AW12" s="23">
        <f>('Intermediate calculations'!AR27*'Intermediate calculations'!AR28)*(1-Constants!$H$22)</f>
        <v>2916874.2734292275</v>
      </c>
      <c r="AX12" s="23">
        <f>('Intermediate calculations'!AS27*'Intermediate calculations'!AS28)*(1-Constants!$H$22)</f>
        <v>2920815.1039891555</v>
      </c>
      <c r="AY12" s="23">
        <f>('Intermediate calculations'!AT27*'Intermediate calculations'!AT28)*(1-Constants!$H$22)</f>
        <v>2924719.0847828817</v>
      </c>
      <c r="AZ12" s="23">
        <f>('Intermediate calculations'!AU27*'Intermediate calculations'!AU28)*(1-Constants!$H$22)</f>
        <v>2928609.8806472239</v>
      </c>
      <c r="BA12" s="23">
        <f>('Intermediate calculations'!AV27*'Intermediate calculations'!AV28)*(1-Constants!$H$22)</f>
        <v>2932455.133692205</v>
      </c>
      <c r="BB12" s="23">
        <f>('Intermediate calculations'!AW27*'Intermediate calculations'!AW28)*(1-Constants!$H$22)</f>
        <v>2936303.5272703166</v>
      </c>
      <c r="BC12" s="23">
        <f>('Intermediate calculations'!AX27*'Intermediate calculations'!AX28)*(1-Constants!$H$22)</f>
        <v>2940114.8454065211</v>
      </c>
      <c r="BD12" s="23">
        <f>('Intermediate calculations'!AY27*'Intermediate calculations'!AY28)*(1-Constants!$H$22)</f>
        <v>2943792.1869765087</v>
      </c>
      <c r="BE12" s="23">
        <f>('Intermediate calculations'!AZ27*'Intermediate calculations'!AZ28)*(1-Constants!$H$22)</f>
        <v>2947300.9979525059</v>
      </c>
      <c r="BF12" s="23">
        <f>('Intermediate calculations'!BA27*'Intermediate calculations'!BA28)*(1-Constants!$H$22)</f>
        <v>2950643.6597761884</v>
      </c>
      <c r="BG12" s="23">
        <f>('Intermediate calculations'!BB27*'Intermediate calculations'!BB28)*(1-Constants!$H$22)</f>
        <v>2953886.2798720128</v>
      </c>
      <c r="BH12" s="23">
        <f>('Intermediate calculations'!BC27*'Intermediate calculations'!BC28)*(1-Constants!$H$22)</f>
        <v>2956902.4317353866</v>
      </c>
      <c r="BI12" s="23">
        <f>('Intermediate calculations'!BD27*'Intermediate calculations'!BD28)*(1-Constants!$H$22)</f>
        <v>2959714.7231346029</v>
      </c>
      <c r="BJ12" s="23">
        <f>('Intermediate calculations'!BE27*'Intermediate calculations'!BE28)*(1-Constants!$H$22)</f>
        <v>2962332.623425697</v>
      </c>
      <c r="BK12" s="23">
        <f>('Intermediate calculations'!BF27*'Intermediate calculations'!BF28)*(1-Constants!$H$22)</f>
        <v>2964716.3180299606</v>
      </c>
      <c r="BL12" s="23">
        <f>('Intermediate calculations'!BG27*'Intermediate calculations'!BG28)*(1-Constants!$H$22)</f>
        <v>2966822.0205256511</v>
      </c>
      <c r="BM12" s="23">
        <f>('Intermediate calculations'!BH27*'Intermediate calculations'!BH28)*(1-Constants!$H$22)</f>
        <v>2968553.6211721413</v>
      </c>
      <c r="BN12" s="23">
        <f>('Intermediate calculations'!BI27*'Intermediate calculations'!BI28)*(1-Constants!$H$22)</f>
        <v>2970009.4762905189</v>
      </c>
      <c r="BO12" s="23">
        <f>('Intermediate calculations'!BJ27*'Intermediate calculations'!BJ28)*(1-Constants!$H$22)</f>
        <v>2971229.7338388246</v>
      </c>
      <c r="BP12" s="23">
        <f>('Intermediate calculations'!BK27*'Intermediate calculations'!BK28)*(1-Constants!$H$22)</f>
        <v>2972156.8036047635</v>
      </c>
    </row>
    <row r="13" spans="1:72" x14ac:dyDescent="0.25">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2134469.9545721025</v>
      </c>
      <c r="AM13" s="23">
        <f>'Intermediate calculations'!AH22*'Intermediate calculations'!AH25*Constants!$H$23</f>
        <v>2137934.4805964208</v>
      </c>
      <c r="AN13" s="23">
        <f>'Intermediate calculations'!AI22*'Intermediate calculations'!AI25*Constants!$H$23</f>
        <v>2138009.8314037053</v>
      </c>
      <c r="AO13" s="23">
        <f>'Intermediate calculations'!AJ22*'Intermediate calculations'!AJ25*Constants!$H$23</f>
        <v>2138735.8174687019</v>
      </c>
      <c r="AP13" s="23">
        <f>'Intermediate calculations'!AK22*'Intermediate calculations'!AK25*Constants!$H$23</f>
        <v>2142988.6693167896</v>
      </c>
      <c r="AQ13" s="23">
        <f>'Intermediate calculations'!AL22*'Intermediate calculations'!AL25*Constants!$H$23</f>
        <v>2149182.4658739674</v>
      </c>
      <c r="AR13" s="23">
        <f>'Intermediate calculations'!AM22*'Intermediate calculations'!AM25*Constants!$H$23</f>
        <v>2154980.3022484183</v>
      </c>
      <c r="AS13" s="23">
        <f>'Intermediate calculations'!AN22*'Intermediate calculations'!AN25*Constants!$H$23</f>
        <v>2160447.2421025466</v>
      </c>
      <c r="AT13" s="23">
        <f>'Intermediate calculations'!AO22*'Intermediate calculations'!AO25*Constants!$H$23</f>
        <v>2165570.410587755</v>
      </c>
      <c r="AU13" s="23">
        <f>'Intermediate calculations'!AP22*'Intermediate calculations'!AP25*Constants!$H$23</f>
        <v>2170463.4285071231</v>
      </c>
      <c r="AV13" s="23">
        <f>'Intermediate calculations'!AQ22*'Intermediate calculations'!AQ25*Constants!$H$23</f>
        <v>2175217.6834697071</v>
      </c>
      <c r="AW13" s="23">
        <f>'Intermediate calculations'!AR22*'Intermediate calculations'!AR25*Constants!$H$23</f>
        <v>2179817.7527135718</v>
      </c>
      <c r="AX13" s="23">
        <f>'Intermediate calculations'!AS22*'Intermediate calculations'!AS25*Constants!$H$23</f>
        <v>2184275.9907935471</v>
      </c>
      <c r="AY13" s="23">
        <f>'Intermediate calculations'!AT22*'Intermediate calculations'!AT25*Constants!$H$23</f>
        <v>2188616.6353889997</v>
      </c>
      <c r="AZ13" s="23">
        <f>'Intermediate calculations'!AU22*'Intermediate calculations'!AU25*Constants!$H$23</f>
        <v>2192870.3914760789</v>
      </c>
      <c r="BA13" s="23">
        <f>'Intermediate calculations'!AV22*'Intermediate calculations'!AV25*Constants!$H$23</f>
        <v>2197006.2347228685</v>
      </c>
      <c r="BB13" s="23">
        <f>'Intermediate calculations'!AW22*'Intermediate calculations'!AW25*Constants!$H$23</f>
        <v>2201081.3082397017</v>
      </c>
      <c r="BC13" s="23">
        <f>'Intermediate calculations'!AX22*'Intermediate calculations'!AX25*Constants!$H$23</f>
        <v>2205055.4035620838</v>
      </c>
      <c r="BD13" s="23">
        <f>'Intermediate calculations'!AY22*'Intermediate calculations'!AY25*Constants!$H$23</f>
        <v>2208826.8526927615</v>
      </c>
      <c r="BE13" s="23">
        <f>'Intermediate calculations'!AZ22*'Intermediate calculations'!AZ25*Constants!$H$23</f>
        <v>2212362.0122984578</v>
      </c>
      <c r="BF13" s="23">
        <f>'Intermediate calculations'!BA22*'Intermediate calculations'!BA25*Constants!$H$23</f>
        <v>2215667.1828466132</v>
      </c>
      <c r="BG13" s="23">
        <f>'Intermediate calculations'!BB22*'Intermediate calculations'!BB25*Constants!$H$23</f>
        <v>2218817.180105153</v>
      </c>
      <c r="BH13" s="23">
        <f>'Intermediate calculations'!BC22*'Intermediate calculations'!BC25*Constants!$H$23</f>
        <v>2221678.6998401433</v>
      </c>
      <c r="BI13" s="23">
        <f>'Intermediate calculations'!BD22*'Intermediate calculations'!BD25*Constants!$H$23</f>
        <v>2224279.4631322962</v>
      </c>
      <c r="BJ13" s="23">
        <f>'Intermediate calculations'!BE22*'Intermediate calculations'!BE25*Constants!$H$23</f>
        <v>2226632.7329398734</v>
      </c>
      <c r="BK13" s="23">
        <f>'Intermediate calculations'!BF22*'Intermediate calculations'!BF25*Constants!$H$23</f>
        <v>2228698.7135520792</v>
      </c>
      <c r="BL13" s="23">
        <f>'Intermediate calculations'!BG22*'Intermediate calculations'!BG25*Constants!$H$23</f>
        <v>2230433.488324577</v>
      </c>
      <c r="BM13" s="23">
        <f>'Intermediate calculations'!BH22*'Intermediate calculations'!BH25*Constants!$H$23</f>
        <v>2231737.4049159079</v>
      </c>
      <c r="BN13" s="23">
        <f>'Intermediate calculations'!BI22*'Intermediate calculations'!BI25*Constants!$H$23</f>
        <v>2232718.7387588983</v>
      </c>
      <c r="BO13" s="23">
        <f>'Intermediate calculations'!BJ22*'Intermediate calculations'!BJ25*Constants!$H$23</f>
        <v>2233422.9692163677</v>
      </c>
      <c r="BP13" s="23">
        <f>'Intermediate calculations'!BK22*'Intermediate calculations'!BK25*Constants!$H$23</f>
        <v>2233791.2742525395</v>
      </c>
    </row>
    <row r="14" spans="1:72" x14ac:dyDescent="0.25">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4143382.8529929044</v>
      </c>
      <c r="AM14" s="23">
        <f>'Intermediate calculations'!AH22*'Intermediate calculations'!AH25*(1-Constants!$H$23)</f>
        <v>4150108.1093930514</v>
      </c>
      <c r="AN14" s="23">
        <f>'Intermediate calculations'!AI22*'Intermediate calculations'!AI25*(1-Constants!$H$23)</f>
        <v>4150254.3786071916</v>
      </c>
      <c r="AO14" s="23">
        <f>'Intermediate calculations'!AJ22*'Intermediate calculations'!AJ25*(1-Constants!$H$23)</f>
        <v>4151663.6456745379</v>
      </c>
      <c r="AP14" s="23">
        <f>'Intermediate calculations'!AK22*'Intermediate calculations'!AK25*(1-Constants!$H$23)</f>
        <v>4159919.1816149438</v>
      </c>
      <c r="AQ14" s="23">
        <f>'Intermediate calculations'!AL22*'Intermediate calculations'!AL25*(1-Constants!$H$23)</f>
        <v>4171942.4337553475</v>
      </c>
      <c r="AR14" s="23">
        <f>'Intermediate calculations'!AM22*'Intermediate calculations'!AM25*(1-Constants!$H$23)</f>
        <v>4183197.0573057528</v>
      </c>
      <c r="AS14" s="23">
        <f>'Intermediate calculations'!AN22*'Intermediate calculations'!AN25*(1-Constants!$H$23)</f>
        <v>4193809.3523167078</v>
      </c>
      <c r="AT14" s="23">
        <f>'Intermediate calculations'!AO22*'Intermediate calculations'!AO25*(1-Constants!$H$23)</f>
        <v>4203754.3264350537</v>
      </c>
      <c r="AU14" s="23">
        <f>'Intermediate calculations'!AP22*'Intermediate calculations'!AP25*(1-Constants!$H$23)</f>
        <v>4213252.5376902968</v>
      </c>
      <c r="AV14" s="23">
        <f>'Intermediate calculations'!AQ22*'Intermediate calculations'!AQ25*(1-Constants!$H$23)</f>
        <v>4222481.3855588427</v>
      </c>
      <c r="AW14" s="23">
        <f>'Intermediate calculations'!AR22*'Intermediate calculations'!AR25*(1-Constants!$H$23)</f>
        <v>4231410.9317381093</v>
      </c>
      <c r="AX14" s="23">
        <f>'Intermediate calculations'!AS22*'Intermediate calculations'!AS25*(1-Constants!$H$23)</f>
        <v>4240065.1585992379</v>
      </c>
      <c r="AY14" s="23">
        <f>'Intermediate calculations'!AT22*'Intermediate calculations'!AT25*(1-Constants!$H$23)</f>
        <v>4248491.1157551156</v>
      </c>
      <c r="AZ14" s="23">
        <f>'Intermediate calculations'!AU22*'Intermediate calculations'!AU25*(1-Constants!$H$23)</f>
        <v>4256748.406982976</v>
      </c>
      <c r="BA14" s="23">
        <f>'Intermediate calculations'!AV22*'Intermediate calculations'!AV25*(1-Constants!$H$23)</f>
        <v>4264776.8085796852</v>
      </c>
      <c r="BB14" s="23">
        <f>'Intermediate calculations'!AW22*'Intermediate calculations'!AW25*(1-Constants!$H$23)</f>
        <v>4272687.2454064786</v>
      </c>
      <c r="BC14" s="23">
        <f>'Intermediate calculations'!AX22*'Intermediate calculations'!AX25*(1-Constants!$H$23)</f>
        <v>4280401.6657381617</v>
      </c>
      <c r="BD14" s="23">
        <f>'Intermediate calculations'!AY22*'Intermediate calculations'!AY25*(1-Constants!$H$23)</f>
        <v>4287722.7140506543</v>
      </c>
      <c r="BE14" s="23">
        <f>'Intermediate calculations'!AZ22*'Intermediate calculations'!AZ25*(1-Constants!$H$23)</f>
        <v>4294585.0826970059</v>
      </c>
      <c r="BF14" s="23">
        <f>'Intermediate calculations'!BA22*'Intermediate calculations'!BA25*(1-Constants!$H$23)</f>
        <v>4301001.0019963663</v>
      </c>
      <c r="BG14" s="23">
        <f>'Intermediate calculations'!BB22*'Intermediate calculations'!BB25*(1-Constants!$H$23)</f>
        <v>4307115.7025570609</v>
      </c>
      <c r="BH14" s="23">
        <f>'Intermediate calculations'!BC22*'Intermediate calculations'!BC25*(1-Constants!$H$23)</f>
        <v>4312670.417336748</v>
      </c>
      <c r="BI14" s="23">
        <f>'Intermediate calculations'!BD22*'Intermediate calculations'!BD25*(1-Constants!$H$23)</f>
        <v>4317718.9578450453</v>
      </c>
      <c r="BJ14" s="23">
        <f>'Intermediate calculations'!BE22*'Intermediate calculations'!BE25*(1-Constants!$H$23)</f>
        <v>4322287.069824459</v>
      </c>
      <c r="BK14" s="23">
        <f>'Intermediate calculations'!BF22*'Intermediate calculations'!BF25*(1-Constants!$H$23)</f>
        <v>4326297.5027775643</v>
      </c>
      <c r="BL14" s="23">
        <f>'Intermediate calculations'!BG22*'Intermediate calculations'!BG25*(1-Constants!$H$23)</f>
        <v>4329665.0067477077</v>
      </c>
      <c r="BM14" s="23">
        <f>'Intermediate calculations'!BH22*'Intermediate calculations'!BH25*(1-Constants!$H$23)</f>
        <v>4332196.1389544085</v>
      </c>
      <c r="BN14" s="23">
        <f>'Intermediate calculations'!BI22*'Intermediate calculations'!BI25*(1-Constants!$H$23)</f>
        <v>4334101.0811202135</v>
      </c>
      <c r="BO14" s="23">
        <f>'Intermediate calculations'!BJ22*'Intermediate calculations'!BJ25*(1-Constants!$H$23)</f>
        <v>4335468.1167141246</v>
      </c>
      <c r="BP14" s="23">
        <f>'Intermediate calculations'!BK22*'Intermediate calculations'!BK25*(1-Constants!$H$23)</f>
        <v>4336183.061784341</v>
      </c>
    </row>
    <row r="15" spans="1:72" x14ac:dyDescent="0.25">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293354.63035870763</v>
      </c>
      <c r="AM15" s="23">
        <f>((Data!$AJ$61*((Drivers!AI5*1000000)/Drivers!AI4))+Data!$AK$61)</f>
        <v>300467.68391725037</v>
      </c>
      <c r="AN15" s="23">
        <f>((Data!$AJ$61*((Drivers!AJ5*1000000)/Drivers!AJ4))+Data!$AK$61)</f>
        <v>302595.08859543543</v>
      </c>
      <c r="AO15" s="23">
        <f>((Data!$AJ$61*((Drivers!AK5*1000000)/Drivers!AK4))+Data!$AK$61)</f>
        <v>301245.4782394066</v>
      </c>
      <c r="AP15" s="23">
        <f>((Data!$AJ$61*((Drivers!AL5*1000000)/Drivers!AL4))+Data!$AK$61)</f>
        <v>301240.23907393782</v>
      </c>
      <c r="AQ15" s="23">
        <f>((Data!$AJ$61*((Drivers!AM5*1000000)/Drivers!AM4))+Data!$AK$61)</f>
        <v>301300.40595031704</v>
      </c>
      <c r="AR15" s="23">
        <f>((Data!$AJ$61*((Drivers!AN5*1000000)/Drivers!AN4))+Data!$AK$61)</f>
        <v>302051.2882600911</v>
      </c>
      <c r="AS15" s="23">
        <f>((Data!$AJ$61*((Drivers!AO5*1000000)/Drivers!AO4))+Data!$AK$61)</f>
        <v>303286.2379074411</v>
      </c>
      <c r="AT15" s="23">
        <f>((Data!$AJ$61*((Drivers!AP5*1000000)/Drivers!AP4))+Data!$AK$61)</f>
        <v>305011.80975748075</v>
      </c>
      <c r="AU15" s="23">
        <f>((Data!$AJ$61*((Drivers!AQ5*1000000)/Drivers!AQ4))+Data!$AK$61)</f>
        <v>307645.57998191915</v>
      </c>
      <c r="AV15" s="23">
        <f>((Data!$AJ$61*((Drivers!AR5*1000000)/Drivers!AR4))+Data!$AK$61)</f>
        <v>311240.14548027702</v>
      </c>
      <c r="AW15" s="23">
        <f>((Data!$AJ$61*((Drivers!AS5*1000000)/Drivers!AS4))+Data!$AK$61)</f>
        <v>315621.64156985091</v>
      </c>
      <c r="AX15" s="23">
        <f>((Data!$AJ$61*((Drivers!AT5*1000000)/Drivers!AT4))+Data!$AK$61)</f>
        <v>320296.04884286586</v>
      </c>
      <c r="AY15" s="23">
        <f>((Data!$AJ$61*((Drivers!AU5*1000000)/Drivers!AU4))+Data!$AK$61)</f>
        <v>325318.69310780027</v>
      </c>
      <c r="AZ15" s="23">
        <f>((Data!$AJ$61*((Drivers!AV5*1000000)/Drivers!AV4))+Data!$AK$61)</f>
        <v>331269.63911807456</v>
      </c>
      <c r="BA15" s="23">
        <f>((Data!$AJ$61*((Drivers!AW5*1000000)/Drivers!AW4))+Data!$AK$61)</f>
        <v>337620.22900690458</v>
      </c>
      <c r="BB15" s="23">
        <f>((Data!$AJ$61*((Drivers!AX5*1000000)/Drivers!AX4))+Data!$AK$61)</f>
        <v>344386.66775279492</v>
      </c>
      <c r="BC15" s="23">
        <f>((Data!$AJ$61*((Drivers!AY5*1000000)/Drivers!AY4))+Data!$AK$61)</f>
        <v>351628.53775709192</v>
      </c>
      <c r="BD15" s="23">
        <f>((Data!$AJ$61*((Drivers!AZ5*1000000)/Drivers!AZ4))+Data!$AK$61)</f>
        <v>359230.83194711094</v>
      </c>
      <c r="BE15" s="23">
        <f>((Data!$AJ$61*((Drivers!BA5*1000000)/Drivers!BA4))+Data!$AK$61)</f>
        <v>366917.06300023233</v>
      </c>
      <c r="BF15" s="23">
        <f>((Data!$AJ$61*((Drivers!BB5*1000000)/Drivers!BB4))+Data!$AK$61)</f>
        <v>374579.69672974327</v>
      </c>
      <c r="BG15" s="23">
        <f>((Data!$AJ$61*((Drivers!BC5*1000000)/Drivers!BC4))+Data!$AK$61)</f>
        <v>382613.58151692187</v>
      </c>
      <c r="BH15" s="23">
        <f>((Data!$AJ$61*((Drivers!BD5*1000000)/Drivers!BD4))+Data!$AK$61)</f>
        <v>390455.06133068039</v>
      </c>
      <c r="BI15" s="23">
        <f>((Data!$AJ$61*((Drivers!BE5*1000000)/Drivers!BE4))+Data!$AK$61)</f>
        <v>398617.96816492383</v>
      </c>
      <c r="BJ15" s="23">
        <f>((Data!$AJ$61*((Drivers!BF5*1000000)/Drivers!BF4))+Data!$AK$61)</f>
        <v>407228.55400112504</v>
      </c>
      <c r="BK15" s="23">
        <f>((Data!$AJ$61*((Drivers!BG5*1000000)/Drivers!BG4))+Data!$AK$61)</f>
        <v>416325.95501293114</v>
      </c>
      <c r="BL15" s="23">
        <f>((Data!$AJ$61*((Drivers!BH5*1000000)/Drivers!BH4))+Data!$AK$61)</f>
        <v>425949.40490794217</v>
      </c>
      <c r="BM15" s="23">
        <f>((Data!$AJ$61*((Drivers!BI5*1000000)/Drivers!BI4))+Data!$AK$61)</f>
        <v>435358.06311243388</v>
      </c>
      <c r="BN15" s="23">
        <f>((Data!$AJ$61*((Drivers!BJ5*1000000)/Drivers!BJ4))+Data!$AK$61)</f>
        <v>445301.64824625896</v>
      </c>
      <c r="BO15" s="23">
        <f>((Data!$AJ$61*((Drivers!BK5*1000000)/Drivers!BK4))+Data!$AK$61)</f>
        <v>456067.2610281643</v>
      </c>
      <c r="BP15" s="23">
        <f>((Data!$AJ$61*((Drivers!BL5*1000000)/Drivers!BL4))+Data!$AK$61)</f>
        <v>467560.0931342059</v>
      </c>
    </row>
    <row r="16" spans="1:72" x14ac:dyDescent="0.25">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5">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1647045.1860532644</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1607948.7164639283</v>
      </c>
      <c r="AI17" s="23">
        <f>'Intermediate calculations'!AD32*'Intermediate calculations'!AD33*Constants!$H$24</f>
        <v>1574056.8450456359</v>
      </c>
      <c r="AJ17" s="23">
        <f>'Intermediate calculations'!AE32*'Intermediate calculations'!AE33*Constants!$H$24</f>
        <v>1549447.5878836233</v>
      </c>
      <c r="AK17" s="23">
        <f>'Intermediate calculations'!AF32*'Intermediate calculations'!AF33*Constants!$H$24</f>
        <v>1527015.9199472498</v>
      </c>
      <c r="AL17" s="23">
        <f>'Intermediate calculations'!AG32*'Intermediate calculations'!AG33*Constants!$H$24</f>
        <v>1363028.5702544036</v>
      </c>
      <c r="AM17" s="23">
        <f>'Intermediate calculations'!AH32*'Intermediate calculations'!AH33*Constants!$H$24</f>
        <v>1410128.8828891686</v>
      </c>
      <c r="AN17" s="23">
        <f>'Intermediate calculations'!AI32*'Intermediate calculations'!AI33*Constants!$H$24</f>
        <v>1408916.7161533008</v>
      </c>
      <c r="AO17" s="23">
        <f>'Intermediate calculations'!AJ32*'Intermediate calculations'!AJ33*Constants!$H$24</f>
        <v>1377161.6974353136</v>
      </c>
      <c r="AP17" s="23">
        <f>'Intermediate calculations'!AK32*'Intermediate calculations'!AK33*Constants!$H$24</f>
        <v>1360095.2997886946</v>
      </c>
      <c r="AQ17" s="23">
        <f>'Intermediate calculations'!AL32*'Intermediate calculations'!AL33*Constants!$H$24</f>
        <v>1345114.414693882</v>
      </c>
      <c r="AR17" s="23">
        <f>'Intermediate calculations'!AM32*'Intermediate calculations'!AM33*Constants!$H$24</f>
        <v>1336140.3851471243</v>
      </c>
      <c r="AS17" s="23">
        <f>'Intermediate calculations'!AN32*'Intermediate calculations'!AN33*Constants!$H$24</f>
        <v>1331244.2748884656</v>
      </c>
      <c r="AT17" s="23">
        <f>'Intermediate calculations'!AO32*'Intermediate calculations'!AO33*Constants!$H$24</f>
        <v>1330323.4526233862</v>
      </c>
      <c r="AU17" s="23">
        <f>'Intermediate calculations'!AP32*'Intermediate calculations'!AP33*Constants!$H$24</f>
        <v>1336762.7825252248</v>
      </c>
      <c r="AV17" s="23">
        <f>'Intermediate calculations'!AQ32*'Intermediate calculations'!AQ33*Constants!$H$24</f>
        <v>1350779.0378844186</v>
      </c>
      <c r="AW17" s="23">
        <f>'Intermediate calculations'!AR32*'Intermediate calculations'!AR33*Constants!$H$24</f>
        <v>1370671.8001788408</v>
      </c>
      <c r="AX17" s="23">
        <f>'Intermediate calculations'!AS32*'Intermediate calculations'!AS33*Constants!$H$24</f>
        <v>1392258.8728082138</v>
      </c>
      <c r="AY17" s="23">
        <f>'Intermediate calculations'!AT32*'Intermediate calculations'!AT33*Constants!$H$24</f>
        <v>1415910.0838502157</v>
      </c>
      <c r="AZ17" s="23">
        <f>'Intermediate calculations'!AU32*'Intermediate calculations'!AU33*Constants!$H$24</f>
        <v>1446090.0660170692</v>
      </c>
      <c r="BA17" s="23">
        <f>'Intermediate calculations'!AV32*'Intermediate calculations'!AV33*Constants!$H$24</f>
        <v>1478430.3541279144</v>
      </c>
      <c r="BB17" s="23">
        <f>'Intermediate calculations'!AW32*'Intermediate calculations'!AW33*Constants!$H$24</f>
        <v>1512984.3692469599</v>
      </c>
      <c r="BC17" s="23">
        <f>'Intermediate calculations'!AX32*'Intermediate calculations'!AX33*Constants!$H$24</f>
        <v>1550065.9709278608</v>
      </c>
      <c r="BD17" s="23">
        <f>'Intermediate calculations'!AY32*'Intermediate calculations'!AY33*Constants!$H$24</f>
        <v>1588621.070189524</v>
      </c>
      <c r="BE17" s="23">
        <f>'Intermediate calculations'!AZ32*'Intermediate calculations'!AZ33*Constants!$H$24</f>
        <v>1626491.5576743351</v>
      </c>
      <c r="BF17" s="23">
        <f>'Intermediate calculations'!BA32*'Intermediate calculations'!BA33*Constants!$H$24</f>
        <v>1662877.6257644673</v>
      </c>
      <c r="BG17" s="23">
        <f>'Intermediate calculations'!BB32*'Intermediate calculations'!BB33*Constants!$H$24</f>
        <v>1700677.4454535916</v>
      </c>
      <c r="BH17" s="23">
        <f>'Intermediate calculations'!BC32*'Intermediate calculations'!BC33*Constants!$H$24</f>
        <v>1735697.625319503</v>
      </c>
      <c r="BI17" s="23">
        <f>'Intermediate calculations'!BD32*'Intermediate calculations'!BD33*Constants!$H$24</f>
        <v>1771606.3100340965</v>
      </c>
      <c r="BJ17" s="23">
        <f>'Intermediate calculations'!BE32*'Intermediate calculations'!BE33*Constants!$H$24</f>
        <v>1809197.6140834449</v>
      </c>
      <c r="BK17" s="23">
        <f>'Intermediate calculations'!BF32*'Intermediate calculations'!BF33*Constants!$H$24</f>
        <v>1848584.2324588622</v>
      </c>
      <c r="BL17" s="23">
        <f>'Intermediate calculations'!BG32*'Intermediate calculations'!BG33*Constants!$H$24</f>
        <v>1889859.17992511</v>
      </c>
      <c r="BM17" s="23">
        <f>'Intermediate calculations'!BH32*'Intermediate calculations'!BH33*Constants!$H$24</f>
        <v>1927882.6220097449</v>
      </c>
      <c r="BN17" s="23">
        <f>'Intermediate calculations'!BI32*'Intermediate calculations'!BI33*Constants!$H$24</f>
        <v>1967699.4747079916</v>
      </c>
      <c r="BO17" s="23">
        <f>'Intermediate calculations'!BJ32*'Intermediate calculations'!BJ33*Constants!$H$24</f>
        <v>2011049.5066627299</v>
      </c>
      <c r="BP17" s="23">
        <f>'Intermediate calculations'!BK32*'Intermediate calculations'!BK33*Constants!$H$24</f>
        <v>2057051.6235804483</v>
      </c>
    </row>
    <row r="18" spans="1:72" x14ac:dyDescent="0.25">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224597.07082544515</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219265.73406326293</v>
      </c>
      <c r="AI18" s="23">
        <f>'Intermediate calculations'!AD32*'Intermediate calculations'!AD33*(1-Constants!$H$24)</f>
        <v>214644.1152334958</v>
      </c>
      <c r="AJ18" s="23">
        <f>'Intermediate calculations'!AE32*'Intermediate calculations'!AE33*(1-Constants!$H$24)</f>
        <v>211288.3074386759</v>
      </c>
      <c r="AK18" s="23">
        <f>'Intermediate calculations'!AF32*'Intermediate calculations'!AF33*(1-Constants!$H$24)</f>
        <v>208229.44362917045</v>
      </c>
      <c r="AL18" s="23">
        <f>'Intermediate calculations'!AG32*'Intermediate calculations'!AG33*(1-Constants!$H$24)</f>
        <v>185867.53230741867</v>
      </c>
      <c r="AM18" s="23">
        <f>'Intermediate calculations'!AH32*'Intermediate calculations'!AH33*(1-Constants!$H$24)</f>
        <v>192290.30221215935</v>
      </c>
      <c r="AN18" s="23">
        <f>'Intermediate calculations'!AI32*'Intermediate calculations'!AI33*(1-Constants!$H$24)</f>
        <v>192125.00674817737</v>
      </c>
      <c r="AO18" s="23">
        <f>'Intermediate calculations'!AJ32*'Intermediate calculations'!AJ33*(1-Constants!$H$24)</f>
        <v>187794.77692299729</v>
      </c>
      <c r="AP18" s="23">
        <f>'Intermediate calculations'!AK32*'Intermediate calculations'!AK33*(1-Constants!$H$24)</f>
        <v>185467.54088027653</v>
      </c>
      <c r="AQ18" s="23">
        <f>'Intermediate calculations'!AL32*'Intermediate calculations'!AL33*(1-Constants!$H$24)</f>
        <v>183424.69291280207</v>
      </c>
      <c r="AR18" s="23">
        <f>'Intermediate calculations'!AM32*'Intermediate calculations'!AM33*(1-Constants!$H$24)</f>
        <v>182200.96161097148</v>
      </c>
      <c r="AS18" s="23">
        <f>'Intermediate calculations'!AN32*'Intermediate calculations'!AN33*(1-Constants!$H$24)</f>
        <v>181533.31021206352</v>
      </c>
      <c r="AT18" s="23">
        <f>'Intermediate calculations'!AO32*'Intermediate calculations'!AO33*(1-Constants!$H$24)</f>
        <v>181407.74353955264</v>
      </c>
      <c r="AU18" s="23">
        <f>'Intermediate calculations'!AP32*'Intermediate calculations'!AP33*(1-Constants!$H$24)</f>
        <v>182285.83398071246</v>
      </c>
      <c r="AV18" s="23">
        <f>'Intermediate calculations'!AQ32*'Intermediate calculations'!AQ33*(1-Constants!$H$24)</f>
        <v>184197.14152969344</v>
      </c>
      <c r="AW18" s="23">
        <f>'Intermediate calculations'!AR32*'Intermediate calculations'!AR33*(1-Constants!$H$24)</f>
        <v>186909.79093347827</v>
      </c>
      <c r="AX18" s="23">
        <f>'Intermediate calculations'!AS32*'Intermediate calculations'!AS33*(1-Constants!$H$24)</f>
        <v>189853.48265566552</v>
      </c>
      <c r="AY18" s="23">
        <f>'Intermediate calculations'!AT32*'Intermediate calculations'!AT33*(1-Constants!$H$24)</f>
        <v>193078.64779775665</v>
      </c>
      <c r="AZ18" s="23">
        <f>'Intermediate calculations'!AU32*'Intermediate calculations'!AU33*(1-Constants!$H$24)</f>
        <v>197194.09991141851</v>
      </c>
      <c r="BA18" s="23">
        <f>'Intermediate calculations'!AV32*'Intermediate calculations'!AV33*(1-Constants!$H$24)</f>
        <v>201604.13919926106</v>
      </c>
      <c r="BB18" s="23">
        <f>'Intermediate calculations'!AW32*'Intermediate calculations'!AW33*(1-Constants!$H$24)</f>
        <v>206316.05035185817</v>
      </c>
      <c r="BC18" s="23">
        <f>'Intermediate calculations'!AX32*'Intermediate calculations'!AX33*(1-Constants!$H$24)</f>
        <v>211372.63239925375</v>
      </c>
      <c r="BD18" s="23">
        <f>'Intermediate calculations'!AY32*'Intermediate calculations'!AY33*(1-Constants!$H$24)</f>
        <v>216630.14593493511</v>
      </c>
      <c r="BE18" s="23">
        <f>'Intermediate calculations'!AZ32*'Intermediate calculations'!AZ33*(1-Constants!$H$24)</f>
        <v>221794.3033192275</v>
      </c>
      <c r="BF18" s="23">
        <f>'Intermediate calculations'!BA32*'Intermediate calculations'!BA33*(1-Constants!$H$24)</f>
        <v>226756.03987697279</v>
      </c>
      <c r="BG18" s="23">
        <f>'Intermediate calculations'!BB32*'Intermediate calculations'!BB33*(1-Constants!$H$24)</f>
        <v>231910.56074367158</v>
      </c>
      <c r="BH18" s="23">
        <f>'Intermediate calculations'!BC32*'Intermediate calculations'!BC33*(1-Constants!$H$24)</f>
        <v>236686.03981629584</v>
      </c>
      <c r="BI18" s="23">
        <f>'Intermediate calculations'!BD32*'Intermediate calculations'!BD33*(1-Constants!$H$24)</f>
        <v>241582.67864101313</v>
      </c>
      <c r="BJ18" s="23">
        <f>'Intermediate calculations'!BE32*'Intermediate calculations'!BE33*(1-Constants!$H$24)</f>
        <v>246708.76555683339</v>
      </c>
      <c r="BK18" s="23">
        <f>'Intermediate calculations'!BF32*'Intermediate calculations'!BF33*(1-Constants!$H$24)</f>
        <v>252079.66806257211</v>
      </c>
      <c r="BL18" s="23">
        <f>'Intermediate calculations'!BG32*'Intermediate calculations'!BG33*(1-Constants!$H$24)</f>
        <v>257708.06998978771</v>
      </c>
      <c r="BM18" s="23">
        <f>'Intermediate calculations'!BH32*'Intermediate calculations'!BH33*(1-Constants!$H$24)</f>
        <v>262893.08481951064</v>
      </c>
      <c r="BN18" s="23">
        <f>'Intermediate calculations'!BI32*'Intermediate calculations'!BI33*(1-Constants!$H$24)</f>
        <v>268322.65564199886</v>
      </c>
      <c r="BO18" s="23">
        <f>'Intermediate calculations'!BJ32*'Intermediate calculations'!BJ33*(1-Constants!$H$24)</f>
        <v>274234.02363582677</v>
      </c>
      <c r="BP18" s="23">
        <f>'Intermediate calculations'!BK32*'Intermediate calculations'!BK33*(1-Constants!$H$24)</f>
        <v>280507.03957915207</v>
      </c>
    </row>
    <row r="19" spans="1:72" x14ac:dyDescent="0.25">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25734234.718944557</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25265785.516311638</v>
      </c>
      <c r="AM19" s="23">
        <f>'Intermediate calculations'!AH37*'Intermediate calculations'!AH38*Constants!$H$25</f>
        <v>26174547.231863838</v>
      </c>
      <c r="AN19" s="23">
        <f>'Intermediate calculations'!AI37*'Intermediate calculations'!AI38*Constants!$H$25</f>
        <v>26595742.007225435</v>
      </c>
      <c r="AO19" s="23">
        <f>'Intermediate calculations'!AJ37*'Intermediate calculations'!AJ38*Constants!$H$25</f>
        <v>26705292.193386253</v>
      </c>
      <c r="AP19" s="23">
        <f>'Intermediate calculations'!AK37*'Intermediate calculations'!AK38*Constants!$H$25</f>
        <v>26976981.055668242</v>
      </c>
      <c r="AQ19" s="23">
        <f>'Intermediate calculations'!AL37*'Intermediate calculations'!AL38*Constants!$H$25</f>
        <v>27275987.881822191</v>
      </c>
      <c r="AR19" s="23">
        <f>'Intermediate calculations'!AM37*'Intermediate calculations'!AM38*Constants!$H$25</f>
        <v>27632020.563824568</v>
      </c>
      <c r="AS19" s="23">
        <f>'Intermediate calculations'!AN37*'Intermediate calculations'!AN38*Constants!$H$25</f>
        <v>28028275.194565695</v>
      </c>
      <c r="AT19" s="23">
        <f>'Intermediate calculations'!AO37*'Intermediate calculations'!AO38*Constants!$H$25</f>
        <v>28466571.056557242</v>
      </c>
      <c r="AU19" s="23">
        <f>'Intermediate calculations'!AP37*'Intermediate calculations'!AP38*Constants!$H$25</f>
        <v>28990228.40812194</v>
      </c>
      <c r="AV19" s="23">
        <f>'Intermediate calculations'!AQ37*'Intermediate calculations'!AQ38*Constants!$H$25</f>
        <v>29607962.476426397</v>
      </c>
      <c r="AW19" s="23">
        <f>'Intermediate calculations'!AR37*'Intermediate calculations'!AR38*Constants!$H$25</f>
        <v>30304778.878799185</v>
      </c>
      <c r="AX19" s="23">
        <f>'Intermediate calculations'!AS37*'Intermediate calculations'!AS38*Constants!$H$25</f>
        <v>31033552.273686349</v>
      </c>
      <c r="AY19" s="23">
        <f>'Intermediate calculations'!AT37*'Intermediate calculations'!AT38*Constants!$H$25</f>
        <v>31800780.232490294</v>
      </c>
      <c r="AZ19" s="23">
        <f>'Intermediate calculations'!AU37*'Intermediate calculations'!AU38*Constants!$H$25</f>
        <v>32666212.364048608</v>
      </c>
      <c r="BA19" s="23">
        <f>'Intermediate calculations'!AV37*'Intermediate calculations'!AV38*Constants!$H$25</f>
        <v>33577594.946930103</v>
      </c>
      <c r="BB19" s="23">
        <f>'Intermediate calculations'!AW37*'Intermediate calculations'!AW38*Constants!$H$25</f>
        <v>34538221.416498348</v>
      </c>
      <c r="BC19" s="23">
        <f>'Intermediate calculations'!AX37*'Intermediate calculations'!AX38*Constants!$H$25</f>
        <v>35554378.611546025</v>
      </c>
      <c r="BD19" s="23">
        <f>'Intermediate calculations'!AY37*'Intermediate calculations'!AY38*Constants!$H$25</f>
        <v>36613258.638514124</v>
      </c>
      <c r="BE19" s="23">
        <f>'Intermediate calculations'!AZ37*'Intermediate calculations'!AZ38*Constants!$H$25</f>
        <v>37685815.830555305</v>
      </c>
      <c r="BF19" s="23">
        <f>'Intermediate calculations'!BA37*'Intermediate calculations'!BA38*Constants!$H$25</f>
        <v>38760655.332413375</v>
      </c>
      <c r="BG19" s="23">
        <f>'Intermediate calculations'!BB37*'Intermediate calculations'!BB38*Constants!$H$25</f>
        <v>39880479.451381989</v>
      </c>
      <c r="BH19" s="23">
        <f>'Intermediate calculations'!BC37*'Intermediate calculations'!BC38*Constants!$H$25</f>
        <v>40983284.1241154</v>
      </c>
      <c r="BI19" s="23">
        <f>'Intermediate calculations'!BD37*'Intermediate calculations'!BD38*Constants!$H$25</f>
        <v>42123739.319355622</v>
      </c>
      <c r="BJ19" s="23">
        <f>'Intermediate calculations'!BE37*'Intermediate calculations'!BE38*Constants!$H$25</f>
        <v>43315804.067045458</v>
      </c>
      <c r="BK19" s="23">
        <f>'Intermediate calculations'!BF37*'Intermediate calculations'!BF38*Constants!$H$25</f>
        <v>44563214.435354427</v>
      </c>
      <c r="BL19" s="23">
        <f>'Intermediate calculations'!BG37*'Intermediate calculations'!BG38*Constants!$H$25</f>
        <v>45869563.418409914</v>
      </c>
      <c r="BM19" s="23">
        <f>'Intermediate calculations'!BH37*'Intermediate calculations'!BH38*Constants!$H$25</f>
        <v>47152117.745757341</v>
      </c>
      <c r="BN19" s="23">
        <f>'Intermediate calculations'!BI37*'Intermediate calculations'!BI38*Constants!$H$25</f>
        <v>48494205.388344422</v>
      </c>
      <c r="BO19" s="23">
        <f>'Intermediate calculations'!BJ37*'Intermediate calculations'!BJ38*Constants!$H$25</f>
        <v>49928469.973708391</v>
      </c>
      <c r="BP19" s="23">
        <f>'Intermediate calculations'!BK37*'Intermediate calculations'!BK38*Constants!$H$25</f>
        <v>51443506.454561621</v>
      </c>
    </row>
    <row r="20" spans="1:72" x14ac:dyDescent="0.25">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97842130.84288761</v>
      </c>
      <c r="AH20" s="23">
        <f>'Intermediate calculations'!AC42*'Intermediate calculations'!AC43*Constants!$H$26</f>
        <v>97491901.623900265</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82086187.617116824</v>
      </c>
      <c r="AM20" s="23">
        <f>'Intermediate calculations'!AH42*'Intermediate calculations'!AH43*Constants!$H$26</f>
        <v>88177037.288177848</v>
      </c>
      <c r="AN20" s="23">
        <f>'Intermediate calculations'!AI42*'Intermediate calculations'!AI43*Constants!$H$26</f>
        <v>89856967.318104059</v>
      </c>
      <c r="AO20" s="23">
        <f>'Intermediate calculations'!AJ42*'Intermediate calculations'!AJ43*Constants!$H$26</f>
        <v>88573148.107127592</v>
      </c>
      <c r="AP20" s="23">
        <f>'Intermediate calculations'!AK42*'Intermediate calculations'!AK43*Constants!$H$26</f>
        <v>88580056.179212615</v>
      </c>
      <c r="AQ20" s="23">
        <f>'Intermediate calculations'!AL42*'Intermediate calculations'!AL43*Constants!$H$26</f>
        <v>88718609.852724478</v>
      </c>
      <c r="AR20" s="23">
        <f>'Intermediate calculations'!AM42*'Intermediate calculations'!AM43*Constants!$H$26</f>
        <v>89444110.853259549</v>
      </c>
      <c r="AS20" s="23">
        <f>'Intermediate calculations'!AN42*'Intermediate calculations'!AN43*Constants!$H$26</f>
        <v>90582826.819481656</v>
      </c>
      <c r="AT20" s="23">
        <f>'Intermediate calculations'!AO42*'Intermediate calculations'!AO43*Constants!$H$26</f>
        <v>92141438.784724891</v>
      </c>
      <c r="AU20" s="23">
        <f>'Intermediate calculations'!AP42*'Intermediate calculations'!AP43*Constants!$H$26</f>
        <v>94488232.445533499</v>
      </c>
      <c r="AV20" s="23">
        <f>'Intermediate calculations'!AQ42*'Intermediate calculations'!AQ43*Constants!$H$26</f>
        <v>97674871.250086084</v>
      </c>
      <c r="AW20" s="23">
        <f>'Intermediate calculations'!AR42*'Intermediate calculations'!AR43*Constants!$H$26</f>
        <v>101551454.26707216</v>
      </c>
      <c r="AX20" s="23">
        <f>'Intermediate calculations'!AS42*'Intermediate calculations'!AS43*Constants!$H$26</f>
        <v>105689153.07808301</v>
      </c>
      <c r="AY20" s="23">
        <f>'Intermediate calculations'!AT42*'Intermediate calculations'!AT43*Constants!$H$26</f>
        <v>110137145.85910115</v>
      </c>
      <c r="AZ20" s="23">
        <f>'Intermediate calculations'!AU42*'Intermediate calculations'!AU43*Constants!$H$26</f>
        <v>115403081.40265581</v>
      </c>
      <c r="BA20" s="23">
        <f>'Intermediate calculations'!AV42*'Intermediate calculations'!AV43*Constants!$H$26</f>
        <v>121024708.37892452</v>
      </c>
      <c r="BB20" s="23">
        <f>'Intermediate calculations'!AW42*'Intermediate calculations'!AW43*Constants!$H$26</f>
        <v>127018895.55190225</v>
      </c>
      <c r="BC20" s="23">
        <f>'Intermediate calculations'!AX42*'Intermediate calculations'!AX43*Constants!$H$26</f>
        <v>133435453.9470405</v>
      </c>
      <c r="BD20" s="23">
        <f>'Intermediate calculations'!AY42*'Intermediate calculations'!AY43*Constants!$H$26</f>
        <v>140167415.12601897</v>
      </c>
      <c r="BE20" s="23">
        <f>'Intermediate calculations'!AZ42*'Intermediate calculations'!AZ43*Constants!$H$26</f>
        <v>146969390.00314736</v>
      </c>
      <c r="BF20" s="23">
        <f>'Intermediate calculations'!BA42*'Intermediate calculations'!BA43*Constants!$H$26</f>
        <v>153745676.18919665</v>
      </c>
      <c r="BG20" s="23">
        <f>'Intermediate calculations'!BB42*'Intermediate calculations'!BB43*Constants!$H$26</f>
        <v>160844496.4153063</v>
      </c>
      <c r="BH20" s="23">
        <f>'Intermediate calculations'!BC42*'Intermediate calculations'!BC43*Constants!$H$26</f>
        <v>167762133.38120171</v>
      </c>
      <c r="BI20" s="23">
        <f>'Intermediate calculations'!BD42*'Intermediate calculations'!BD43*Constants!$H$26</f>
        <v>174947084.17677745</v>
      </c>
      <c r="BJ20" s="23">
        <f>'Intermediate calculations'!BE42*'Intermediate calculations'!BE43*Constants!$H$26</f>
        <v>182507909.78501558</v>
      </c>
      <c r="BK20" s="23">
        <f>'Intermediate calculations'!BF42*'Intermediate calculations'!BF43*Constants!$H$26</f>
        <v>190472506.00560299</v>
      </c>
      <c r="BL20" s="23">
        <f>'Intermediate calculations'!BG42*'Intermediate calculations'!BG43*Constants!$H$26</f>
        <v>198867499.14441019</v>
      </c>
      <c r="BM20" s="23">
        <f>'Intermediate calculations'!BH42*'Intermediate calculations'!BH43*Constants!$H$26</f>
        <v>207033843.45485404</v>
      </c>
      <c r="BN20" s="23">
        <f>'Intermediate calculations'!BI42*'Intermediate calculations'!BI43*Constants!$H$26</f>
        <v>215629793.85181379</v>
      </c>
      <c r="BO20" s="23">
        <f>'Intermediate calculations'!BJ42*'Intermediate calculations'!BJ43*Constants!$H$26</f>
        <v>224903822.94606209</v>
      </c>
      <c r="BP20" s="23">
        <f>'Intermediate calculations'!BK42*'Intermediate calculations'!BK43*Constants!$H$26</f>
        <v>234761289.56663775</v>
      </c>
    </row>
    <row r="21" spans="1:72" x14ac:dyDescent="0.25">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1072259.7799560241</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1052741.0631796527</v>
      </c>
      <c r="AM21" s="23">
        <f>'Intermediate calculations'!AH37*'Intermediate calculations'!AH38*(1-Constants!$H$25)</f>
        <v>1090606.1346609942</v>
      </c>
      <c r="AN21" s="23">
        <f>'Intermediate calculations'!AI37*'Intermediate calculations'!AI38*(1-Constants!$H$25)</f>
        <v>1108155.9169677275</v>
      </c>
      <c r="AO21" s="23">
        <f>'Intermediate calculations'!AJ37*'Intermediate calculations'!AJ38*(1-Constants!$H$25)</f>
        <v>1112720.5080577615</v>
      </c>
      <c r="AP21" s="23">
        <f>'Intermediate calculations'!AK37*'Intermediate calculations'!AK38*(1-Constants!$H$25)</f>
        <v>1124040.877319511</v>
      </c>
      <c r="AQ21" s="23">
        <f>'Intermediate calculations'!AL37*'Intermediate calculations'!AL38*(1-Constants!$H$25)</f>
        <v>1136499.4950759257</v>
      </c>
      <c r="AR21" s="23">
        <f>'Intermediate calculations'!AM37*'Intermediate calculations'!AM38*(1-Constants!$H$25)</f>
        <v>1151334.1901593581</v>
      </c>
      <c r="AS21" s="23">
        <f>'Intermediate calculations'!AN37*'Intermediate calculations'!AN38*(1-Constants!$H$25)</f>
        <v>1167844.7997735715</v>
      </c>
      <c r="AT21" s="23">
        <f>'Intermediate calculations'!AO37*'Intermediate calculations'!AO38*(1-Constants!$H$25)</f>
        <v>1186107.1273565528</v>
      </c>
      <c r="AU21" s="23">
        <f>'Intermediate calculations'!AP37*'Intermediate calculations'!AP38*(1-Constants!$H$25)</f>
        <v>1207926.1836717487</v>
      </c>
      <c r="AV21" s="23">
        <f>'Intermediate calculations'!AQ37*'Intermediate calculations'!AQ38*(1-Constants!$H$25)</f>
        <v>1233665.1031844344</v>
      </c>
      <c r="AW21" s="23">
        <f>'Intermediate calculations'!AR37*'Intermediate calculations'!AR38*(1-Constants!$H$25)</f>
        <v>1262699.1199499671</v>
      </c>
      <c r="AX21" s="23">
        <f>'Intermediate calculations'!AS37*'Intermediate calculations'!AS38*(1-Constants!$H$25)</f>
        <v>1293064.6780702658</v>
      </c>
      <c r="AY21" s="23">
        <f>'Intermediate calculations'!AT37*'Intermediate calculations'!AT38*(1-Constants!$H$25)</f>
        <v>1325032.5096870968</v>
      </c>
      <c r="AZ21" s="23">
        <f>'Intermediate calculations'!AU37*'Intermediate calculations'!AU38*(1-Constants!$H$25)</f>
        <v>1361092.1818353599</v>
      </c>
      <c r="BA21" s="23">
        <f>'Intermediate calculations'!AV37*'Intermediate calculations'!AV38*(1-Constants!$H$25)</f>
        <v>1399066.4561220887</v>
      </c>
      <c r="BB21" s="23">
        <f>'Intermediate calculations'!AW37*'Intermediate calculations'!AW38*(1-Constants!$H$25)</f>
        <v>1439092.5590207658</v>
      </c>
      <c r="BC21" s="23">
        <f>'Intermediate calculations'!AX37*'Intermediate calculations'!AX38*(1-Constants!$H$25)</f>
        <v>1481432.4421477525</v>
      </c>
      <c r="BD21" s="23">
        <f>'Intermediate calculations'!AY37*'Intermediate calculations'!AY38*(1-Constants!$H$25)</f>
        <v>1525552.4432714232</v>
      </c>
      <c r="BE21" s="23">
        <f>'Intermediate calculations'!AZ37*'Intermediate calculations'!AZ38*(1-Constants!$H$25)</f>
        <v>1570242.3262731391</v>
      </c>
      <c r="BF21" s="23">
        <f>'Intermediate calculations'!BA37*'Intermediate calculations'!BA38*(1-Constants!$H$25)</f>
        <v>1615027.3055172255</v>
      </c>
      <c r="BG21" s="23">
        <f>'Intermediate calculations'!BB37*'Intermediate calculations'!BB38*(1-Constants!$H$25)</f>
        <v>1661686.6438075844</v>
      </c>
      <c r="BH21" s="23">
        <f>'Intermediate calculations'!BC37*'Intermediate calculations'!BC38*(1-Constants!$H$25)</f>
        <v>1707636.8385048101</v>
      </c>
      <c r="BI21" s="23">
        <f>'Intermediate calculations'!BD37*'Intermediate calculations'!BD38*(1-Constants!$H$25)</f>
        <v>1755155.8049731527</v>
      </c>
      <c r="BJ21" s="23">
        <f>'Intermediate calculations'!BE37*'Intermediate calculations'!BE38*(1-Constants!$H$25)</f>
        <v>1804825.1694602291</v>
      </c>
      <c r="BK21" s="23">
        <f>'Intermediate calculations'!BF37*'Intermediate calculations'!BF38*(1-Constants!$H$25)</f>
        <v>1856800.6014731028</v>
      </c>
      <c r="BL21" s="23">
        <f>'Intermediate calculations'!BG37*'Intermediate calculations'!BG38*(1-Constants!$H$25)</f>
        <v>1911231.8091004146</v>
      </c>
      <c r="BM21" s="23">
        <f>'Intermediate calculations'!BH37*'Intermediate calculations'!BH38*(1-Constants!$H$25)</f>
        <v>1964671.572739891</v>
      </c>
      <c r="BN21" s="23">
        <f>'Intermediate calculations'!BI37*'Intermediate calculations'!BI38*(1-Constants!$H$25)</f>
        <v>2020591.8911810196</v>
      </c>
      <c r="BO21" s="23">
        <f>'Intermediate calculations'!BJ37*'Intermediate calculations'!BJ38*(1-Constants!$H$25)</f>
        <v>2080352.9155711848</v>
      </c>
      <c r="BP21" s="23">
        <f>'Intermediate calculations'!BK37*'Intermediate calculations'!BK38*(1-Constants!$H$25)</f>
        <v>2143479.4356067362</v>
      </c>
    </row>
    <row r="22" spans="1:72" x14ac:dyDescent="0.25">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4076755.451786987</v>
      </c>
      <c r="AH22" s="23">
        <f>'Intermediate calculations'!AC42*'Intermediate calculations'!AC43*(1-Constants!$H$26)</f>
        <v>4062162.5676625152</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3420257.8173798709</v>
      </c>
      <c r="AM22" s="23">
        <f>'Intermediate calculations'!AH42*'Intermediate calculations'!AH43*(1-Constants!$H$26)</f>
        <v>3674043.2203407469</v>
      </c>
      <c r="AN22" s="23">
        <f>'Intermediate calculations'!AI42*'Intermediate calculations'!AI43*(1-Constants!$H$26)</f>
        <v>3744040.3049210059</v>
      </c>
      <c r="AO22" s="23">
        <f>'Intermediate calculations'!AJ42*'Intermediate calculations'!AJ43*(1-Constants!$H$26)</f>
        <v>3690547.8377969866</v>
      </c>
      <c r="AP22" s="23">
        <f>'Intermediate calculations'!AK42*'Intermediate calculations'!AK43*(1-Constants!$H$26)</f>
        <v>3690835.6741338624</v>
      </c>
      <c r="AQ22" s="23">
        <f>'Intermediate calculations'!AL42*'Intermediate calculations'!AL43*(1-Constants!$H$26)</f>
        <v>3696608.7438635235</v>
      </c>
      <c r="AR22" s="23">
        <f>'Intermediate calculations'!AM42*'Intermediate calculations'!AM43*(1-Constants!$H$26)</f>
        <v>3726837.9522191514</v>
      </c>
      <c r="AS22" s="23">
        <f>'Intermediate calculations'!AN42*'Intermediate calculations'!AN43*(1-Constants!$H$26)</f>
        <v>3774284.4508117395</v>
      </c>
      <c r="AT22" s="23">
        <f>'Intermediate calculations'!AO42*'Intermediate calculations'!AO43*(1-Constants!$H$26)</f>
        <v>3839226.6160302069</v>
      </c>
      <c r="AU22" s="23">
        <f>'Intermediate calculations'!AP42*'Intermediate calculations'!AP43*(1-Constants!$H$26)</f>
        <v>3937009.6852305662</v>
      </c>
      <c r="AV22" s="23">
        <f>'Intermediate calculations'!AQ42*'Intermediate calculations'!AQ43*(1-Constants!$H$26)</f>
        <v>4069786.3020869237</v>
      </c>
      <c r="AW22" s="23">
        <f>'Intermediate calculations'!AR42*'Intermediate calculations'!AR43*(1-Constants!$H$26)</f>
        <v>4231310.5944613433</v>
      </c>
      <c r="AX22" s="23">
        <f>'Intermediate calculations'!AS42*'Intermediate calculations'!AS43*(1-Constants!$H$26)</f>
        <v>4403714.7115867967</v>
      </c>
      <c r="AY22" s="23">
        <f>'Intermediate calculations'!AT42*'Intermediate calculations'!AT43*(1-Constants!$H$26)</f>
        <v>4589047.7441292191</v>
      </c>
      <c r="AZ22" s="23">
        <f>'Intermediate calculations'!AU42*'Intermediate calculations'!AU43*(1-Constants!$H$26)</f>
        <v>4808461.7251106631</v>
      </c>
      <c r="BA22" s="23">
        <f>'Intermediate calculations'!AV42*'Intermediate calculations'!AV43*(1-Constants!$H$26)</f>
        <v>5042696.1824551933</v>
      </c>
      <c r="BB22" s="23">
        <f>'Intermediate calculations'!AW42*'Intermediate calculations'!AW43*(1-Constants!$H$26)</f>
        <v>5292453.9813292651</v>
      </c>
      <c r="BC22" s="23">
        <f>'Intermediate calculations'!AX42*'Intermediate calculations'!AX43*(1-Constants!$H$26)</f>
        <v>5559810.5811266927</v>
      </c>
      <c r="BD22" s="23">
        <f>'Intermediate calculations'!AY42*'Intermediate calculations'!AY43*(1-Constants!$H$26)</f>
        <v>5840308.9635841288</v>
      </c>
      <c r="BE22" s="23">
        <f>'Intermediate calculations'!AZ42*'Intermediate calculations'!AZ43*(1-Constants!$H$26)</f>
        <v>6123724.5834644791</v>
      </c>
      <c r="BF22" s="23">
        <f>'Intermediate calculations'!BA42*'Intermediate calculations'!BA43*(1-Constants!$H$26)</f>
        <v>6406069.8412165325</v>
      </c>
      <c r="BG22" s="23">
        <f>'Intermediate calculations'!BB42*'Intermediate calculations'!BB43*(1-Constants!$H$26)</f>
        <v>6701854.0173044363</v>
      </c>
      <c r="BH22" s="23">
        <f>'Intermediate calculations'!BC42*'Intermediate calculations'!BC43*(1-Constants!$H$26)</f>
        <v>6990088.8908834113</v>
      </c>
      <c r="BI22" s="23">
        <f>'Intermediate calculations'!BD42*'Intermediate calculations'!BD43*(1-Constants!$H$26)</f>
        <v>7289461.8406990673</v>
      </c>
      <c r="BJ22" s="23">
        <f>'Intermediate calculations'!BE42*'Intermediate calculations'!BE43*(1-Constants!$H$26)</f>
        <v>7604496.2410423225</v>
      </c>
      <c r="BK22" s="23">
        <f>'Intermediate calculations'!BF42*'Intermediate calculations'!BF43*(1-Constants!$H$26)</f>
        <v>7936354.4169001319</v>
      </c>
      <c r="BL22" s="23">
        <f>'Intermediate calculations'!BG42*'Intermediate calculations'!BG43*(1-Constants!$H$26)</f>
        <v>8286145.7976837661</v>
      </c>
      <c r="BM22" s="23">
        <f>'Intermediate calculations'!BH42*'Intermediate calculations'!BH43*(1-Constants!$H$26)</f>
        <v>8626410.1439522598</v>
      </c>
      <c r="BN22" s="23">
        <f>'Intermediate calculations'!BI42*'Intermediate calculations'!BI43*(1-Constants!$H$26)</f>
        <v>8984574.7438255828</v>
      </c>
      <c r="BO22" s="23">
        <f>'Intermediate calculations'!BJ42*'Intermediate calculations'!BJ43*(1-Constants!$H$26)</f>
        <v>9370992.6227525957</v>
      </c>
      <c r="BP22" s="23">
        <f>'Intermediate calculations'!BK42*'Intermediate calculations'!BK43*(1-Constants!$H$26)</f>
        <v>9781720.3986099157</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3532846.5940719731</v>
      </c>
      <c r="AN41" s="22">
        <f>((Data!$AJ$42*LN('Intermediate calculations'!AH60))+Data!$AK$42)</f>
        <v>3559420.7056514025</v>
      </c>
      <c r="AO41" s="22">
        <f>((Data!$AJ$42*LN('Intermediate calculations'!AI60))+Data!$AK$42)</f>
        <v>3570261.5070564244</v>
      </c>
      <c r="AP41" s="22">
        <f>((Data!$AJ$42*LN('Intermediate calculations'!AJ60))+Data!$AK$42)</f>
        <v>3571059.7268603966</v>
      </c>
      <c r="AQ41" s="22">
        <f>((Data!$AJ$42*LN('Intermediate calculations'!AK60))+Data!$AK$42)</f>
        <v>3576535.6832903493</v>
      </c>
      <c r="AR41" s="22">
        <f>((Data!$AJ$42*LN('Intermediate calculations'!AL60))+Data!$AK$42)</f>
        <v>3582589.0212090667</v>
      </c>
      <c r="AS41" s="22">
        <f>((Data!$AJ$42*LN('Intermediate calculations'!AM60))+Data!$AK$42)</f>
        <v>3590460.464595072</v>
      </c>
      <c r="AT41" s="22">
        <f>((Data!$AJ$42*LN('Intermediate calculations'!AN60))+Data!$AK$42)</f>
        <v>3599568.3378957454</v>
      </c>
      <c r="AU41" s="22">
        <f>((Data!$AJ$42*LN('Intermediate calculations'!AO60))+Data!$AK$42)</f>
        <v>3609923.9861918241</v>
      </c>
      <c r="AV41" s="22">
        <f>((Data!$AJ$42*LN('Intermediate calculations'!AP60))+Data!$AK$42)</f>
        <v>3622749.5119625926</v>
      </c>
      <c r="AW41" s="22">
        <f>((Data!$AJ$42*LN('Intermediate calculations'!AQ60))+Data!$AK$42)</f>
        <v>3638161.4546589516</v>
      </c>
      <c r="AX41" s="22">
        <f>((Data!$AJ$42*LN('Intermediate calculations'!AR60))+Data!$AK$42)</f>
        <v>3655576.6197214182</v>
      </c>
      <c r="AY41" s="22">
        <f>((Data!$AJ$42*LN('Intermediate calculations'!AS60))+Data!$AK$42)</f>
        <v>3673540.3700983394</v>
      </c>
      <c r="AZ41" s="22">
        <f>((Data!$AJ$42*LN('Intermediate calculations'!AT60))+Data!$AK$42)</f>
        <v>3692178.7258380298</v>
      </c>
      <c r="BA41" s="22">
        <f>((Data!$AJ$42*LN('Intermediate calculations'!AU60))+Data!$AK$42)</f>
        <v>3713012.3195534348</v>
      </c>
      <c r="BB41" s="22">
        <f>((Data!$AJ$42*LN('Intermediate calculations'!AV60))+Data!$AK$42)</f>
        <v>3734514.7083002646</v>
      </c>
      <c r="BC41" s="22">
        <f>((Data!$AJ$42*LN('Intermediate calculations'!AW60))+Data!$AK$42)</f>
        <v>3756690.6017623115</v>
      </c>
      <c r="BD41" s="22">
        <f>((Data!$AJ$42*LN('Intermediate calculations'!AX60))+Data!$AK$42)</f>
        <v>3779623.5069015324</v>
      </c>
      <c r="BE41" s="22">
        <f>((Data!$AJ$42*LN('Intermediate calculations'!AY60))+Data!$AK$42)</f>
        <v>3802939.2577585205</v>
      </c>
      <c r="BF41" s="22">
        <f>((Data!$AJ$42*LN('Intermediate calculations'!AZ60))+Data!$AK$42)</f>
        <v>3825924.0461836755</v>
      </c>
      <c r="BG41" s="22">
        <f>((Data!$AJ$42*LN('Intermediate calculations'!BA60))+Data!$AK$42)</f>
        <v>3848332.7053888217</v>
      </c>
      <c r="BH41" s="22">
        <f>((Data!$AJ$42*LN('Intermediate calculations'!BB60))+Data!$AK$42)</f>
        <v>3871107.8900102228</v>
      </c>
      <c r="BI41" s="22">
        <f>((Data!$AJ$42*LN('Intermediate calculations'!BC60))+Data!$AK$42)</f>
        <v>3892915.2823000681</v>
      </c>
      <c r="BJ41" s="22">
        <f>((Data!$AJ$42*LN('Intermediate calculations'!BD60))+Data!$AK$42)</f>
        <v>3914928.2455330603</v>
      </c>
      <c r="BK41" s="22">
        <f>((Data!$AJ$42*LN('Intermediate calculations'!BE60))+Data!$AK$42)</f>
        <v>3937387.4095168989</v>
      </c>
      <c r="BL41" s="22">
        <f>((Data!$AJ$42*LN('Intermediate calculations'!BF60))+Data!$AK$42)</f>
        <v>3960312.8452833463</v>
      </c>
      <c r="BM41" s="22">
        <f>((Data!$AJ$42*LN('Intermediate calculations'!BG60))+Data!$AK$42)</f>
        <v>3983716.5960292518</v>
      </c>
      <c r="BN41" s="22">
        <f>((Data!$AJ$42*LN('Intermediate calculations'!BH60))+Data!$AK$42)</f>
        <v>4006050.5005795397</v>
      </c>
      <c r="BO41" s="22">
        <f>((Data!$AJ$42*LN('Intermediate calculations'!BI60))+Data!$AK$42)</f>
        <v>4028840.9744705111</v>
      </c>
      <c r="BP41" s="22">
        <f>((Data!$AJ$42*LN('Intermediate calculations'!BJ60))+Data!$AK$42)</f>
        <v>4052582.3242733404</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1948204.1883282801</v>
      </c>
      <c r="AN45" s="22">
        <f t="shared" si="16"/>
        <v>1962858.6020146878</v>
      </c>
      <c r="AO45" s="22">
        <f t="shared" si="16"/>
        <v>1968836.8108442298</v>
      </c>
      <c r="AP45" s="22">
        <f t="shared" si="16"/>
        <v>1969276.9927553025</v>
      </c>
      <c r="AQ45" s="22">
        <f t="shared" si="16"/>
        <v>1972296.7336265414</v>
      </c>
      <c r="AR45" s="22">
        <f t="shared" si="16"/>
        <v>1975634.8741238955</v>
      </c>
      <c r="AS45" s="22">
        <f t="shared" si="16"/>
        <v>1979975.617081299</v>
      </c>
      <c r="AT45" s="22">
        <f t="shared" si="16"/>
        <v>1984998.1948917564</v>
      </c>
      <c r="AU45" s="22">
        <f t="shared" si="16"/>
        <v>1990708.8638512094</v>
      </c>
      <c r="AV45" s="22">
        <f t="shared" si="16"/>
        <v>1997781.5578838489</v>
      </c>
      <c r="AW45" s="22">
        <f t="shared" si="16"/>
        <v>2006280.5431954965</v>
      </c>
      <c r="AX45" s="22">
        <f t="shared" si="16"/>
        <v>2015884.214515971</v>
      </c>
      <c r="AY45" s="22">
        <f t="shared" si="16"/>
        <v>2025790.4056823594</v>
      </c>
      <c r="AZ45" s="22">
        <f t="shared" si="16"/>
        <v>2036068.6110186868</v>
      </c>
      <c r="BA45" s="22">
        <f t="shared" si="16"/>
        <v>2047557.390237798</v>
      </c>
      <c r="BB45" s="22">
        <f t="shared" si="16"/>
        <v>2059414.9794934222</v>
      </c>
      <c r="BC45" s="22">
        <f t="shared" si="16"/>
        <v>2071643.9759619285</v>
      </c>
      <c r="BD45" s="22">
        <f t="shared" si="16"/>
        <v>2084290.4299341256</v>
      </c>
      <c r="BE45" s="22">
        <f t="shared" si="16"/>
        <v>2097148.0059041162</v>
      </c>
      <c r="BF45" s="22">
        <f t="shared" si="16"/>
        <v>2109823.0711483485</v>
      </c>
      <c r="BG45" s="22">
        <f t="shared" si="16"/>
        <v>2122180.4273357191</v>
      </c>
      <c r="BH45" s="22">
        <f t="shared" si="16"/>
        <v>2134739.9056170057</v>
      </c>
      <c r="BI45" s="22">
        <f t="shared" si="16"/>
        <v>2146765.6904520686</v>
      </c>
      <c r="BJ45" s="22">
        <f t="shared" si="16"/>
        <v>2158904.8383109067</v>
      </c>
      <c r="BK45" s="22">
        <f t="shared" si="16"/>
        <v>2171290.0455862763</v>
      </c>
      <c r="BL45" s="22">
        <f t="shared" si="16"/>
        <v>2183932.3805391686</v>
      </c>
      <c r="BM45" s="22">
        <f t="shared" si="16"/>
        <v>2196838.4844448045</v>
      </c>
      <c r="BN45" s="22">
        <f t="shared" si="16"/>
        <v>2209154.6168405917</v>
      </c>
      <c r="BO45" s="22">
        <f t="shared" si="16"/>
        <v>2221722.5264585414</v>
      </c>
      <c r="BP45" s="22">
        <f t="shared" si="16"/>
        <v>2234814.8008867744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640817.37830488977</v>
      </c>
      <c r="AN46" s="22">
        <f>((Data!$AJ$48*'Activity data'!AN47)+Data!$AK$48)</f>
        <v>640586.60944977636</v>
      </c>
      <c r="AO46" s="22">
        <f>((Data!$AJ$48*'Activity data'!AO47)+Data!$AK$48)</f>
        <v>640492.46822811128</v>
      </c>
      <c r="AP46" s="22">
        <f>((Data!$AJ$48*'Activity data'!AP47)+Data!$AK$48)</f>
        <v>640485.53650925634</v>
      </c>
      <c r="AQ46" s="22">
        <f>((Data!$AJ$48*'Activity data'!AQ47)+Data!$AK$48)</f>
        <v>640437.98345401254</v>
      </c>
      <c r="AR46" s="22">
        <f>((Data!$AJ$48*'Activity data'!AR47)+Data!$AK$48)</f>
        <v>640385.41643377778</v>
      </c>
      <c r="AS46" s="22">
        <f>((Data!$AJ$48*'Activity data'!AS47)+Data!$AK$48)</f>
        <v>640317.06103559816</v>
      </c>
      <c r="AT46" s="22">
        <f>((Data!$AJ$48*'Activity data'!AT47)+Data!$AK$48)</f>
        <v>640237.9685139975</v>
      </c>
      <c r="AU46" s="22">
        <f>((Data!$AJ$48*'Activity data'!AU47)+Data!$AK$48)</f>
        <v>640148.04034860618</v>
      </c>
      <c r="AV46" s="22">
        <f>((Data!$AJ$48*'Activity data'!AV47)+Data!$AK$48)</f>
        <v>640036.66383505834</v>
      </c>
      <c r="AW46" s="22">
        <f>((Data!$AJ$48*'Activity data'!AW47)+Data!$AK$48)</f>
        <v>639902.82694796298</v>
      </c>
      <c r="AX46" s="22">
        <f>((Data!$AJ$48*'Activity data'!AX47)+Data!$AK$48)</f>
        <v>639751.59413285775</v>
      </c>
      <c r="AY46" s="22">
        <f>((Data!$AJ$48*'Activity data'!AY47)+Data!$AK$48)</f>
        <v>639595.59741794842</v>
      </c>
      <c r="AZ46" s="22">
        <f>((Data!$AJ$48*'Activity data'!AZ47)+Data!$AK$48)</f>
        <v>639433.7424485964</v>
      </c>
      <c r="BA46" s="22">
        <f>((Data!$AJ$48*'Activity data'!BA47)+Data!$AK$48)</f>
        <v>639252.82409295428</v>
      </c>
      <c r="BB46" s="22">
        <f>((Data!$AJ$48*'Activity data'!BB47)+Data!$AK$48)</f>
        <v>639066.09793962725</v>
      </c>
      <c r="BC46" s="22">
        <f>((Data!$AJ$48*'Activity data'!BC47)+Data!$AK$48)</f>
        <v>638873.52308985067</v>
      </c>
      <c r="BD46" s="22">
        <f>((Data!$AJ$48*'Activity data'!BD47)+Data!$AK$48)</f>
        <v>638674.37437146029</v>
      </c>
      <c r="BE46" s="22">
        <f>((Data!$AJ$48*'Activity data'!BE47)+Data!$AK$48)</f>
        <v>638471.90103137167</v>
      </c>
      <c r="BF46" s="22">
        <f>((Data!$AJ$48*'Activity data'!BF47)+Data!$AK$48)</f>
        <v>638272.30175995128</v>
      </c>
      <c r="BG46" s="22">
        <f>((Data!$AJ$48*'Activity data'!BG47)+Data!$AK$48)</f>
        <v>638077.70557885442</v>
      </c>
      <c r="BH46" s="22">
        <f>((Data!$AJ$48*'Activity data'!BH47)+Data!$AK$48)</f>
        <v>637879.92650110915</v>
      </c>
      <c r="BI46" s="22">
        <f>((Data!$AJ$48*'Activity data'!BI47)+Data!$AK$48)</f>
        <v>637690.55170539126</v>
      </c>
      <c r="BJ46" s="22">
        <f>((Data!$AJ$48*'Activity data'!BJ47)+Data!$AK$48)</f>
        <v>637499.3917372491</v>
      </c>
      <c r="BK46" s="22">
        <f>((Data!$AJ$48*'Activity data'!BK47)+Data!$AK$48)</f>
        <v>637304.35697404109</v>
      </c>
      <c r="BL46" s="22">
        <f>((Data!$AJ$48*'Activity data'!BL47)+Data!$AK$48)</f>
        <v>637105.27311947884</v>
      </c>
      <c r="BM46" s="22">
        <f>((Data!$AJ$48*'Activity data'!BM47)+Data!$AK$48)</f>
        <v>636902.03559077159</v>
      </c>
      <c r="BN46" s="22">
        <f>((Data!$AJ$48*'Activity data'!BN47)+Data!$AK$48)</f>
        <v>636708.08857704443</v>
      </c>
      <c r="BO46" s="22">
        <f>((Data!$AJ$48*'Activity data'!BO47)+Data!$AK$48)</f>
        <v>636510.17672770214</v>
      </c>
      <c r="BP46" s="22">
        <f>((Data!$AJ$48*'Activity data'!BP47)+Data!$AK$48)</f>
        <v>636304.00749805651</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420249.18914010539</v>
      </c>
      <c r="AN47" s="22">
        <f>((Data!$AJ$49*'Activity data'!AN41)+Data!$AK$49)</f>
        <v>420079.45319070813</v>
      </c>
      <c r="AO47" s="22">
        <f>((Data!$AJ$49*'Activity data'!AO41)+Data!$AK$49)</f>
        <v>420010.21009623213</v>
      </c>
      <c r="AP47" s="22">
        <f>((Data!$AJ$49*'Activity data'!AP41)+Data!$AK$49)</f>
        <v>420005.11165311583</v>
      </c>
      <c r="AQ47" s="22">
        <f>((Data!$AJ$49*'Activity data'!AQ41)+Data!$AK$49)</f>
        <v>419970.1352566061</v>
      </c>
      <c r="AR47" s="22">
        <f>((Data!$AJ$49*'Activity data'!AR41)+Data!$AK$49)</f>
        <v>419931.47097029176</v>
      </c>
      <c r="AS47" s="22">
        <f>((Data!$AJ$49*'Activity data'!AS41)+Data!$AK$49)</f>
        <v>419881.19395868754</v>
      </c>
      <c r="AT47" s="22">
        <f>((Data!$AJ$49*'Activity data'!AT41)+Data!$AK$49)</f>
        <v>419823.01953893097</v>
      </c>
      <c r="AU47" s="22">
        <f>((Data!$AJ$49*'Activity data'!AU41)+Data!$AK$49)</f>
        <v>419756.87524696073</v>
      </c>
      <c r="AV47" s="22">
        <f>((Data!$AJ$49*'Activity data'!AV41)+Data!$AK$49)</f>
        <v>419674.95518778154</v>
      </c>
      <c r="AW47" s="22">
        <f>((Data!$AJ$49*'Activity data'!AW41)+Data!$AK$49)</f>
        <v>419576.51499278937</v>
      </c>
      <c r="AX47" s="22">
        <f>((Data!$AJ$49*'Activity data'!AX41)+Data!$AK$49)</f>
        <v>419465.27968142426</v>
      </c>
      <c r="AY47" s="22">
        <f>((Data!$AJ$49*'Activity data'!AY41)+Data!$AK$49)</f>
        <v>419350.54040911223</v>
      </c>
      <c r="AZ47" s="22">
        <f>((Data!$AJ$49*'Activity data'!AZ41)+Data!$AK$49)</f>
        <v>419231.49225214095</v>
      </c>
      <c r="BA47" s="22">
        <f>((Data!$AJ$49*'Activity data'!BA41)+Data!$AK$49)</f>
        <v>419098.42252380511</v>
      </c>
      <c r="BB47" s="22">
        <f>((Data!$AJ$49*'Activity data'!BB41)+Data!$AK$49)</f>
        <v>418961.08102294838</v>
      </c>
      <c r="BC47" s="22">
        <f>((Data!$AJ$49*'Activity data'!BC41)+Data!$AK$49)</f>
        <v>418819.43766756234</v>
      </c>
      <c r="BD47" s="22">
        <f>((Data!$AJ$49*'Activity data'!BD41)+Data!$AK$49)</f>
        <v>418672.95907637372</v>
      </c>
      <c r="BE47" s="22">
        <f>((Data!$AJ$49*'Activity data'!BE41)+Data!$AK$49)</f>
        <v>418524.03514731623</v>
      </c>
      <c r="BF47" s="22">
        <f>((Data!$AJ$49*'Activity data'!BF41)+Data!$AK$49)</f>
        <v>418377.22516372078</v>
      </c>
      <c r="BG47" s="22">
        <f>((Data!$AJ$49*'Activity data'!BG41)+Data!$AK$49)</f>
        <v>418234.09507135488</v>
      </c>
      <c r="BH47" s="22">
        <f>((Data!$AJ$49*'Activity data'!BH41)+Data!$AK$49)</f>
        <v>418088.62388324545</v>
      </c>
      <c r="BI47" s="22">
        <f>((Data!$AJ$49*'Activity data'!BI41)+Data!$AK$49)</f>
        <v>417949.3342432839</v>
      </c>
      <c r="BJ47" s="22">
        <f>((Data!$AJ$49*'Activity data'!BJ41)+Data!$AK$49)</f>
        <v>417808.73156679439</v>
      </c>
      <c r="BK47" s="22">
        <f>((Data!$AJ$49*'Activity data'!BK41)+Data!$AK$49)</f>
        <v>417665.27888691565</v>
      </c>
      <c r="BL47" s="22">
        <f>((Data!$AJ$49*'Activity data'!BL41)+Data!$AK$49)</f>
        <v>417518.8480046062</v>
      </c>
      <c r="BM47" s="22">
        <f>((Data!$AJ$49*'Activity data'!BM41)+Data!$AK$49)</f>
        <v>417369.36199675081</v>
      </c>
      <c r="BN47" s="22">
        <f>((Data!$AJ$49*'Activity data'!BN41)+Data!$AK$49)</f>
        <v>417226.70938233467</v>
      </c>
      <c r="BO47" s="22">
        <f>((Data!$AJ$49*'Activity data'!BO41)+Data!$AK$49)</f>
        <v>417081.14053757628</v>
      </c>
      <c r="BP47" s="22">
        <f>((Data!$AJ$49*'Activity data'!BP41)+Data!$AK$49)</f>
        <v>416929.49819436145</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2773.6446483246964</v>
      </c>
      <c r="AN48" s="22">
        <f t="shared" ref="AN48:BP48" si="19">AN47*0.05*0.33*0.8*0.5</f>
        <v>2772.5243910586742</v>
      </c>
      <c r="AO48" s="22">
        <f t="shared" si="19"/>
        <v>2772.0673866351326</v>
      </c>
      <c r="AP48" s="22">
        <f t="shared" si="19"/>
        <v>2772.0337369105655</v>
      </c>
      <c r="AQ48" s="22">
        <f t="shared" si="19"/>
        <v>2771.8028926936008</v>
      </c>
      <c r="AR48" s="22">
        <f t="shared" si="19"/>
        <v>2771.5477084039262</v>
      </c>
      <c r="AS48" s="22">
        <f t="shared" si="19"/>
        <v>2771.2158801273381</v>
      </c>
      <c r="AT48" s="22">
        <f t="shared" si="19"/>
        <v>2770.8319289569445</v>
      </c>
      <c r="AU48" s="22">
        <f t="shared" si="19"/>
        <v>2770.3953766299414</v>
      </c>
      <c r="AV48" s="22">
        <f t="shared" si="19"/>
        <v>2769.8547042393589</v>
      </c>
      <c r="AW48" s="22">
        <f t="shared" si="19"/>
        <v>2769.2049989524103</v>
      </c>
      <c r="AX48" s="22">
        <f t="shared" si="19"/>
        <v>2768.4708458974005</v>
      </c>
      <c r="AY48" s="22">
        <f t="shared" si="19"/>
        <v>2767.7135667001417</v>
      </c>
      <c r="AZ48" s="22">
        <f t="shared" si="19"/>
        <v>2766.9278488641307</v>
      </c>
      <c r="BA48" s="22">
        <f t="shared" si="19"/>
        <v>2766.0495886571143</v>
      </c>
      <c r="BB48" s="22">
        <f t="shared" si="19"/>
        <v>2765.1431347514599</v>
      </c>
      <c r="BC48" s="22">
        <f t="shared" si="19"/>
        <v>2764.208288605912</v>
      </c>
      <c r="BD48" s="22">
        <f t="shared" si="19"/>
        <v>2763.2415299040672</v>
      </c>
      <c r="BE48" s="22">
        <f t="shared" si="19"/>
        <v>2762.2586319722873</v>
      </c>
      <c r="BF48" s="22">
        <f t="shared" si="19"/>
        <v>2761.2896860805577</v>
      </c>
      <c r="BG48" s="22">
        <f t="shared" si="19"/>
        <v>2760.3450274709426</v>
      </c>
      <c r="BH48" s="22">
        <f t="shared" si="19"/>
        <v>2759.3849176294207</v>
      </c>
      <c r="BI48" s="22">
        <f t="shared" si="19"/>
        <v>2758.4656060056745</v>
      </c>
      <c r="BJ48" s="22">
        <f t="shared" si="19"/>
        <v>2757.5376283408436</v>
      </c>
      <c r="BK48" s="22">
        <f t="shared" si="19"/>
        <v>2756.5908406536437</v>
      </c>
      <c r="BL48" s="22">
        <f t="shared" si="19"/>
        <v>2755.6243968304016</v>
      </c>
      <c r="BM48" s="22">
        <f t="shared" si="19"/>
        <v>2754.637789178556</v>
      </c>
      <c r="BN48" s="22">
        <f t="shared" si="19"/>
        <v>2753.6962819234091</v>
      </c>
      <c r="BO48" s="22">
        <f t="shared" si="19"/>
        <v>2752.735527548004</v>
      </c>
      <c r="BP48" s="22">
        <f t="shared" si="19"/>
        <v>2751.7346880827863</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20279790.167587776</v>
      </c>
      <c r="AM50" s="22">
        <f>((AM5*Constants!$H63*Constants!$H81*(1-Constants!$H99))+(AM5*Constants!$H63*Constants!$H115))</f>
        <v>20619616.463356629</v>
      </c>
      <c r="AN50" s="22">
        <f>((AN5*Constants!$H63*Constants!$H81*(1-Constants!$H99))+(AN5*Constants!$H63*Constants!$H115))</f>
        <v>20726756.999639787</v>
      </c>
      <c r="AO50" s="22">
        <f>((AO5*Constants!$H63*Constants!$H81*(1-Constants!$H99))+(AO5*Constants!$H63*Constants!$H115))</f>
        <v>20692600.59884613</v>
      </c>
      <c r="AP50" s="22">
        <f>((AP5*Constants!$H63*Constants!$H81*(1-Constants!$H99))+(AP5*Constants!$H63*Constants!$H115))</f>
        <v>20741436.105913758</v>
      </c>
      <c r="AQ50" s="22">
        <f>((AQ5*Constants!$H63*Constants!$H81*(1-Constants!$H99))+(AQ5*Constants!$H63*Constants!$H115))</f>
        <v>20807794.869193889</v>
      </c>
      <c r="AR50" s="22">
        <f>((AR5*Constants!$H63*Constants!$H81*(1-Constants!$H99))+(AR5*Constants!$H63*Constants!$H115))</f>
        <v>20901052.93984849</v>
      </c>
      <c r="AS50" s="22">
        <f>((AS5*Constants!$H63*Constants!$H81*(1-Constants!$H99))+(AS5*Constants!$H63*Constants!$H115))</f>
        <v>21013201.563671466</v>
      </c>
      <c r="AT50" s="22">
        <f>((AT5*Constants!$H63*Constants!$H81*(1-Constants!$H99))+(AT5*Constants!$H63*Constants!$H115))</f>
        <v>21144668.916165665</v>
      </c>
      <c r="AU50" s="22">
        <f>((AU5*Constants!$H63*Constants!$H81*(1-Constants!$H99))+(AU5*Constants!$H63*Constants!$H115))</f>
        <v>21314692.111315563</v>
      </c>
      <c r="AV50" s="22">
        <f>((AV5*Constants!$H63*Constants!$H81*(1-Constants!$H99))+(AV5*Constants!$H63*Constants!$H115))</f>
        <v>21526719.695533499</v>
      </c>
      <c r="AW50" s="22">
        <f>((AW5*Constants!$H63*Constants!$H81*(1-Constants!$H99))+(AW5*Constants!$H63*Constants!$H115))</f>
        <v>21773469.609615702</v>
      </c>
      <c r="AX50" s="22">
        <f>((AX5*Constants!$H63*Constants!$H81*(1-Constants!$H99))+(AX5*Constants!$H63*Constants!$H115))</f>
        <v>22033651.769350816</v>
      </c>
      <c r="AY50" s="22">
        <f>((AY5*Constants!$H63*Constants!$H81*(1-Constants!$H99))+(AY5*Constants!$H63*Constants!$H115))</f>
        <v>22309977.914328162</v>
      </c>
      <c r="AZ50" s="22">
        <f>((AZ5*Constants!$H63*Constants!$H81*(1-Constants!$H99))+(AZ5*Constants!$H63*Constants!$H115))</f>
        <v>22628484.175675176</v>
      </c>
      <c r="BA50" s="22">
        <f>((BA5*Constants!$H63*Constants!$H81*(1-Constants!$H99))+(BA5*Constants!$H63*Constants!$H115))</f>
        <v>22965788.518714901</v>
      </c>
      <c r="BB50" s="22">
        <f>((BB5*Constants!$H63*Constants!$H81*(1-Constants!$H99))+(BB5*Constants!$H63*Constants!$H115))</f>
        <v>23323200.615809169</v>
      </c>
      <c r="BC50" s="22">
        <f>((BC5*Constants!$H63*Constants!$H81*(1-Constants!$H99))+(BC5*Constants!$H63*Constants!$H115))</f>
        <v>23703155.633760802</v>
      </c>
      <c r="BD50" s="22">
        <f>((BD5*Constants!$H63*Constants!$H81*(1-Constants!$H99))+(BD5*Constants!$H63*Constants!$H115))</f>
        <v>24099712.303112838</v>
      </c>
      <c r="BE50" s="22">
        <f>((BE5*Constants!$H63*Constants!$H81*(1-Constants!$H99))+(BE5*Constants!$H63*Constants!$H115))</f>
        <v>24500149.356279187</v>
      </c>
      <c r="BF50" s="22">
        <f>((BF5*Constants!$H63*Constants!$H81*(1-Constants!$H99))+(BF5*Constants!$H63*Constants!$H115))</f>
        <v>24899564.453499809</v>
      </c>
      <c r="BG50" s="22">
        <f>((BG5*Constants!$H63*Constants!$H81*(1-Constants!$H99))+(BG5*Constants!$H63*Constants!$H115))</f>
        <v>25316347.120986987</v>
      </c>
      <c r="BH50" s="22">
        <f>((BH5*Constants!$H63*Constants!$H81*(1-Constants!$H99))+(BH5*Constants!$H63*Constants!$H115))</f>
        <v>25723715.370609276</v>
      </c>
      <c r="BI50" s="22">
        <f>((BI5*Constants!$H63*Constants!$H81*(1-Constants!$H99))+(BI5*Constants!$H63*Constants!$H115))</f>
        <v>26145017.490931224</v>
      </c>
      <c r="BJ50" s="22">
        <f>((BJ5*Constants!$H63*Constants!$H81*(1-Constants!$H99))+(BJ5*Constants!$H63*Constants!$H115))</f>
        <v>26586052.117671698</v>
      </c>
      <c r="BK50" s="22">
        <f>((BK5*Constants!$H63*Constants!$H81*(1-Constants!$H99))+(BK5*Constants!$H63*Constants!$H115))</f>
        <v>27048148.185752764</v>
      </c>
      <c r="BL50" s="22">
        <f>((BL5*Constants!$H63*Constants!$H81*(1-Constants!$H99))+(BL5*Constants!$H63*Constants!$H115))</f>
        <v>27532554.196973089</v>
      </c>
      <c r="BM50" s="22">
        <f>((BM5*Constants!$H63*Constants!$H81*(1-Constants!$H99))+(BM5*Constants!$H63*Constants!$H115))</f>
        <v>28004258.831911307</v>
      </c>
      <c r="BN50" s="22">
        <f>((BN5*Constants!$H63*Constants!$H81*(1-Constants!$H99))+(BN5*Constants!$H63*Constants!$H115))</f>
        <v>28498369.710081249</v>
      </c>
      <c r="BO50" s="22">
        <f>((BO5*Constants!$H63*Constants!$H81*(1-Constants!$H99))+(BO5*Constants!$H63*Constants!$H115))</f>
        <v>29028364.220464334</v>
      </c>
      <c r="BP50" s="22">
        <f>((BP5*Constants!$H63*Constants!$H81*(1-Constants!$H99))+(BP5*Constants!$H63*Constants!$H115))</f>
        <v>29589106.829442795</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59297513.552313551</v>
      </c>
      <c r="AM51" s="22">
        <f>((AM6*Constants!$H64*Constants!$H82*(1-Constants!$H100))+(AM6*Constants!$H64*Constants!$H116))</f>
        <v>60291155.706017502</v>
      </c>
      <c r="AN51" s="22">
        <f>((AN6*Constants!$H64*Constants!$H82*(1-Constants!$H100))+(AN6*Constants!$H64*Constants!$H116))</f>
        <v>60604431.501760513</v>
      </c>
      <c r="AO51" s="22">
        <f>((AO6*Constants!$H64*Constants!$H82*(1-Constants!$H100))+(AO6*Constants!$H64*Constants!$H116))</f>
        <v>60504559.184432656</v>
      </c>
      <c r="AP51" s="22">
        <f>((AP6*Constants!$H64*Constants!$H82*(1-Constants!$H100))+(AP6*Constants!$H64*Constants!$H116))</f>
        <v>60647352.77934888</v>
      </c>
      <c r="AQ51" s="22">
        <f>((AQ6*Constants!$H64*Constants!$H82*(1-Constants!$H100))+(AQ6*Constants!$H64*Constants!$H116))</f>
        <v>60841383.863122478</v>
      </c>
      <c r="AR51" s="22">
        <f>((AR6*Constants!$H64*Constants!$H82*(1-Constants!$H100))+(AR6*Constants!$H64*Constants!$H116))</f>
        <v>61114067.735233851</v>
      </c>
      <c r="AS51" s="22">
        <f>((AS6*Constants!$H64*Constants!$H82*(1-Constants!$H100))+(AS6*Constants!$H64*Constants!$H116))</f>
        <v>61441987.032527402</v>
      </c>
      <c r="AT51" s="22">
        <f>((AT6*Constants!$H64*Constants!$H82*(1-Constants!$H100))+(AT6*Constants!$H64*Constants!$H116))</f>
        <v>61826393.727655396</v>
      </c>
      <c r="AU51" s="22">
        <f>((AU6*Constants!$H64*Constants!$H82*(1-Constants!$H100))+(AU6*Constants!$H64*Constants!$H116))</f>
        <v>62323536.57949429</v>
      </c>
      <c r="AV51" s="22">
        <f>((AV6*Constants!$H64*Constants!$H82*(1-Constants!$H100))+(AV6*Constants!$H64*Constants!$H116))</f>
        <v>62943499.036932409</v>
      </c>
      <c r="AW51" s="22">
        <f>((AW6*Constants!$H64*Constants!$H82*(1-Constants!$H100))+(AW6*Constants!$H64*Constants!$H116))</f>
        <v>63664988.571755439</v>
      </c>
      <c r="AX51" s="22">
        <f>((AX6*Constants!$H64*Constants!$H82*(1-Constants!$H100))+(AX6*Constants!$H64*Constants!$H116))</f>
        <v>64425753.600163937</v>
      </c>
      <c r="AY51" s="22">
        <f>((AY6*Constants!$H64*Constants!$H82*(1-Constants!$H100))+(AY6*Constants!$H64*Constants!$H116))</f>
        <v>65233723.169436932</v>
      </c>
      <c r="AZ51" s="22">
        <f>((AZ6*Constants!$H64*Constants!$H82*(1-Constants!$H100))+(AZ6*Constants!$H64*Constants!$H116))</f>
        <v>66165026.1658016</v>
      </c>
      <c r="BA51" s="22">
        <f>((BA6*Constants!$H64*Constants!$H82*(1-Constants!$H100))+(BA6*Constants!$H64*Constants!$H116))</f>
        <v>67151294.203457117</v>
      </c>
      <c r="BB51" s="22">
        <f>((BB6*Constants!$H64*Constants!$H82*(1-Constants!$H100))+(BB6*Constants!$H64*Constants!$H116))</f>
        <v>68196356.726100028</v>
      </c>
      <c r="BC51" s="22">
        <f>((BC6*Constants!$H64*Constants!$H82*(1-Constants!$H100))+(BC6*Constants!$H64*Constants!$H116))</f>
        <v>69307334.090267509</v>
      </c>
      <c r="BD51" s="22">
        <f>((BD6*Constants!$H64*Constants!$H82*(1-Constants!$H100))+(BD6*Constants!$H64*Constants!$H116))</f>
        <v>70466854.197765738</v>
      </c>
      <c r="BE51" s="22">
        <f>((BE6*Constants!$H64*Constants!$H82*(1-Constants!$H100))+(BE6*Constants!$H64*Constants!$H116))</f>
        <v>71637720.434090555</v>
      </c>
      <c r="BF51" s="22">
        <f>((BF6*Constants!$H64*Constants!$H82*(1-Constants!$H100))+(BF6*Constants!$H64*Constants!$H116))</f>
        <v>72805598.501107812</v>
      </c>
      <c r="BG51" s="22">
        <f>((BG6*Constants!$H64*Constants!$H82*(1-Constants!$H100))+(BG6*Constants!$H64*Constants!$H116))</f>
        <v>74024258.835828155</v>
      </c>
      <c r="BH51" s="22">
        <f>((BH6*Constants!$H64*Constants!$H82*(1-Constants!$H100))+(BH6*Constants!$H64*Constants!$H116))</f>
        <v>75215391.687950402</v>
      </c>
      <c r="BI51" s="22">
        <f>((BI6*Constants!$H64*Constants!$H82*(1-Constants!$H100))+(BI6*Constants!$H64*Constants!$H116))</f>
        <v>76447266.770629346</v>
      </c>
      <c r="BJ51" s="22">
        <f>((BJ6*Constants!$H64*Constants!$H82*(1-Constants!$H100))+(BJ6*Constants!$H64*Constants!$H116))</f>
        <v>77736839.125178695</v>
      </c>
      <c r="BK51" s="22">
        <f>((BK6*Constants!$H64*Constants!$H82*(1-Constants!$H100))+(BK6*Constants!$H64*Constants!$H116))</f>
        <v>79087994.518457949</v>
      </c>
      <c r="BL51" s="22">
        <f>((BL6*Constants!$H64*Constants!$H82*(1-Constants!$H100))+(BL6*Constants!$H64*Constants!$H116))</f>
        <v>80504383.533225372</v>
      </c>
      <c r="BM51" s="22">
        <f>((BM6*Constants!$H64*Constants!$H82*(1-Constants!$H100))+(BM6*Constants!$H64*Constants!$H116))</f>
        <v>81883634.095079929</v>
      </c>
      <c r="BN51" s="22">
        <f>((BN6*Constants!$H64*Constants!$H82*(1-Constants!$H100))+(BN6*Constants!$H64*Constants!$H116))</f>
        <v>83328399.857077599</v>
      </c>
      <c r="BO51" s="22">
        <f>((BO6*Constants!$H64*Constants!$H82*(1-Constants!$H100))+(BO6*Constants!$H64*Constants!$H116))</f>
        <v>84878088.310576558</v>
      </c>
      <c r="BP51" s="22">
        <f>((BP6*Constants!$H64*Constants!$H82*(1-Constants!$H100))+(BP6*Constants!$H64*Constants!$H116))</f>
        <v>86517683.305420384</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3172082.6328117466</v>
      </c>
      <c r="AM52" s="22">
        <f>((AM7*Constants!$H65*Constants!$H83*(1-Constants!$H101))+(AM7*Constants!$H65*Constants!$H117))</f>
        <v>3225236.8854974564</v>
      </c>
      <c r="AN52" s="22">
        <f>((AN7*Constants!$H65*Constants!$H83*(1-Constants!$H101))+(AN7*Constants!$H65*Constants!$H117))</f>
        <v>3241995.3742000228</v>
      </c>
      <c r="AO52" s="22">
        <f>((AO7*Constants!$H65*Constants!$H83*(1-Constants!$H101))+(AO7*Constants!$H65*Constants!$H117))</f>
        <v>3236652.7683416018</v>
      </c>
      <c r="AP52" s="22">
        <f>((AP7*Constants!$H65*Constants!$H83*(1-Constants!$H101))+(AP7*Constants!$H65*Constants!$H117))</f>
        <v>3244291.4205442932</v>
      </c>
      <c r="AQ52" s="22">
        <f>((AQ7*Constants!$H65*Constants!$H83*(1-Constants!$H101))+(AQ7*Constants!$H65*Constants!$H117))</f>
        <v>3254670.9895041436</v>
      </c>
      <c r="AR52" s="22">
        <f>((AR7*Constants!$H65*Constants!$H83*(1-Constants!$H101))+(AR7*Constants!$H65*Constants!$H117))</f>
        <v>3269258.0391653273</v>
      </c>
      <c r="AS52" s="22">
        <f>((AS7*Constants!$H65*Constants!$H83*(1-Constants!$H101))+(AS7*Constants!$H65*Constants!$H117))</f>
        <v>3286799.872635141</v>
      </c>
      <c r="AT52" s="22">
        <f>((AT7*Constants!$H65*Constants!$H83*(1-Constants!$H101))+(AT7*Constants!$H65*Constants!$H117))</f>
        <v>3307363.4633913767</v>
      </c>
      <c r="AU52" s="22">
        <f>((AU7*Constants!$H65*Constants!$H83*(1-Constants!$H101))+(AU7*Constants!$H65*Constants!$H117))</f>
        <v>3333957.80288174</v>
      </c>
      <c r="AV52" s="22">
        <f>((AV7*Constants!$H65*Constants!$H83*(1-Constants!$H101))+(AV7*Constants!$H65*Constants!$H117))</f>
        <v>3367122.2987673855</v>
      </c>
      <c r="AW52" s="22">
        <f>((AW7*Constants!$H65*Constants!$H83*(1-Constants!$H101))+(AW7*Constants!$H65*Constants!$H117))</f>
        <v>3405717.9208443305</v>
      </c>
      <c r="AX52" s="22">
        <f>((AX7*Constants!$H65*Constants!$H83*(1-Constants!$H101))+(AX7*Constants!$H65*Constants!$H117))</f>
        <v>3446414.5603777249</v>
      </c>
      <c r="AY52" s="22">
        <f>((AY7*Constants!$H65*Constants!$H83*(1-Constants!$H101))+(AY7*Constants!$H65*Constants!$H117))</f>
        <v>3489636.3766899751</v>
      </c>
      <c r="AZ52" s="22">
        <f>((AZ7*Constants!$H65*Constants!$H83*(1-Constants!$H101))+(AZ7*Constants!$H65*Constants!$H117))</f>
        <v>3539455.8359502312</v>
      </c>
      <c r="BA52" s="22">
        <f>((BA7*Constants!$H65*Constants!$H83*(1-Constants!$H101))+(BA7*Constants!$H65*Constants!$H117))</f>
        <v>3592215.6150054578</v>
      </c>
      <c r="BB52" s="22">
        <f>((BB7*Constants!$H65*Constants!$H83*(1-Constants!$H101))+(BB7*Constants!$H65*Constants!$H117))</f>
        <v>3648120.5675015431</v>
      </c>
      <c r="BC52" s="22">
        <f>((BC7*Constants!$H65*Constants!$H83*(1-Constants!$H101))+(BC7*Constants!$H65*Constants!$H117))</f>
        <v>3707551.5923659084</v>
      </c>
      <c r="BD52" s="22">
        <f>((BD7*Constants!$H65*Constants!$H83*(1-Constants!$H101))+(BD7*Constants!$H65*Constants!$H117))</f>
        <v>3769579.3802957716</v>
      </c>
      <c r="BE52" s="22">
        <f>((BE7*Constants!$H65*Constants!$H83*(1-Constants!$H101))+(BE7*Constants!$H65*Constants!$H117))</f>
        <v>3832214.1221440108</v>
      </c>
      <c r="BF52" s="22">
        <f>((BF7*Constants!$H65*Constants!$H83*(1-Constants!$H101))+(BF7*Constants!$H65*Constants!$H117))</f>
        <v>3894689.0137827452</v>
      </c>
      <c r="BG52" s="22">
        <f>((BG7*Constants!$H65*Constants!$H83*(1-Constants!$H101))+(BG7*Constants!$H65*Constants!$H117))</f>
        <v>3959880.4704135964</v>
      </c>
      <c r="BH52" s="22">
        <f>((BH7*Constants!$H65*Constants!$H83*(1-Constants!$H101))+(BH7*Constants!$H65*Constants!$H117))</f>
        <v>4023599.3619360067</v>
      </c>
      <c r="BI52" s="22">
        <f>((BI7*Constants!$H65*Constants!$H83*(1-Constants!$H101))+(BI7*Constants!$H65*Constants!$H117))</f>
        <v>4089497.733072801</v>
      </c>
      <c r="BJ52" s="22">
        <f>((BJ7*Constants!$H65*Constants!$H83*(1-Constants!$H101))+(BJ7*Constants!$H65*Constants!$H117))</f>
        <v>4158482.5829352038</v>
      </c>
      <c r="BK52" s="22">
        <f>((BK7*Constants!$H65*Constants!$H83*(1-Constants!$H101))+(BK7*Constants!$H65*Constants!$H117))</f>
        <v>4230761.778140747</v>
      </c>
      <c r="BL52" s="22">
        <f>((BL7*Constants!$H65*Constants!$H83*(1-Constants!$H101))+(BL7*Constants!$H65*Constants!$H117))</f>
        <v>4306530.6042836057</v>
      </c>
      <c r="BM52" s="22">
        <f>((BM7*Constants!$H65*Constants!$H83*(1-Constants!$H101))+(BM7*Constants!$H65*Constants!$H117))</f>
        <v>4380312.732596539</v>
      </c>
      <c r="BN52" s="22">
        <f>((BN7*Constants!$H65*Constants!$H83*(1-Constants!$H101))+(BN7*Constants!$H65*Constants!$H117))</f>
        <v>4457599.5547171775</v>
      </c>
      <c r="BO52" s="22">
        <f>((BO7*Constants!$H65*Constants!$H83*(1-Constants!$H101))+(BO7*Constants!$H65*Constants!$H117))</f>
        <v>4540499.1492385603</v>
      </c>
      <c r="BP52" s="22">
        <f>((BP7*Constants!$H65*Constants!$H83*(1-Constants!$H101))+(BP7*Constants!$H65*Constants!$H117))</f>
        <v>4628208.2367941579</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22731815.556191616</v>
      </c>
      <c r="AL53" s="22">
        <f>((AL8*Constants!$H66*Constants!$H84*(1-Constants!$H102))+(AL8*Constants!$H66*Constants!$H118))</f>
        <v>20172388.360716678</v>
      </c>
      <c r="AM53" s="22">
        <f>((AM8*Constants!$H66*Constants!$H84*(1-Constants!$H102))+(AM8*Constants!$H66*Constants!$H118))</f>
        <v>20926936.824596532</v>
      </c>
      <c r="AN53" s="22">
        <f>((AN8*Constants!$H66*Constants!$H84*(1-Constants!$H102))+(AN8*Constants!$H66*Constants!$H118))</f>
        <v>20972693.336857177</v>
      </c>
      <c r="AO53" s="22">
        <f>((AO8*Constants!$H66*Constants!$H84*(1-Constants!$H102))+(AO8*Constants!$H66*Constants!$H118))</f>
        <v>20572426.604109988</v>
      </c>
      <c r="AP53" s="22">
        <f>((AP8*Constants!$H66*Constants!$H84*(1-Constants!$H102))+(AP8*Constants!$H66*Constants!$H118))</f>
        <v>20387371.862978961</v>
      </c>
      <c r="AQ53" s="22">
        <f>((AQ8*Constants!$H66*Constants!$H84*(1-Constants!$H102))+(AQ8*Constants!$H66*Constants!$H118))</f>
        <v>20232048.793099217</v>
      </c>
      <c r="AR53" s="22">
        <f>((AR8*Constants!$H66*Constants!$H84*(1-Constants!$H102))+(AR8*Constants!$H66*Constants!$H118))</f>
        <v>20159354.308706503</v>
      </c>
      <c r="AS53" s="22">
        <f>((AS8*Constants!$H66*Constants!$H84*(1-Constants!$H102))+(AS8*Constants!$H66*Constants!$H118))</f>
        <v>20141904.684795469</v>
      </c>
      <c r="AT53" s="22">
        <f>((AT8*Constants!$H66*Constants!$H84*(1-Constants!$H102))+(AT8*Constants!$H66*Constants!$H118))</f>
        <v>20178647.17724615</v>
      </c>
      <c r="AU53" s="22">
        <f>((AU8*Constants!$H66*Constants!$H84*(1-Constants!$H102))+(AU8*Constants!$H66*Constants!$H118))</f>
        <v>20319748.895681314</v>
      </c>
      <c r="AV53" s="22">
        <f>((AV8*Constants!$H66*Constants!$H84*(1-Constants!$H102))+(AV8*Constants!$H66*Constants!$H118))</f>
        <v>20569098.538176671</v>
      </c>
      <c r="AW53" s="22">
        <f>((AW8*Constants!$H66*Constants!$H84*(1-Constants!$H102))+(AW8*Constants!$H66*Constants!$H118))</f>
        <v>20726574.189378772</v>
      </c>
      <c r="AX53" s="22">
        <f>((AX8*Constants!$H66*Constants!$H84*(1-Constants!$H102))+(AX8*Constants!$H66*Constants!$H118))</f>
        <v>20897809.67667897</v>
      </c>
      <c r="AY53" s="22">
        <f>((AY8*Constants!$H66*Constants!$H84*(1-Constants!$H102))+(AY8*Constants!$H66*Constants!$H118))</f>
        <v>21087477.524384242</v>
      </c>
      <c r="AZ53" s="22">
        <f>((AZ8*Constants!$H66*Constants!$H84*(1-Constants!$H102))+(AZ8*Constants!$H66*Constants!$H118))</f>
        <v>21358184.255490433</v>
      </c>
      <c r="BA53" s="22">
        <f>((BA8*Constants!$H66*Constants!$H84*(1-Constants!$H102))+(BA8*Constants!$H66*Constants!$H118))</f>
        <v>21645855.754364859</v>
      </c>
      <c r="BB53" s="22">
        <f>((BB8*Constants!$H66*Constants!$H84*(1-Constants!$H102))+(BB8*Constants!$H66*Constants!$H118))</f>
        <v>21950299.539696801</v>
      </c>
      <c r="BC53" s="22">
        <f>((BC8*Constants!$H66*Constants!$H84*(1-Constants!$H102))+(BC8*Constants!$H66*Constants!$H118))</f>
        <v>22274678.097215675</v>
      </c>
      <c r="BD53" s="22">
        <f>((BD8*Constants!$H66*Constants!$H84*(1-Constants!$H102))+(BD8*Constants!$H66*Constants!$H118))</f>
        <v>22603103.458395794</v>
      </c>
      <c r="BE53" s="22">
        <f>((BE8*Constants!$H66*Constants!$H84*(1-Constants!$H102))+(BE8*Constants!$H66*Constants!$H118))</f>
        <v>22905327.741134066</v>
      </c>
      <c r="BF53" s="22">
        <f>((BF8*Constants!$H66*Constants!$H84*(1-Constants!$H102))+(BF8*Constants!$H66*Constants!$H118))</f>
        <v>23170544.034939334</v>
      </c>
      <c r="BG53" s="22">
        <f>((BG8*Constants!$H66*Constants!$H84*(1-Constants!$H102))+(BG8*Constants!$H66*Constants!$H118))</f>
        <v>23557210.870457523</v>
      </c>
      <c r="BH53" s="22">
        <f>((BH8*Constants!$H66*Constants!$H84*(1-Constants!$H102))+(BH8*Constants!$H66*Constants!$H118))</f>
        <v>23896650.989340819</v>
      </c>
      <c r="BI53" s="22">
        <f>((BI8*Constants!$H66*Constants!$H84*(1-Constants!$H102))+(BI8*Constants!$H66*Constants!$H118))</f>
        <v>24237779.93307652</v>
      </c>
      <c r="BJ53" s="22">
        <f>((BJ8*Constants!$H66*Constants!$H84*(1-Constants!$H102))+(BJ8*Constants!$H66*Constants!$H118))</f>
        <v>24590635.545696244</v>
      </c>
      <c r="BK53" s="22">
        <f>((BK8*Constants!$H66*Constants!$H84*(1-Constants!$H102))+(BK8*Constants!$H66*Constants!$H118))</f>
        <v>24956015.232814841</v>
      </c>
      <c r="BL53" s="22">
        <f>((BL8*Constants!$H66*Constants!$H84*(1-Constants!$H102))+(BL8*Constants!$H66*Constants!$H118))</f>
        <v>25334391.028089914</v>
      </c>
      <c r="BM53" s="22">
        <f>((BM8*Constants!$H66*Constants!$H84*(1-Constants!$H102))+(BM8*Constants!$H66*Constants!$H118))</f>
        <v>25658713.092838161</v>
      </c>
      <c r="BN53" s="22">
        <f>((BN8*Constants!$H66*Constants!$H84*(1-Constants!$H102))+(BN8*Constants!$H66*Constants!$H118))</f>
        <v>25994234.84086654</v>
      </c>
      <c r="BO53" s="22">
        <f>((BO8*Constants!$H66*Constants!$H84*(1-Constants!$H102))+(BO8*Constants!$H66*Constants!$H118))</f>
        <v>26362366.4686759</v>
      </c>
      <c r="BP53" s="22">
        <f>((BP8*Constants!$H66*Constants!$H84*(1-Constants!$H102))+(BP8*Constants!$H66*Constants!$H118))</f>
        <v>26750663.420099895</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151183636.67414039</v>
      </c>
      <c r="AL54" s="22">
        <f>((AL9*Constants!$H67*Constants!$H85*(1-Constants!$H103))+(AL9*Constants!$H67*Constants!$H119))</f>
        <v>134161524.63658246</v>
      </c>
      <c r="AM54" s="22">
        <f>((AM9*Constants!$H67*Constants!$H85*(1-Constants!$H103))+(AM9*Constants!$H67*Constants!$H119))</f>
        <v>139179838.30951607</v>
      </c>
      <c r="AN54" s="22">
        <f>((AN9*Constants!$H67*Constants!$H85*(1-Constants!$H103))+(AN9*Constants!$H67*Constants!$H119))</f>
        <v>139484153.46234626</v>
      </c>
      <c r="AO54" s="22">
        <f>((AO9*Constants!$H67*Constants!$H85*(1-Constants!$H103))+(AO9*Constants!$H67*Constants!$H119))</f>
        <v>136822079.23660702</v>
      </c>
      <c r="AP54" s="22">
        <f>((AP9*Constants!$H67*Constants!$H85*(1-Constants!$H103))+(AP9*Constants!$H67*Constants!$H119))</f>
        <v>135591326.30009726</v>
      </c>
      <c r="AQ54" s="22">
        <f>((AQ9*Constants!$H67*Constants!$H85*(1-Constants!$H103))+(AQ9*Constants!$H67*Constants!$H119))</f>
        <v>134558311.29494885</v>
      </c>
      <c r="AR54" s="22">
        <f>((AR9*Constants!$H67*Constants!$H85*(1-Constants!$H103))+(AR9*Constants!$H67*Constants!$H119))</f>
        <v>134074838.40693974</v>
      </c>
      <c r="AS54" s="22">
        <f>((AS9*Constants!$H67*Constants!$H85*(1-Constants!$H103))+(AS9*Constants!$H67*Constants!$H119))</f>
        <v>133958785.30968739</v>
      </c>
      <c r="AT54" s="22">
        <f>((AT9*Constants!$H67*Constants!$H85*(1-Constants!$H103))+(AT9*Constants!$H67*Constants!$H119))</f>
        <v>134203150.4645706</v>
      </c>
      <c r="AU54" s="22">
        <f>((AU9*Constants!$H67*Constants!$H85*(1-Constants!$H103))+(AU9*Constants!$H67*Constants!$H119))</f>
        <v>135141582.80761281</v>
      </c>
      <c r="AV54" s="22">
        <f>((AV9*Constants!$H67*Constants!$H85*(1-Constants!$H103))+(AV9*Constants!$H67*Constants!$H119))</f>
        <v>136799945.099998</v>
      </c>
      <c r="AW54" s="22">
        <f>((AW9*Constants!$H67*Constants!$H85*(1-Constants!$H103))+(AW9*Constants!$H67*Constants!$H119))</f>
        <v>137847276.38673624</v>
      </c>
      <c r="AX54" s="22">
        <f>((AX9*Constants!$H67*Constants!$H85*(1-Constants!$H103))+(AX9*Constants!$H67*Constants!$H119))</f>
        <v>138986120.91209853</v>
      </c>
      <c r="AY54" s="22">
        <f>((AY9*Constants!$H67*Constants!$H85*(1-Constants!$H103))+(AY9*Constants!$H67*Constants!$H119))</f>
        <v>140247554.47007176</v>
      </c>
      <c r="AZ54" s="22">
        <f>((AZ9*Constants!$H67*Constants!$H85*(1-Constants!$H103))+(AZ9*Constants!$H67*Constants!$H119))</f>
        <v>142047957.43303066</v>
      </c>
      <c r="BA54" s="22">
        <f>((BA9*Constants!$H67*Constants!$H85*(1-Constants!$H103))+(BA9*Constants!$H67*Constants!$H119))</f>
        <v>143961188.83594385</v>
      </c>
      <c r="BB54" s="22">
        <f>((BB9*Constants!$H67*Constants!$H85*(1-Constants!$H103))+(BB9*Constants!$H67*Constants!$H119))</f>
        <v>145985968.53361252</v>
      </c>
      <c r="BC54" s="22">
        <f>((BC9*Constants!$H67*Constants!$H85*(1-Constants!$H103))+(BC9*Constants!$H67*Constants!$H119))</f>
        <v>148143329.42999974</v>
      </c>
      <c r="BD54" s="22">
        <f>((BD9*Constants!$H67*Constants!$H85*(1-Constants!$H103))+(BD9*Constants!$H67*Constants!$H119))</f>
        <v>150327604.60839409</v>
      </c>
      <c r="BE54" s="22">
        <f>((BE9*Constants!$H67*Constants!$H85*(1-Constants!$H103))+(BE9*Constants!$H67*Constants!$H119))</f>
        <v>152337622.94778544</v>
      </c>
      <c r="BF54" s="22">
        <f>((BF9*Constants!$H67*Constants!$H85*(1-Constants!$H103))+(BF9*Constants!$H67*Constants!$H119))</f>
        <v>154101510.38139588</v>
      </c>
      <c r="BG54" s="22">
        <f>((BG9*Constants!$H67*Constants!$H85*(1-Constants!$H103))+(BG9*Constants!$H67*Constants!$H119))</f>
        <v>156673135.08204588</v>
      </c>
      <c r="BH54" s="22">
        <f>((BH9*Constants!$H67*Constants!$H85*(1-Constants!$H103))+(BH9*Constants!$H67*Constants!$H119))</f>
        <v>158930666.66719466</v>
      </c>
      <c r="BI54" s="22">
        <f>((BI9*Constants!$H67*Constants!$H85*(1-Constants!$H103))+(BI9*Constants!$H67*Constants!$H119))</f>
        <v>161199430.20529771</v>
      </c>
      <c r="BJ54" s="22">
        <f>((BJ9*Constants!$H67*Constants!$H85*(1-Constants!$H103))+(BJ9*Constants!$H67*Constants!$H119))</f>
        <v>163546184.89389104</v>
      </c>
      <c r="BK54" s="22">
        <f>((BK9*Constants!$H67*Constants!$H85*(1-Constants!$H103))+(BK9*Constants!$H67*Constants!$H119))</f>
        <v>165976234.07887152</v>
      </c>
      <c r="BL54" s="22">
        <f>((BL9*Constants!$H67*Constants!$H85*(1-Constants!$H103))+(BL9*Constants!$H67*Constants!$H119))</f>
        <v>168492717.13838562</v>
      </c>
      <c r="BM54" s="22">
        <f>((BM9*Constants!$H67*Constants!$H85*(1-Constants!$H103))+(BM9*Constants!$H67*Constants!$H119))</f>
        <v>170649702.31544292</v>
      </c>
      <c r="BN54" s="22">
        <f>((BN9*Constants!$H67*Constants!$H85*(1-Constants!$H103))+(BN9*Constants!$H67*Constants!$H119))</f>
        <v>172881173.79315242</v>
      </c>
      <c r="BO54" s="22">
        <f>((BO9*Constants!$H67*Constants!$H85*(1-Constants!$H103))+(BO9*Constants!$H67*Constants!$H119))</f>
        <v>175329525.44942084</v>
      </c>
      <c r="BP54" s="22">
        <f>((BP9*Constants!$H67*Constants!$H85*(1-Constants!$H103))+(BP9*Constants!$H67*Constants!$H119))</f>
        <v>177911991.64446139</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23957787.094784096</v>
      </c>
      <c r="AM55" s="22">
        <f>((AM10*Constants!$H68*Constants!$H86*(1-Constants!$H104))+(AM10*Constants!$H68*Constants!$H120))</f>
        <v>25452726.536146283</v>
      </c>
      <c r="AN55" s="22">
        <f>((AN10*Constants!$H68*Constants!$H86*(1-Constants!$H104))+(AN10*Constants!$H68*Constants!$H120))</f>
        <v>26114505.021370433</v>
      </c>
      <c r="AO55" s="22">
        <f>((AO10*Constants!$H68*Constants!$H86*(1-Constants!$H104))+(AO10*Constants!$H68*Constants!$H120))</f>
        <v>26217056.084141232</v>
      </c>
      <c r="AP55" s="22">
        <f>((AP10*Constants!$H68*Constants!$H86*(1-Constants!$H104))+(AP10*Constants!$H68*Constants!$H120))</f>
        <v>26583567.567578781</v>
      </c>
      <c r="AQ55" s="22">
        <f>((AQ10*Constants!$H68*Constants!$H86*(1-Constants!$H104))+(AQ10*Constants!$H68*Constants!$H120))</f>
        <v>26985979.067277979</v>
      </c>
      <c r="AR55" s="22">
        <f>((AR10*Constants!$H68*Constants!$H86*(1-Constants!$H104))+(AR10*Constants!$H68*Constants!$H120))</f>
        <v>27499376.866536837</v>
      </c>
      <c r="AS55" s="22">
        <f>((AS10*Constants!$H68*Constants!$H86*(1-Constants!$H104))+(AS10*Constants!$H68*Constants!$H120))</f>
        <v>28093409.916898187</v>
      </c>
      <c r="AT55" s="22">
        <f>((AT10*Constants!$H68*Constants!$H86*(1-Constants!$H104))+(AT10*Constants!$H68*Constants!$H120))</f>
        <v>28772053.36094955</v>
      </c>
      <c r="AU55" s="22">
        <f>((AU10*Constants!$H68*Constants!$H86*(1-Constants!$H104))+(AU10*Constants!$H68*Constants!$H120))</f>
        <v>29613931.769751474</v>
      </c>
      <c r="AV55" s="22">
        <f>((AV10*Constants!$H68*Constants!$H86*(1-Constants!$H104))+(AV10*Constants!$H68*Constants!$H120))</f>
        <v>30635307.211780075</v>
      </c>
      <c r="AW55" s="22">
        <f>((AW10*Constants!$H68*Constants!$H86*(1-Constants!$H104))+(AW10*Constants!$H68*Constants!$H120))</f>
        <v>31893576.918499488</v>
      </c>
      <c r="AX55" s="22">
        <f>((AX10*Constants!$H68*Constants!$H86*(1-Constants!$H104))+(AX10*Constants!$H68*Constants!$H120))</f>
        <v>33225530.105013873</v>
      </c>
      <c r="AY55" s="22">
        <f>((AY10*Constants!$H68*Constants!$H86*(1-Constants!$H104))+(AY10*Constants!$H68*Constants!$H120))</f>
        <v>34643909.438817374</v>
      </c>
      <c r="AZ55" s="22">
        <f>((AZ10*Constants!$H68*Constants!$H86*(1-Constants!$H104))+(AZ10*Constants!$H68*Constants!$H120))</f>
        <v>36261202.107393846</v>
      </c>
      <c r="BA55" s="22">
        <f>((BA10*Constants!$H68*Constants!$H86*(1-Constants!$H104))+(BA10*Constants!$H68*Constants!$H120))</f>
        <v>37982320.172670417</v>
      </c>
      <c r="BB55" s="22">
        <f>((BB10*Constants!$H68*Constants!$H86*(1-Constants!$H104))+(BB10*Constants!$H68*Constants!$H120))</f>
        <v>39814204.510660276</v>
      </c>
      <c r="BC55" s="22">
        <f>((BC10*Constants!$H68*Constants!$H86*(1-Constants!$H104))+(BC10*Constants!$H68*Constants!$H120))</f>
        <v>41770595.33237882</v>
      </c>
      <c r="BD55" s="22">
        <f>((BD10*Constants!$H68*Constants!$H86*(1-Constants!$H104))+(BD10*Constants!$H68*Constants!$H120))</f>
        <v>43829706.759972796</v>
      </c>
      <c r="BE55" s="22">
        <f>((BE10*Constants!$H68*Constants!$H86*(1-Constants!$H104))+(BE10*Constants!$H68*Constants!$H120))</f>
        <v>45937448.127071194</v>
      </c>
      <c r="BF55" s="22">
        <f>((BF10*Constants!$H68*Constants!$H86*(1-Constants!$H104))+(BF10*Constants!$H68*Constants!$H120))</f>
        <v>48072221.212230042</v>
      </c>
      <c r="BG55" s="22">
        <f>((BG10*Constants!$H68*Constants!$H86*(1-Constants!$H104))+(BG10*Constants!$H68*Constants!$H120))</f>
        <v>50253447.724661149</v>
      </c>
      <c r="BH55" s="22">
        <f>((BH10*Constants!$H68*Constants!$H86*(1-Constants!$H104))+(BH10*Constants!$H68*Constants!$H120))</f>
        <v>52420874.815185018</v>
      </c>
      <c r="BI55" s="22">
        <f>((BI10*Constants!$H68*Constants!$H86*(1-Constants!$H104))+(BI10*Constants!$H68*Constants!$H120))</f>
        <v>54680422.818079598</v>
      </c>
      <c r="BJ55" s="22">
        <f>((BJ10*Constants!$H68*Constants!$H86*(1-Constants!$H104))+(BJ10*Constants!$H68*Constants!$H120))</f>
        <v>57060102.396698721</v>
      </c>
      <c r="BK55" s="22">
        <f>((BK10*Constants!$H68*Constants!$H86*(1-Constants!$H104))+(BK10*Constants!$H68*Constants!$H120))</f>
        <v>59568847.361837968</v>
      </c>
      <c r="BL55" s="22">
        <f>((BL10*Constants!$H68*Constants!$H86*(1-Constants!$H104))+(BL10*Constants!$H68*Constants!$H120))</f>
        <v>62215481.270887613</v>
      </c>
      <c r="BM55" s="22">
        <f>((BM10*Constants!$H68*Constants!$H86*(1-Constants!$H104))+(BM10*Constants!$H68*Constants!$H120))</f>
        <v>64838856.763069928</v>
      </c>
      <c r="BN55" s="22">
        <f>((BN10*Constants!$H68*Constants!$H86*(1-Constants!$H104))+(BN10*Constants!$H68*Constants!$H120))</f>
        <v>67602708.97716324</v>
      </c>
      <c r="BO55" s="22">
        <f>((BO10*Constants!$H68*Constants!$H86*(1-Constants!$H104))+(BO10*Constants!$H68*Constants!$H120))</f>
        <v>70572891.727402866</v>
      </c>
      <c r="BP55" s="22">
        <f>((BP10*Constants!$H68*Constants!$H86*(1-Constants!$H104))+(BP10*Constants!$H68*Constants!$H120))</f>
        <v>73729336.408949658</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3767559.7824126733</v>
      </c>
      <c r="AM56" s="22">
        <f>((AM11*Constants!$H69*Constants!$H87*(1-Constants!$H105))+(AM11*Constants!$H69*Constants!$H121))</f>
        <v>3770033.441881632</v>
      </c>
      <c r="AN56" s="22">
        <f>((AN11*Constants!$H69*Constants!$H87*(1-Constants!$H105))+(AN11*Constants!$H69*Constants!$H121))</f>
        <v>3768752.1853421936</v>
      </c>
      <c r="AO56" s="22">
        <f>((AO11*Constants!$H69*Constants!$H87*(1-Constants!$H105))+(AO11*Constants!$H69*Constants!$H121))</f>
        <v>3768386.5263693188</v>
      </c>
      <c r="AP56" s="22">
        <f>((AP11*Constants!$H69*Constants!$H87*(1-Constants!$H105))+(AP11*Constants!$H69*Constants!$H121))</f>
        <v>3772294.1104875226</v>
      </c>
      <c r="AQ56" s="22">
        <f>((AQ11*Constants!$H69*Constants!$H87*(1-Constants!$H105))+(AQ11*Constants!$H69*Constants!$H121))</f>
        <v>3778632.3079374749</v>
      </c>
      <c r="AR56" s="22">
        <f>((AR11*Constants!$H69*Constants!$H87*(1-Constants!$H105))+(AR11*Constants!$H69*Constants!$H121))</f>
        <v>3784658.7335637421</v>
      </c>
      <c r="AS56" s="22">
        <f>((AS11*Constants!$H69*Constants!$H87*(1-Constants!$H105))+(AS11*Constants!$H69*Constants!$H121))</f>
        <v>3790436.7207513815</v>
      </c>
      <c r="AT56" s="22">
        <f>((AT11*Constants!$H69*Constants!$H87*(1-Constants!$H105))+(AT11*Constants!$H69*Constants!$H121))</f>
        <v>3795939.4097480564</v>
      </c>
      <c r="AU56" s="22">
        <f>((AU11*Constants!$H69*Constants!$H87*(1-Constants!$H105))+(AU11*Constants!$H69*Constants!$H121))</f>
        <v>3801290.4828449185</v>
      </c>
      <c r="AV56" s="22">
        <f>((AV11*Constants!$H69*Constants!$H87*(1-Constants!$H105))+(AV11*Constants!$H69*Constants!$H121))</f>
        <v>3806589.2698801504</v>
      </c>
      <c r="AW56" s="22">
        <f>((AW11*Constants!$H69*Constants!$H87*(1-Constants!$H105))+(AW11*Constants!$H69*Constants!$H121))</f>
        <v>3811809.823371564</v>
      </c>
      <c r="AX56" s="22">
        <f>((AX11*Constants!$H69*Constants!$H87*(1-Constants!$H105))+(AX11*Constants!$H69*Constants!$H121))</f>
        <v>3816959.7527934168</v>
      </c>
      <c r="AY56" s="22">
        <f>((AY11*Constants!$H69*Constants!$H87*(1-Constants!$H105))+(AY11*Constants!$H69*Constants!$H121))</f>
        <v>3822061.5264541251</v>
      </c>
      <c r="AZ56" s="22">
        <f>((AZ11*Constants!$H69*Constants!$H87*(1-Constants!$H105))+(AZ11*Constants!$H69*Constants!$H121))</f>
        <v>3827146.0698749828</v>
      </c>
      <c r="BA56" s="22">
        <f>((BA11*Constants!$H69*Constants!$H87*(1-Constants!$H105))+(BA11*Constants!$H69*Constants!$H121))</f>
        <v>3832171.0973380185</v>
      </c>
      <c r="BB56" s="22">
        <f>((BB11*Constants!$H69*Constants!$H87*(1-Constants!$H105))+(BB11*Constants!$H69*Constants!$H121))</f>
        <v>3837200.2288912283</v>
      </c>
      <c r="BC56" s="22">
        <f>((BC11*Constants!$H69*Constants!$H87*(1-Constants!$H105))+(BC11*Constants!$H69*Constants!$H121))</f>
        <v>3842180.9097673008</v>
      </c>
      <c r="BD56" s="22">
        <f>((BD11*Constants!$H69*Constants!$H87*(1-Constants!$H105))+(BD11*Constants!$H69*Constants!$H121))</f>
        <v>3846986.5082972273</v>
      </c>
      <c r="BE56" s="22">
        <f>((BE11*Constants!$H69*Constants!$H87*(1-Constants!$H105))+(BE11*Constants!$H69*Constants!$H121))</f>
        <v>3851571.8688211613</v>
      </c>
      <c r="BF56" s="22">
        <f>((BF11*Constants!$H69*Constants!$H87*(1-Constants!$H105))+(BF11*Constants!$H69*Constants!$H121))</f>
        <v>3855940.1034385357</v>
      </c>
      <c r="BG56" s="22">
        <f>((BG11*Constants!$H69*Constants!$H87*(1-Constants!$H105))+(BG11*Constants!$H69*Constants!$H121))</f>
        <v>3860177.6022047047</v>
      </c>
      <c r="BH56" s="22">
        <f>((BH11*Constants!$H69*Constants!$H87*(1-Constants!$H105))+(BH11*Constants!$H69*Constants!$H121))</f>
        <v>3864119.1492937645</v>
      </c>
      <c r="BI56" s="22">
        <f>((BI11*Constants!$H69*Constants!$H87*(1-Constants!$H105))+(BI11*Constants!$H69*Constants!$H121))</f>
        <v>3867794.2888358994</v>
      </c>
      <c r="BJ56" s="22">
        <f>((BJ11*Constants!$H69*Constants!$H87*(1-Constants!$H105))+(BJ11*Constants!$H69*Constants!$H121))</f>
        <v>3871215.3955106367</v>
      </c>
      <c r="BK56" s="22">
        <f>((BK11*Constants!$H69*Constants!$H87*(1-Constants!$H105))+(BK11*Constants!$H69*Constants!$H121))</f>
        <v>3874330.4391006948</v>
      </c>
      <c r="BL56" s="22">
        <f>((BL11*Constants!$H69*Constants!$H87*(1-Constants!$H105))+(BL11*Constants!$H69*Constants!$H121))</f>
        <v>3877082.1989318561</v>
      </c>
      <c r="BM56" s="22">
        <f>((BM11*Constants!$H69*Constants!$H87*(1-Constants!$H105))+(BM11*Constants!$H69*Constants!$H121))</f>
        <v>3879345.0775257582</v>
      </c>
      <c r="BN56" s="22">
        <f>((BN11*Constants!$H69*Constants!$H87*(1-Constants!$H105))+(BN11*Constants!$H69*Constants!$H121))</f>
        <v>3881247.6082217805</v>
      </c>
      <c r="BO56" s="22">
        <f>((BO11*Constants!$H69*Constants!$H87*(1-Constants!$H105))+(BO11*Constants!$H69*Constants!$H121))</f>
        <v>3882842.256901721</v>
      </c>
      <c r="BP56" s="22">
        <f>((BP11*Constants!$H69*Constants!$H87*(1-Constants!$H105))+(BP11*Constants!$H69*Constants!$H121))</f>
        <v>3884053.7639155639</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3066281.5340440539</v>
      </c>
      <c r="AM57" s="22">
        <f>((AM12*Constants!$H70*Constants!$H88*(1-Constants!$H106))+(AM12*Constants!$H70*Constants!$H122))</f>
        <v>3068294.7566043399</v>
      </c>
      <c r="AN57" s="22">
        <f>((AN12*Constants!$H70*Constants!$H88*(1-Constants!$H106))+(AN12*Constants!$H70*Constants!$H122))</f>
        <v>3067251.9879439482</v>
      </c>
      <c r="AO57" s="22">
        <f>((AO12*Constants!$H70*Constants!$H88*(1-Constants!$H106))+(AO12*Constants!$H70*Constants!$H122))</f>
        <v>3066954.3912444827</v>
      </c>
      <c r="AP57" s="22">
        <f>((AP12*Constants!$H70*Constants!$H88*(1-Constants!$H106))+(AP12*Constants!$H70*Constants!$H122))</f>
        <v>3070134.6335541881</v>
      </c>
      <c r="AQ57" s="22">
        <f>((AQ12*Constants!$H70*Constants!$H88*(1-Constants!$H106))+(AQ12*Constants!$H70*Constants!$H122))</f>
        <v>3075293.0647198027</v>
      </c>
      <c r="AR57" s="22">
        <f>((AR12*Constants!$H70*Constants!$H88*(1-Constants!$H106))+(AR12*Constants!$H70*Constants!$H122))</f>
        <v>3080197.7560004489</v>
      </c>
      <c r="AS57" s="22">
        <f>((AS12*Constants!$H70*Constants!$H88*(1-Constants!$H106))+(AS12*Constants!$H70*Constants!$H122))</f>
        <v>3084900.2521625813</v>
      </c>
      <c r="AT57" s="22">
        <f>((AT12*Constants!$H70*Constants!$H88*(1-Constants!$H106))+(AT12*Constants!$H70*Constants!$H122))</f>
        <v>3089378.6930188769</v>
      </c>
      <c r="AU57" s="22">
        <f>((AU12*Constants!$H70*Constants!$H88*(1-Constants!$H106))+(AU12*Constants!$H70*Constants!$H122))</f>
        <v>3093733.7391420524</v>
      </c>
      <c r="AV57" s="22">
        <f>((AV12*Constants!$H70*Constants!$H88*(1-Constants!$H106))+(AV12*Constants!$H70*Constants!$H122))</f>
        <v>3098046.2315183673</v>
      </c>
      <c r="AW57" s="22">
        <f>((AW12*Constants!$H70*Constants!$H88*(1-Constants!$H106))+(AW12*Constants!$H70*Constants!$H122))</f>
        <v>3102295.0524243908</v>
      </c>
      <c r="AX57" s="22">
        <f>((AX12*Constants!$H70*Constants!$H88*(1-Constants!$H106))+(AX12*Constants!$H70*Constants!$H122))</f>
        <v>3106486.3949378049</v>
      </c>
      <c r="AY57" s="22">
        <f>((AY12*Constants!$H70*Constants!$H88*(1-Constants!$H106))+(AY12*Constants!$H70*Constants!$H122))</f>
        <v>3110638.5452075177</v>
      </c>
      <c r="AZ57" s="22">
        <f>((AZ12*Constants!$H70*Constants!$H88*(1-Constants!$H106))+(AZ12*Constants!$H70*Constants!$H122))</f>
        <v>3114776.6724041183</v>
      </c>
      <c r="BA57" s="22">
        <f>((BA12*Constants!$H70*Constants!$H88*(1-Constants!$H106))+(BA12*Constants!$H70*Constants!$H122))</f>
        <v>3118866.3617011276</v>
      </c>
      <c r="BB57" s="22">
        <f>((BB12*Constants!$H70*Constants!$H88*(1-Constants!$H106))+(BB12*Constants!$H70*Constants!$H122))</f>
        <v>3122959.3911696621</v>
      </c>
      <c r="BC57" s="22">
        <f>((BC12*Constants!$H70*Constants!$H88*(1-Constants!$H106))+(BC12*Constants!$H70*Constants!$H122))</f>
        <v>3127012.9883729666</v>
      </c>
      <c r="BD57" s="22">
        <f>((BD12*Constants!$H70*Constants!$H88*(1-Constants!$H106))+(BD12*Constants!$H70*Constants!$H122))</f>
        <v>3130924.0923456564</v>
      </c>
      <c r="BE57" s="22">
        <f>((BE12*Constants!$H70*Constants!$H88*(1-Constants!$H106))+(BE12*Constants!$H70*Constants!$H122))</f>
        <v>3134655.9525186806</v>
      </c>
      <c r="BF57" s="22">
        <f>((BF12*Constants!$H70*Constants!$H88*(1-Constants!$H106))+(BF12*Constants!$H70*Constants!$H122))</f>
        <v>3138211.1017179452</v>
      </c>
      <c r="BG57" s="22">
        <f>((BG12*Constants!$H70*Constants!$H88*(1-Constants!$H106))+(BG12*Constants!$H70*Constants!$H122))</f>
        <v>3141659.8497054069</v>
      </c>
      <c r="BH57" s="22">
        <f>((BH12*Constants!$H70*Constants!$H88*(1-Constants!$H106))+(BH12*Constants!$H70*Constants!$H122))</f>
        <v>3144867.7332567628</v>
      </c>
      <c r="BI57" s="22">
        <f>((BI12*Constants!$H70*Constants!$H88*(1-Constants!$H106))+(BI12*Constants!$H70*Constants!$H122))</f>
        <v>3147858.7972780126</v>
      </c>
      <c r="BJ57" s="22">
        <f>((BJ12*Constants!$H70*Constants!$H88*(1-Constants!$H106))+(BJ12*Constants!$H70*Constants!$H122))</f>
        <v>3150643.1130761886</v>
      </c>
      <c r="BK57" s="22">
        <f>((BK12*Constants!$H70*Constants!$H88*(1-Constants!$H106))+(BK12*Constants!$H70*Constants!$H122))</f>
        <v>3153178.3351269499</v>
      </c>
      <c r="BL57" s="22">
        <f>((BL12*Constants!$H70*Constants!$H88*(1-Constants!$H106))+(BL12*Constants!$H70*Constants!$H122))</f>
        <v>3155417.8935795603</v>
      </c>
      <c r="BM57" s="22">
        <f>((BM12*Constants!$H70*Constants!$H88*(1-Constants!$H106))+(BM12*Constants!$H70*Constants!$H122))</f>
        <v>3157259.5691592437</v>
      </c>
      <c r="BN57" s="22">
        <f>((BN12*Constants!$H70*Constants!$H88*(1-Constants!$H106))+(BN12*Constants!$H70*Constants!$H122))</f>
        <v>3158807.9705325668</v>
      </c>
      <c r="BO57" s="22">
        <f>((BO12*Constants!$H70*Constants!$H88*(1-Constants!$H106))+(BO12*Constants!$H70*Constants!$H122))</f>
        <v>3160105.7977955644</v>
      </c>
      <c r="BP57" s="22">
        <f>((BP12*Constants!$H70*Constants!$H88*(1-Constants!$H106))+(BP12*Constants!$H70*Constants!$H122))</f>
        <v>3161091.7998232567</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473813.99958403828</v>
      </c>
      <c r="AM58" s="22">
        <f>((AM13*Constants!$H71*Constants!$H89*(1-Constants!$H107))+(AM13*Constants!$H71*Constants!$H123))</f>
        <v>474583.06214625854</v>
      </c>
      <c r="AN58" s="22">
        <f>((AN13*Constants!$H71*Constants!$H89*(1-Constants!$H107))+(AN13*Constants!$H71*Constants!$H123))</f>
        <v>474599.78867234278</v>
      </c>
      <c r="AO58" s="22">
        <f>((AO13*Constants!$H71*Constants!$H89*(1-Constants!$H107))+(AO13*Constants!$H71*Constants!$H123))</f>
        <v>474760.94454167772</v>
      </c>
      <c r="AP58" s="22">
        <f>((AP13*Constants!$H71*Constants!$H89*(1-Constants!$H107))+(AP13*Constants!$H71*Constants!$H123))</f>
        <v>475705.001280197</v>
      </c>
      <c r="AQ58" s="22">
        <f>((AQ13*Constants!$H71*Constants!$H89*(1-Constants!$H107))+(AQ13*Constants!$H71*Constants!$H123))</f>
        <v>477079.91288908618</v>
      </c>
      <c r="AR58" s="22">
        <f>((AR13*Constants!$H71*Constants!$H89*(1-Constants!$H107))+(AR13*Constants!$H71*Constants!$H123))</f>
        <v>478366.92844797374</v>
      </c>
      <c r="AS58" s="22">
        <f>((AS13*Constants!$H71*Constants!$H89*(1-Constants!$H107))+(AS13*Constants!$H71*Constants!$H123))</f>
        <v>479580.49092151498</v>
      </c>
      <c r="AT58" s="22">
        <f>((AT13*Constants!$H71*Constants!$H89*(1-Constants!$H107))+(AT13*Constants!$H71*Constants!$H123))</f>
        <v>480717.74232452485</v>
      </c>
      <c r="AU58" s="22">
        <f>((AU13*Constants!$H71*Constants!$H89*(1-Constants!$H107))+(AU13*Constants!$H71*Constants!$H123))</f>
        <v>481803.90443491016</v>
      </c>
      <c r="AV58" s="22">
        <f>((AV13*Constants!$H71*Constants!$H89*(1-Constants!$H107))+(AV13*Constants!$H71*Constants!$H123))</f>
        <v>482859.26366076345</v>
      </c>
      <c r="AW58" s="22">
        <f>((AW13*Constants!$H71*Constants!$H89*(1-Constants!$H107))+(AW13*Constants!$H71*Constants!$H123))</f>
        <v>483880.39642589336</v>
      </c>
      <c r="AX58" s="22">
        <f>((AX13*Constants!$H71*Constants!$H89*(1-Constants!$H107))+(AX13*Constants!$H71*Constants!$H123))</f>
        <v>484870.04521961202</v>
      </c>
      <c r="AY58" s="22">
        <f>((AY13*Constants!$H71*Constants!$H89*(1-Constants!$H107))+(AY13*Constants!$H71*Constants!$H123))</f>
        <v>485833.59037148388</v>
      </c>
      <c r="AZ58" s="22">
        <f>((AZ13*Constants!$H71*Constants!$H89*(1-Constants!$H107))+(AZ13*Constants!$H71*Constants!$H123))</f>
        <v>486777.84783482121</v>
      </c>
      <c r="BA58" s="22">
        <f>((BA13*Constants!$H71*Constants!$H89*(1-Constants!$H107))+(BA13*Constants!$H71*Constants!$H123))</f>
        <v>487695.93076506653</v>
      </c>
      <c r="BB58" s="22">
        <f>((BB13*Constants!$H71*Constants!$H89*(1-Constants!$H107))+(BB13*Constants!$H71*Constants!$H123))</f>
        <v>488600.52390655054</v>
      </c>
      <c r="BC58" s="22">
        <f>((BC13*Constants!$H71*Constants!$H89*(1-Constants!$H107))+(BC13*Constants!$H71*Constants!$H123))</f>
        <v>489482.70170221018</v>
      </c>
      <c r="BD58" s="22">
        <f>((BD13*Constants!$H71*Constants!$H89*(1-Constants!$H107))+(BD13*Constants!$H71*Constants!$H123))</f>
        <v>490319.89568238606</v>
      </c>
      <c r="BE58" s="22">
        <f>((BE13*Constants!$H71*Constants!$H89*(1-Constants!$H107))+(BE13*Constants!$H71*Constants!$H123))</f>
        <v>491104.63763125025</v>
      </c>
      <c r="BF58" s="22">
        <f>((BF13*Constants!$H71*Constants!$H89*(1-Constants!$H107))+(BF13*Constants!$H71*Constants!$H123))</f>
        <v>491838.32613943203</v>
      </c>
      <c r="BG58" s="22">
        <f>((BG13*Constants!$H71*Constants!$H89*(1-Constants!$H107))+(BG13*Constants!$H71*Constants!$H123))</f>
        <v>492537.56896388618</v>
      </c>
      <c r="BH58" s="22">
        <f>((BH13*Constants!$H71*Constants!$H89*(1-Constants!$H107))+(BH13*Constants!$H71*Constants!$H123))</f>
        <v>493172.77495852672</v>
      </c>
      <c r="BI58" s="22">
        <f>((BI13*Constants!$H71*Constants!$H89*(1-Constants!$H107))+(BI13*Constants!$H71*Constants!$H123))</f>
        <v>493750.09770546289</v>
      </c>
      <c r="BJ58" s="22">
        <f>((BJ13*Constants!$H71*Constants!$H89*(1-Constants!$H107))+(BJ13*Constants!$H71*Constants!$H123))</f>
        <v>494272.48134325561</v>
      </c>
      <c r="BK58" s="22">
        <f>((BK13*Constants!$H71*Constants!$H89*(1-Constants!$H107))+(BK13*Constants!$H71*Constants!$H123))</f>
        <v>494731.09193875053</v>
      </c>
      <c r="BL58" s="22">
        <f>((BL13*Constants!$H71*Constants!$H89*(1-Constants!$H107))+(BL13*Constants!$H71*Constants!$H123))</f>
        <v>495116.18078555015</v>
      </c>
      <c r="BM58" s="22">
        <f>((BM13*Constants!$H71*Constants!$H89*(1-Constants!$H107))+(BM13*Constants!$H71*Constants!$H123))</f>
        <v>495405.62685338501</v>
      </c>
      <c r="BN58" s="22">
        <f>((BN13*Constants!$H71*Constants!$H89*(1-Constants!$H107))+(BN13*Constants!$H71*Constants!$H123))</f>
        <v>495623.4653439566</v>
      </c>
      <c r="BO58" s="22">
        <f>((BO13*Constants!$H71*Constants!$H89*(1-Constants!$H107))+(BO13*Constants!$H71*Constants!$H123))</f>
        <v>495779.79185910284</v>
      </c>
      <c r="BP58" s="22">
        <f>((BP13*Constants!$H71*Constants!$H89*(1-Constants!$H107))+(BP13*Constants!$H71*Constants!$H123))</f>
        <v>495861.54896319401</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5717067.8620141586</v>
      </c>
      <c r="AM59" s="22">
        <f>((AM14*Constants!$H72*Constants!$H90*(1-Constants!$H108))+(AM14*Constants!$H72*Constants!$H124))</f>
        <v>5726347.4165697582</v>
      </c>
      <c r="AN59" s="22">
        <f>((AN14*Constants!$H72*Constants!$H90*(1-Constants!$H108))+(AN14*Constants!$H72*Constants!$H124))</f>
        <v>5726549.2398269931</v>
      </c>
      <c r="AO59" s="22">
        <f>((AO14*Constants!$H72*Constants!$H90*(1-Constants!$H108))+(AO14*Constants!$H72*Constants!$H124))</f>
        <v>5728493.7561185304</v>
      </c>
      <c r="AP59" s="22">
        <f>((AP14*Constants!$H72*Constants!$H90*(1-Constants!$H108))+(AP14*Constants!$H72*Constants!$H124))</f>
        <v>5739884.8007994508</v>
      </c>
      <c r="AQ59" s="22">
        <f>((AQ14*Constants!$H72*Constants!$H90*(1-Constants!$H108))+(AQ14*Constants!$H72*Constants!$H124))</f>
        <v>5756474.5659376495</v>
      </c>
      <c r="AR59" s="22">
        <f>((AR14*Constants!$H72*Constants!$H90*(1-Constants!$H108))+(AR14*Constants!$H72*Constants!$H124))</f>
        <v>5772003.7721157875</v>
      </c>
      <c r="AS59" s="22">
        <f>((AS14*Constants!$H72*Constants!$H90*(1-Constants!$H108))+(AS14*Constants!$H72*Constants!$H124))</f>
        <v>5786646.6890032571</v>
      </c>
      <c r="AT59" s="22">
        <f>((AT14*Constants!$H72*Constants!$H90*(1-Constants!$H108))+(AT14*Constants!$H72*Constants!$H124))</f>
        <v>5800368.8319810638</v>
      </c>
      <c r="AU59" s="22">
        <f>((AU14*Constants!$H72*Constants!$H90*(1-Constants!$H108))+(AU14*Constants!$H72*Constants!$H124))</f>
        <v>5813474.5285195215</v>
      </c>
      <c r="AV59" s="22">
        <f>((AV14*Constants!$H72*Constants!$H90*(1-Constants!$H108))+(AV14*Constants!$H72*Constants!$H124))</f>
        <v>5826208.5556236226</v>
      </c>
      <c r="AW59" s="22">
        <f>((AW14*Constants!$H72*Constants!$H90*(1-Constants!$H108))+(AW14*Constants!$H72*Constants!$H124))</f>
        <v>5838529.6042196946</v>
      </c>
      <c r="AX59" s="22">
        <f>((AX14*Constants!$H72*Constants!$H90*(1-Constants!$H108))+(AX14*Constants!$H72*Constants!$H124))</f>
        <v>5850470.7653466705</v>
      </c>
      <c r="AY59" s="22">
        <f>((AY14*Constants!$H72*Constants!$H90*(1-Constants!$H108))+(AY14*Constants!$H72*Constants!$H124))</f>
        <v>5862096.9583806498</v>
      </c>
      <c r="AZ59" s="22">
        <f>((AZ14*Constants!$H72*Constants!$H90*(1-Constants!$H108))+(AZ14*Constants!$H72*Constants!$H124))</f>
        <v>5873490.4250191459</v>
      </c>
      <c r="BA59" s="22">
        <f>((BA14*Constants!$H72*Constants!$H90*(1-Constants!$H108))+(BA14*Constants!$H72*Constants!$H124))</f>
        <v>5884568.0681866687</v>
      </c>
      <c r="BB59" s="22">
        <f>((BB14*Constants!$H72*Constants!$H90*(1-Constants!$H108))+(BB14*Constants!$H72*Constants!$H124))</f>
        <v>5895482.9427617481</v>
      </c>
      <c r="BC59" s="22">
        <f>((BC14*Constants!$H72*Constants!$H90*(1-Constants!$H108))+(BC14*Constants!$H72*Constants!$H124))</f>
        <v>5906127.3524427125</v>
      </c>
      <c r="BD59" s="22">
        <f>((BD14*Constants!$H72*Constants!$H90*(1-Constants!$H108))+(BD14*Constants!$H72*Constants!$H124))</f>
        <v>5916228.9847341552</v>
      </c>
      <c r="BE59" s="22">
        <f>((BE14*Constants!$H72*Constants!$H90*(1-Constants!$H108))+(BE14*Constants!$H72*Constants!$H124))</f>
        <v>5925697.727700307</v>
      </c>
      <c r="BF59" s="22">
        <f>((BF14*Constants!$H72*Constants!$H90*(1-Constants!$H108))+(BF14*Constants!$H72*Constants!$H124))</f>
        <v>5934550.4568187734</v>
      </c>
      <c r="BG59" s="22">
        <f>((BG14*Constants!$H72*Constants!$H90*(1-Constants!$H108))+(BG14*Constants!$H72*Constants!$H124))</f>
        <v>5942987.5622714208</v>
      </c>
      <c r="BH59" s="22">
        <f>((BH14*Constants!$H72*Constants!$H90*(1-Constants!$H108))+(BH14*Constants!$H72*Constants!$H124))</f>
        <v>5950651.9955319548</v>
      </c>
      <c r="BI59" s="22">
        <f>((BI14*Constants!$H72*Constants!$H90*(1-Constants!$H108))+(BI14*Constants!$H72*Constants!$H124))</f>
        <v>5957618.0060876077</v>
      </c>
      <c r="BJ59" s="22">
        <f>((BJ14*Constants!$H72*Constants!$H90*(1-Constants!$H108))+(BJ14*Constants!$H72*Constants!$H124))</f>
        <v>5963921.1180891274</v>
      </c>
      <c r="BK59" s="22">
        <f>((BK14*Constants!$H72*Constants!$H90*(1-Constants!$H108))+(BK14*Constants!$H72*Constants!$H124))</f>
        <v>5969454.7407743679</v>
      </c>
      <c r="BL59" s="22">
        <f>((BL14*Constants!$H72*Constants!$H90*(1-Constants!$H108))+(BL14*Constants!$H72*Constants!$H124))</f>
        <v>5974101.2456728974</v>
      </c>
      <c r="BM59" s="22">
        <f>((BM14*Constants!$H72*Constants!$H90*(1-Constants!$H108))+(BM14*Constants!$H72*Constants!$H124))</f>
        <v>5977593.7191195609</v>
      </c>
      <c r="BN59" s="22">
        <f>((BN14*Constants!$H72*Constants!$H90*(1-Constants!$H108))+(BN14*Constants!$H72*Constants!$H124))</f>
        <v>5980222.1712857066</v>
      </c>
      <c r="BO59" s="22">
        <f>((BO14*Constants!$H72*Constants!$H90*(1-Constants!$H108))+(BO14*Constants!$H72*Constants!$H124))</f>
        <v>5982108.4163027545</v>
      </c>
      <c r="BP59" s="22">
        <f>((BP14*Constants!$H72*Constants!$H90*(1-Constants!$H108))+(BP14*Constants!$H72*Constants!$H124))</f>
        <v>5983094.9023768287</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6527634.9822991183</v>
      </c>
      <c r="AM62" s="22">
        <f>((AM17*Constants!$H75*Constants!$H93*(1-Constants!$H111))+(AM17*Constants!$H75*Constants!$H127))</f>
        <v>6753201.5295759169</v>
      </c>
      <c r="AN62" s="22">
        <f>((AN17*Constants!$H75*Constants!$H93*(1-Constants!$H111))+(AN17*Constants!$H75*Constants!$H127))</f>
        <v>6747396.3820081344</v>
      </c>
      <c r="AO62" s="22">
        <f>((AO17*Constants!$H75*Constants!$H93*(1-Constants!$H111))+(AO17*Constants!$H75*Constants!$H127))</f>
        <v>6595319.473592042</v>
      </c>
      <c r="AP62" s="22">
        <f>((AP17*Constants!$H75*Constants!$H93*(1-Constants!$H111))+(AP17*Constants!$H75*Constants!$H127))</f>
        <v>6513587.3538617082</v>
      </c>
      <c r="AQ62" s="22">
        <f>((AQ17*Constants!$H75*Constants!$H93*(1-Constants!$H111))+(AQ17*Constants!$H75*Constants!$H127))</f>
        <v>6441842.8932210561</v>
      </c>
      <c r="AR62" s="22">
        <f>((AR17*Constants!$H75*Constants!$H93*(1-Constants!$H111))+(AR17*Constants!$H75*Constants!$H127))</f>
        <v>6398865.6655385364</v>
      </c>
      <c r="AS62" s="22">
        <f>((AS17*Constants!$H75*Constants!$H93*(1-Constants!$H111))+(AS17*Constants!$H75*Constants!$H127))</f>
        <v>6375417.8660579668</v>
      </c>
      <c r="AT62" s="22">
        <f>((AT17*Constants!$H75*Constants!$H93*(1-Constants!$H111))+(AT17*Constants!$H75*Constants!$H127))</f>
        <v>6371007.9866459081</v>
      </c>
      <c r="AU62" s="22">
        <f>((AU17*Constants!$H75*Constants!$H93*(1-Constants!$H111))+(AU17*Constants!$H75*Constants!$H127))</f>
        <v>6401846.3682081979</v>
      </c>
      <c r="AV62" s="22">
        <f>((AV17*Constants!$H75*Constants!$H93*(1-Constants!$H111))+(AV17*Constants!$H75*Constants!$H127))</f>
        <v>6468971.1525305351</v>
      </c>
      <c r="AW62" s="22">
        <f>((AW17*Constants!$H75*Constants!$H93*(1-Constants!$H111))+(AW17*Constants!$H75*Constants!$H127))</f>
        <v>6564238.9215864642</v>
      </c>
      <c r="AX62" s="22">
        <f>((AX17*Constants!$H75*Constants!$H93*(1-Constants!$H111))+(AX17*Constants!$H75*Constants!$H127))</f>
        <v>6667620.8561519496</v>
      </c>
      <c r="AY62" s="22">
        <f>((AY17*Constants!$H75*Constants!$H93*(1-Constants!$H111))+(AY17*Constants!$H75*Constants!$H127))</f>
        <v>6780888.087625091</v>
      </c>
      <c r="AZ62" s="22">
        <f>((AZ17*Constants!$H75*Constants!$H93*(1-Constants!$H111))+(AZ17*Constants!$H75*Constants!$H127))</f>
        <v>6925422.0406593587</v>
      </c>
      <c r="BA62" s="22">
        <f>((BA17*Constants!$H75*Constants!$H93*(1-Constants!$H111))+(BA17*Constants!$H75*Constants!$H127))</f>
        <v>7080301.843340666</v>
      </c>
      <c r="BB62" s="22">
        <f>((BB17*Constants!$H75*Constants!$H93*(1-Constants!$H111))+(BB17*Constants!$H75*Constants!$H127))</f>
        <v>7245783.3327183072</v>
      </c>
      <c r="BC62" s="22">
        <f>((BC17*Constants!$H75*Constants!$H93*(1-Constants!$H111))+(BC17*Constants!$H75*Constants!$H127))</f>
        <v>7423369.6031856611</v>
      </c>
      <c r="BD62" s="22">
        <f>((BD17*Constants!$H75*Constants!$H93*(1-Constants!$H111))+(BD17*Constants!$H75*Constants!$H127))</f>
        <v>7608012.5521148052</v>
      </c>
      <c r="BE62" s="22">
        <f>((BE17*Constants!$H75*Constants!$H93*(1-Constants!$H111))+(BE17*Constants!$H75*Constants!$H127))</f>
        <v>7789376.8494577687</v>
      </c>
      <c r="BF62" s="22">
        <f>((BF17*Constants!$H75*Constants!$H93*(1-Constants!$H111))+(BF17*Constants!$H75*Constants!$H127))</f>
        <v>7963632.1630416447</v>
      </c>
      <c r="BG62" s="22">
        <f>((BG17*Constants!$H75*Constants!$H93*(1-Constants!$H111))+(BG17*Constants!$H75*Constants!$H127))</f>
        <v>8144658.0275848024</v>
      </c>
      <c r="BH62" s="22">
        <f>((BH17*Constants!$H75*Constants!$H93*(1-Constants!$H111))+(BH17*Constants!$H75*Constants!$H127))</f>
        <v>8312372.0111122821</v>
      </c>
      <c r="BI62" s="22">
        <f>((BI17*Constants!$H75*Constants!$H93*(1-Constants!$H111))+(BI17*Constants!$H75*Constants!$H127))</f>
        <v>8484341.1037833039</v>
      </c>
      <c r="BJ62" s="22">
        <f>((BJ17*Constants!$H75*Constants!$H93*(1-Constants!$H111))+(BJ17*Constants!$H75*Constants!$H127))</f>
        <v>8664368.3729820494</v>
      </c>
      <c r="BK62" s="22">
        <f>((BK17*Constants!$H75*Constants!$H93*(1-Constants!$H111))+(BK17*Constants!$H75*Constants!$H127))</f>
        <v>8852993.5225589592</v>
      </c>
      <c r="BL62" s="22">
        <f>((BL17*Constants!$H75*Constants!$H93*(1-Constants!$H111))+(BL17*Constants!$H75*Constants!$H127))</f>
        <v>9050662.0064433049</v>
      </c>
      <c r="BM62" s="22">
        <f>((BM17*Constants!$H75*Constants!$H93*(1-Constants!$H111))+(BM17*Constants!$H75*Constants!$H127))</f>
        <v>9232758.8135944288</v>
      </c>
      <c r="BN62" s="22">
        <f>((BN17*Constants!$H75*Constants!$H93*(1-Constants!$H111))+(BN17*Constants!$H75*Constants!$H127))</f>
        <v>9423444.3841174394</v>
      </c>
      <c r="BO62" s="22">
        <f>((BO17*Constants!$H75*Constants!$H93*(1-Constants!$H111))+(BO17*Constants!$H75*Constants!$H127))</f>
        <v>9631050.5863988195</v>
      </c>
      <c r="BP62" s="22">
        <f>((BP17*Constants!$H75*Constants!$H93*(1-Constants!$H111))+(BP17*Constants!$H75*Constants!$H127))</f>
        <v>9851357.8009393513</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1882585.8779983774</v>
      </c>
      <c r="AK63" s="22">
        <f>((AK18*Constants!$H76*Constants!$H94*(1-Constants!$H112))+(AK18*Constants!$H76*Constants!$H128))</f>
        <v>1855331.2992651619</v>
      </c>
      <c r="AL63" s="22">
        <f>((AL18*Constants!$H76*Constants!$H94*(1-Constants!$H112))+(AL18*Constants!$H76*Constants!$H128))</f>
        <v>1656085.9223216197</v>
      </c>
      <c r="AM63" s="22">
        <f>((AM18*Constants!$H76*Constants!$H94*(1-Constants!$H112))+(AM18*Constants!$H76*Constants!$H128))</f>
        <v>1713313.0167447564</v>
      </c>
      <c r="AN63" s="22">
        <f>((AN18*Constants!$H76*Constants!$H94*(1-Constants!$H112))+(AN18*Constants!$H76*Constants!$H128))</f>
        <v>1711840.2286384862</v>
      </c>
      <c r="AO63" s="22">
        <f>((AO18*Constants!$H76*Constants!$H94*(1-Constants!$H112))+(AO18*Constants!$H76*Constants!$H128))</f>
        <v>1673257.7362318134</v>
      </c>
      <c r="AP63" s="22">
        <f>((AP18*Constants!$H76*Constants!$H94*(1-Constants!$H112))+(AP18*Constants!$H76*Constants!$H128))</f>
        <v>1652521.9853428698</v>
      </c>
      <c r="AQ63" s="22">
        <f>((AQ18*Constants!$H76*Constants!$H94*(1-Constants!$H112))+(AQ18*Constants!$H76*Constants!$H128))</f>
        <v>1634320.1417052075</v>
      </c>
      <c r="AR63" s="22">
        <f>((AR18*Constants!$H76*Constants!$H94*(1-Constants!$H112))+(AR18*Constants!$H76*Constants!$H128))</f>
        <v>1623416.6549234816</v>
      </c>
      <c r="AS63" s="22">
        <f>((AS18*Constants!$H76*Constants!$H94*(1-Constants!$H112))+(AS18*Constants!$H76*Constants!$H128))</f>
        <v>1617467.8586543137</v>
      </c>
      <c r="AT63" s="22">
        <f>((AT18*Constants!$H76*Constants!$H94*(1-Constants!$H112))+(AT18*Constants!$H76*Constants!$H128))</f>
        <v>1616349.0554073106</v>
      </c>
      <c r="AU63" s="22">
        <f>((AU18*Constants!$H76*Constants!$H94*(1-Constants!$H112))+(AU18*Constants!$H76*Constants!$H128))</f>
        <v>1624172.8705732899</v>
      </c>
      <c r="AV63" s="22">
        <f>((AV18*Constants!$H76*Constants!$H94*(1-Constants!$H112))+(AV18*Constants!$H76*Constants!$H128))</f>
        <v>1641202.6846876729</v>
      </c>
      <c r="AW63" s="22">
        <f>((AW18*Constants!$H76*Constants!$H94*(1-Constants!$H112))+(AW18*Constants!$H76*Constants!$H128))</f>
        <v>1665372.4814995872</v>
      </c>
      <c r="AX63" s="22">
        <f>((AX18*Constants!$H76*Constants!$H94*(1-Constants!$H112))+(AX18*Constants!$H76*Constants!$H128))</f>
        <v>1691600.8730871284</v>
      </c>
      <c r="AY63" s="22">
        <f>((AY18*Constants!$H76*Constants!$H94*(1-Constants!$H112))+(AY18*Constants!$H76*Constants!$H128))</f>
        <v>1720337.2022494776</v>
      </c>
      <c r="AZ63" s="22">
        <f>((AZ18*Constants!$H76*Constants!$H94*(1-Constants!$H112))+(AZ18*Constants!$H76*Constants!$H128))</f>
        <v>1757006.0180712291</v>
      </c>
      <c r="BA63" s="22">
        <f>((BA18*Constants!$H76*Constants!$H94*(1-Constants!$H112))+(BA18*Constants!$H76*Constants!$H128))</f>
        <v>1796299.6154564985</v>
      </c>
      <c r="BB63" s="22">
        <f>((BB18*Constants!$H76*Constants!$H94*(1-Constants!$H112))+(BB18*Constants!$H76*Constants!$H128))</f>
        <v>1838282.9012416669</v>
      </c>
      <c r="BC63" s="22">
        <f>((BC18*Constants!$H76*Constants!$H94*(1-Constants!$H112))+(BC18*Constants!$H76*Constants!$H128))</f>
        <v>1883337.2162142545</v>
      </c>
      <c r="BD63" s="22">
        <f>((BD18*Constants!$H76*Constants!$H94*(1-Constants!$H112))+(BD18*Constants!$H76*Constants!$H128))</f>
        <v>1930181.8374601875</v>
      </c>
      <c r="BE63" s="22">
        <f>((BE18*Constants!$H76*Constants!$H94*(1-Constants!$H112))+(BE18*Constants!$H76*Constants!$H128))</f>
        <v>1976194.6522784026</v>
      </c>
      <c r="BF63" s="22">
        <f>((BF18*Constants!$H76*Constants!$H94*(1-Constants!$H112))+(BF18*Constants!$H76*Constants!$H128))</f>
        <v>2020403.8907696081</v>
      </c>
      <c r="BG63" s="22">
        <f>((BG18*Constants!$H76*Constants!$H94*(1-Constants!$H112))+(BG18*Constants!$H76*Constants!$H128))</f>
        <v>2066330.8438941273</v>
      </c>
      <c r="BH63" s="22">
        <f>((BH18*Constants!$H76*Constants!$H94*(1-Constants!$H112))+(BH18*Constants!$H76*Constants!$H128))</f>
        <v>2108880.5219704146</v>
      </c>
      <c r="BI63" s="22">
        <f>((BI18*Constants!$H76*Constants!$H94*(1-Constants!$H112))+(BI18*Constants!$H76*Constants!$H128))</f>
        <v>2152509.7374855555</v>
      </c>
      <c r="BJ63" s="22">
        <f>((BJ18*Constants!$H76*Constants!$H94*(1-Constants!$H112))+(BJ18*Constants!$H76*Constants!$H128))</f>
        <v>2198183.3431578255</v>
      </c>
      <c r="BK63" s="22">
        <f>((BK18*Constants!$H76*Constants!$H94*(1-Constants!$H112))+(BK18*Constants!$H76*Constants!$H128))</f>
        <v>2246038.2639150685</v>
      </c>
      <c r="BL63" s="22">
        <f>((BL18*Constants!$H76*Constants!$H94*(1-Constants!$H112))+(BL18*Constants!$H76*Constants!$H128))</f>
        <v>2296187.5131202112</v>
      </c>
      <c r="BM63" s="22">
        <f>((BM18*Constants!$H76*Constants!$H94*(1-Constants!$H112))+(BM18*Constants!$H76*Constants!$H128))</f>
        <v>2342386.1684740176</v>
      </c>
      <c r="BN63" s="22">
        <f>((BN18*Constants!$H76*Constants!$H94*(1-Constants!$H112))+(BN18*Constants!$H76*Constants!$H128))</f>
        <v>2390763.8258934901</v>
      </c>
      <c r="BO63" s="22">
        <f>((BO18*Constants!$H76*Constants!$H94*(1-Constants!$H112))+(BO18*Constants!$H76*Constants!$H128))</f>
        <v>2443434.3122054785</v>
      </c>
      <c r="BP63" s="22">
        <f>((BP18*Constants!$H76*Constants!$H94*(1-Constants!$H112))+(BP18*Constants!$H76*Constants!$H128))</f>
        <v>2499327.0938294237</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10672267.802090036</v>
      </c>
      <c r="AM64" s="22">
        <f>((AM19*Constants!$H77*Constants!$H95*(1-Constants!$H113))+(AM19*Constants!$H77*Constants!$H129))</f>
        <v>11056128.750739284</v>
      </c>
      <c r="AN64" s="22">
        <f>((AN19*Constants!$H77*Constants!$H95*(1-Constants!$H113))+(AN19*Constants!$H77*Constants!$H129))</f>
        <v>11234041.423852023</v>
      </c>
      <c r="AO64" s="22">
        <f>((AO19*Constants!$H77*Constants!$H95*(1-Constants!$H113))+(AO19*Constants!$H77*Constants!$H129))</f>
        <v>11280315.422486352</v>
      </c>
      <c r="AP64" s="22">
        <f>((AP19*Constants!$H77*Constants!$H95*(1-Constants!$H113))+(AP19*Constants!$H77*Constants!$H129))</f>
        <v>11395076.797914265</v>
      </c>
      <c r="AQ64" s="22">
        <f>((AQ19*Constants!$H77*Constants!$H95*(1-Constants!$H113))+(AQ19*Constants!$H77*Constants!$H129))</f>
        <v>11521377.281281691</v>
      </c>
      <c r="AR64" s="22">
        <f>((AR19*Constants!$H77*Constants!$H95*(1-Constants!$H113))+(AR19*Constants!$H77*Constants!$H129))</f>
        <v>11671765.486159496</v>
      </c>
      <c r="AS64" s="22">
        <f>((AS19*Constants!$H77*Constants!$H95*(1-Constants!$H113))+(AS19*Constants!$H77*Constants!$H129))</f>
        <v>11839143.442184547</v>
      </c>
      <c r="AT64" s="22">
        <f>((AT19*Constants!$H77*Constants!$H95*(1-Constants!$H113))+(AT19*Constants!$H77*Constants!$H129))</f>
        <v>12024279.614289777</v>
      </c>
      <c r="AU64" s="22">
        <f>((AU19*Constants!$H77*Constants!$H95*(1-Constants!$H113))+(AU19*Constants!$H77*Constants!$H129))</f>
        <v>12245472.479590707</v>
      </c>
      <c r="AV64" s="22">
        <f>((AV19*Constants!$H77*Constants!$H95*(1-Constants!$H113))+(AV19*Constants!$H77*Constants!$H129))</f>
        <v>12506403.350042509</v>
      </c>
      <c r="AW64" s="22">
        <f>((AW19*Constants!$H77*Constants!$H95*(1-Constants!$H113))+(AW19*Constants!$H77*Constants!$H129))</f>
        <v>12800738.598404776</v>
      </c>
      <c r="AX64" s="22">
        <f>((AX19*Constants!$H77*Constants!$H95*(1-Constants!$H113))+(AX19*Constants!$H77*Constants!$H129))</f>
        <v>13108572.480405113</v>
      </c>
      <c r="AY64" s="22">
        <f>((AY19*Constants!$H77*Constants!$H95*(1-Constants!$H113))+(AY19*Constants!$H77*Constants!$H129))</f>
        <v>13432649.5702039</v>
      </c>
      <c r="AZ64" s="22">
        <f>((AZ19*Constants!$H77*Constants!$H95*(1-Constants!$H113))+(AZ19*Constants!$H77*Constants!$H129))</f>
        <v>13798208.102574129</v>
      </c>
      <c r="BA64" s="22">
        <f>((BA19*Constants!$H77*Constants!$H95*(1-Constants!$H113))+(BA19*Constants!$H77*Constants!$H129))</f>
        <v>14183176.105583275</v>
      </c>
      <c r="BB64" s="22">
        <f>((BB19*Constants!$H77*Constants!$H95*(1-Constants!$H113))+(BB19*Constants!$H77*Constants!$H129))</f>
        <v>14588944.726328902</v>
      </c>
      <c r="BC64" s="22">
        <f>((BC19*Constants!$H77*Constants!$H95*(1-Constants!$H113))+(BC19*Constants!$H77*Constants!$H129))</f>
        <v>15018169.525517039</v>
      </c>
      <c r="BD64" s="22">
        <f>((BD19*Constants!$H77*Constants!$H95*(1-Constants!$H113))+(BD19*Constants!$H77*Constants!$H129))</f>
        <v>15465440.448908366</v>
      </c>
      <c r="BE64" s="22">
        <f>((BE19*Constants!$H77*Constants!$H95*(1-Constants!$H113))+(BE19*Constants!$H77*Constants!$H129))</f>
        <v>15918488.606826559</v>
      </c>
      <c r="BF64" s="22">
        <f>((BF19*Constants!$H77*Constants!$H95*(1-Constants!$H113))+(BF19*Constants!$H77*Constants!$H129))</f>
        <v>16372500.812411407</v>
      </c>
      <c r="BG64" s="22">
        <f>((BG19*Constants!$H77*Constants!$H95*(1-Constants!$H113))+(BG19*Constants!$H77*Constants!$H129))</f>
        <v>16845514.52026375</v>
      </c>
      <c r="BH64" s="22">
        <f>((BH19*Constants!$H77*Constants!$H95*(1-Constants!$H113))+(BH19*Constants!$H77*Constants!$H129))</f>
        <v>17311339.214026343</v>
      </c>
      <c r="BI64" s="22">
        <f>((BI19*Constants!$H77*Constants!$H95*(1-Constants!$H113))+(BI19*Constants!$H77*Constants!$H129))</f>
        <v>17793067.488495812</v>
      </c>
      <c r="BJ64" s="22">
        <f>((BJ19*Constants!$H77*Constants!$H95*(1-Constants!$H113))+(BJ19*Constants!$H77*Constants!$H129))</f>
        <v>18296595.63792</v>
      </c>
      <c r="BK64" s="22">
        <f>((BK19*Constants!$H77*Constants!$H95*(1-Constants!$H113))+(BK19*Constants!$H77*Constants!$H129))</f>
        <v>18823501.777493708</v>
      </c>
      <c r="BL64" s="22">
        <f>((BL19*Constants!$H77*Constants!$H95*(1-Constants!$H113))+(BL19*Constants!$H77*Constants!$H129))</f>
        <v>19375303.587936345</v>
      </c>
      <c r="BM64" s="22">
        <f>((BM19*Constants!$H77*Constants!$H95*(1-Constants!$H113))+(BM19*Constants!$H77*Constants!$H129))</f>
        <v>19917054.5358079</v>
      </c>
      <c r="BN64" s="22">
        <f>((BN19*Constants!$H77*Constants!$H95*(1-Constants!$H113))+(BN19*Constants!$H77*Constants!$H129))</f>
        <v>20483952.356036682</v>
      </c>
      <c r="BO64" s="22">
        <f>((BO19*Constants!$H77*Constants!$H95*(1-Constants!$H113))+(BO19*Constants!$H77*Constants!$H129))</f>
        <v>21089785.716894422</v>
      </c>
      <c r="BP64" s="22">
        <f>((BP19*Constants!$H77*Constants!$H95*(1-Constants!$H113))+(BP19*Constants!$H77*Constants!$H129))</f>
        <v>21729737.126406826</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43669851.812306143</v>
      </c>
      <c r="AM65" s="22">
        <f>((AM20*Constants!$H78*Constants!$H96*(1-Constants!$H114))+(AM20*Constants!$H78*Constants!$H130))</f>
        <v>46910183.837310612</v>
      </c>
      <c r="AN65" s="22">
        <f>((AN20*Constants!$H78*Constants!$H96*(1-Constants!$H114))+(AN20*Constants!$H78*Constants!$H130))</f>
        <v>47803906.613231353</v>
      </c>
      <c r="AO65" s="22">
        <f>((AO20*Constants!$H78*Constants!$H96*(1-Constants!$H114))+(AO20*Constants!$H78*Constants!$H130))</f>
        <v>47120914.792991877</v>
      </c>
      <c r="AP65" s="22">
        <f>((AP20*Constants!$H78*Constants!$H96*(1-Constants!$H114))+(AP20*Constants!$H78*Constants!$H130))</f>
        <v>47124589.887341112</v>
      </c>
      <c r="AQ65" s="22">
        <f>((AQ20*Constants!$H78*Constants!$H96*(1-Constants!$H114))+(AQ20*Constants!$H78*Constants!$H130))</f>
        <v>47198300.441649415</v>
      </c>
      <c r="AR65" s="22">
        <f>((AR20*Constants!$H78*Constants!$H96*(1-Constants!$H114))+(AR20*Constants!$H78*Constants!$H130))</f>
        <v>47584266.973934077</v>
      </c>
      <c r="AS65" s="22">
        <f>((AS20*Constants!$H78*Constants!$H96*(1-Constants!$H114))+(AS20*Constants!$H78*Constants!$H130))</f>
        <v>48190063.867964238</v>
      </c>
      <c r="AT65" s="22">
        <f>((AT20*Constants!$H78*Constants!$H96*(1-Constants!$H114))+(AT20*Constants!$H78*Constants!$H130))</f>
        <v>49019245.433473639</v>
      </c>
      <c r="AU65" s="22">
        <f>((AU20*Constants!$H78*Constants!$H96*(1-Constants!$H114))+(AU20*Constants!$H78*Constants!$H130))</f>
        <v>50267739.661023818</v>
      </c>
      <c r="AV65" s="22">
        <f>((AV20*Constants!$H78*Constants!$H96*(1-Constants!$H114))+(AV20*Constants!$H78*Constants!$H130))</f>
        <v>51963031.505045801</v>
      </c>
      <c r="AW65" s="22">
        <f>((AW20*Constants!$H78*Constants!$H96*(1-Constants!$H114))+(AW20*Constants!$H78*Constants!$H130))</f>
        <v>54025373.670082383</v>
      </c>
      <c r="AX65" s="22">
        <f>((AX20*Constants!$H78*Constants!$H96*(1-Constants!$H114))+(AX20*Constants!$H78*Constants!$H130))</f>
        <v>56226629.437540151</v>
      </c>
      <c r="AY65" s="22">
        <f>((AY20*Constants!$H78*Constants!$H96*(1-Constants!$H114))+(AY20*Constants!$H78*Constants!$H130))</f>
        <v>58592961.597041808</v>
      </c>
      <c r="AZ65" s="22">
        <f>((AZ20*Constants!$H78*Constants!$H96*(1-Constants!$H114))+(AZ20*Constants!$H78*Constants!$H130))</f>
        <v>61394439.306212887</v>
      </c>
      <c r="BA65" s="22">
        <f>((BA20*Constants!$H78*Constants!$H96*(1-Constants!$H114))+(BA20*Constants!$H78*Constants!$H130))</f>
        <v>64385144.857587844</v>
      </c>
      <c r="BB65" s="22">
        <f>((BB20*Constants!$H78*Constants!$H96*(1-Constants!$H114))+(BB20*Constants!$H78*Constants!$H130))</f>
        <v>67574052.433611989</v>
      </c>
      <c r="BC65" s="22">
        <f>((BC20*Constants!$H78*Constants!$H96*(1-Constants!$H114))+(BC20*Constants!$H78*Constants!$H130))</f>
        <v>70987661.499825537</v>
      </c>
      <c r="BD65" s="22">
        <f>((BD20*Constants!$H78*Constants!$H96*(1-Constants!$H114))+(BD20*Constants!$H78*Constants!$H130))</f>
        <v>74569064.847042099</v>
      </c>
      <c r="BE65" s="22">
        <f>((BE20*Constants!$H78*Constants!$H96*(1-Constants!$H114))+(BE20*Constants!$H78*Constants!$H130))</f>
        <v>78187715.481674403</v>
      </c>
      <c r="BF65" s="22">
        <f>((BF20*Constants!$H78*Constants!$H96*(1-Constants!$H114))+(BF20*Constants!$H78*Constants!$H130))</f>
        <v>81792699.732652619</v>
      </c>
      <c r="BG65" s="22">
        <f>((BG20*Constants!$H78*Constants!$H96*(1-Constants!$H114))+(BG20*Constants!$H78*Constants!$H130))</f>
        <v>85569272.092942953</v>
      </c>
      <c r="BH65" s="22">
        <f>((BH20*Constants!$H78*Constants!$H96*(1-Constants!$H114))+(BH20*Constants!$H78*Constants!$H130))</f>
        <v>89249454.958799317</v>
      </c>
      <c r="BI65" s="22">
        <f>((BI20*Constants!$H78*Constants!$H96*(1-Constants!$H114))+(BI20*Constants!$H78*Constants!$H130))</f>
        <v>93071848.782045588</v>
      </c>
      <c r="BJ65" s="22">
        <f>((BJ20*Constants!$H78*Constants!$H96*(1-Constants!$H114))+(BJ20*Constants!$H78*Constants!$H130))</f>
        <v>97094208.005628273</v>
      </c>
      <c r="BK65" s="22">
        <f>((BK20*Constants!$H78*Constants!$H96*(1-Constants!$H114))+(BK20*Constants!$H78*Constants!$H130))</f>
        <v>101331373.19498079</v>
      </c>
      <c r="BL65" s="22">
        <f>((BL20*Constants!$H78*Constants!$H96*(1-Constants!$H114))+(BL20*Constants!$H78*Constants!$H130))</f>
        <v>105797509.54482622</v>
      </c>
      <c r="BM65" s="22">
        <f>((BM20*Constants!$H78*Constants!$H96*(1-Constants!$H114))+(BM20*Constants!$H78*Constants!$H130))</f>
        <v>110142004.71798234</v>
      </c>
      <c r="BN65" s="22">
        <f>((BN20*Constants!$H78*Constants!$H96*(1-Constants!$H114))+(BN20*Constants!$H78*Constants!$H130))</f>
        <v>114715050.32916492</v>
      </c>
      <c r="BO65" s="22">
        <f>((BO20*Constants!$H78*Constants!$H96*(1-Constants!$H114))+(BO20*Constants!$H78*Constants!$H130))</f>
        <v>119648833.80730504</v>
      </c>
      <c r="BP65" s="22">
        <f>((BP20*Constants!$H78*Constants!$H96*(1-Constants!$H114))+(BP20*Constants!$H78*Constants!$H130))</f>
        <v>124893006.04945128</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34276019.394400895</v>
      </c>
      <c r="AM67" s="22">
        <f>AM6*Constants!$H64*(1-Constants!$H82)</f>
        <v>34850379.020819366</v>
      </c>
      <c r="AN67" s="22">
        <f>AN6*Constants!$H64*(1-Constants!$H82)</f>
        <v>35031463.295815326</v>
      </c>
      <c r="AO67" s="22">
        <f>AO6*Constants!$H64*(1-Constants!$H82)</f>
        <v>34973733.632620029</v>
      </c>
      <c r="AP67" s="22">
        <f>AP6*Constants!$H64*(1-Constants!$H82)</f>
        <v>35056273.282860622</v>
      </c>
      <c r="AQ67" s="22">
        <f>AQ6*Constants!$H64*(1-Constants!$H82)</f>
        <v>35168429.978683516</v>
      </c>
      <c r="AR67" s="22">
        <f>AR6*Constants!$H64*(1-Constants!$H82)</f>
        <v>35326050.714008003</v>
      </c>
      <c r="AS67" s="22">
        <f>AS6*Constants!$H64*(1-Constants!$H82)</f>
        <v>35515599.440767288</v>
      </c>
      <c r="AT67" s="22">
        <f>AT6*Constants!$H64*(1-Constants!$H82)</f>
        <v>35737799.842575379</v>
      </c>
      <c r="AU67" s="22">
        <f>AU6*Constants!$H64*(1-Constants!$H82)</f>
        <v>36025165.652886875</v>
      </c>
      <c r="AV67" s="22">
        <f>AV6*Constants!$H64*(1-Constants!$H82)</f>
        <v>36383525.454874225</v>
      </c>
      <c r="AW67" s="22">
        <f>AW6*Constants!$H64*(1-Constants!$H82)</f>
        <v>36800571.428760372</v>
      </c>
      <c r="AX67" s="22">
        <f>AX6*Constants!$H64*(1-Constants!$H82)</f>
        <v>37240320.000094764</v>
      </c>
      <c r="AY67" s="22">
        <f>AY6*Constants!$H64*(1-Constants!$H82)</f>
        <v>37707354.433200538</v>
      </c>
      <c r="AZ67" s="22">
        <f>AZ6*Constants!$H64*(1-Constants!$H82)</f>
        <v>38245679.864625201</v>
      </c>
      <c r="BA67" s="22">
        <f>BA6*Constants!$H64*(1-Constants!$H82)</f>
        <v>38815776.996217988</v>
      </c>
      <c r="BB67" s="22">
        <f>BB6*Constants!$H64*(1-Constants!$H82)</f>
        <v>39419859.379248574</v>
      </c>
      <c r="BC67" s="22">
        <f>BC6*Constants!$H64*(1-Constants!$H82)</f>
        <v>40062042.826744221</v>
      </c>
      <c r="BD67" s="22">
        <f>BD6*Constants!$H64*(1-Constants!$H82)</f>
        <v>40732285.663448408</v>
      </c>
      <c r="BE67" s="22">
        <f>BE6*Constants!$H64*(1-Constants!$H82)</f>
        <v>41409086.956121705</v>
      </c>
      <c r="BF67" s="22">
        <f>BF6*Constants!$H64*(1-Constants!$H82)</f>
        <v>42084160.983299308</v>
      </c>
      <c r="BG67" s="22">
        <f>BG6*Constants!$H64*(1-Constants!$H82)</f>
        <v>42788588.922444016</v>
      </c>
      <c r="BH67" s="22">
        <f>BH6*Constants!$H64*(1-Constants!$H82)</f>
        <v>43477105.021936648</v>
      </c>
      <c r="BI67" s="22">
        <f>BI6*Constants!$H64*(1-Constants!$H82)</f>
        <v>44189171.543716386</v>
      </c>
      <c r="BJ67" s="22">
        <f>BJ6*Constants!$H64*(1-Constants!$H82)</f>
        <v>44934589.089698665</v>
      </c>
      <c r="BK67" s="22">
        <f>BK6*Constants!$H64*(1-Constants!$H82)</f>
        <v>45715603.767894767</v>
      </c>
      <c r="BL67" s="22">
        <f>BL6*Constants!$H64*(1-Constants!$H82)</f>
        <v>46534325.741748773</v>
      </c>
      <c r="BM67" s="22">
        <f>BM6*Constants!$H64*(1-Constants!$H82)</f>
        <v>47331580.4017803</v>
      </c>
      <c r="BN67" s="22">
        <f>BN6*Constants!$H64*(1-Constants!$H82)</f>
        <v>48166705.119698033</v>
      </c>
      <c r="BO67" s="22">
        <f>BO6*Constants!$H64*(1-Constants!$H82)</f>
        <v>49062478.792240791</v>
      </c>
      <c r="BP67" s="22">
        <f>BP6*Constants!$H64*(1-Constants!$H82)</f>
        <v>50010221.563826814</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23342203.727119748</v>
      </c>
      <c r="AM68" s="22">
        <f>AM7*Constants!$H65*(1-Constants!$H83)</f>
        <v>23733346.562529691</v>
      </c>
      <c r="AN68" s="22">
        <f>AN7*Constants!$H65*(1-Constants!$H83)</f>
        <v>23856666.192796446</v>
      </c>
      <c r="AO68" s="22">
        <f>AO7*Constants!$H65*(1-Constants!$H83)</f>
        <v>23817351.897169027</v>
      </c>
      <c r="AP68" s="22">
        <f>AP7*Constants!$H65*(1-Constants!$H83)</f>
        <v>23873561.963726401</v>
      </c>
      <c r="AQ68" s="22">
        <f>AQ7*Constants!$H65*(1-Constants!$H83)</f>
        <v>23949941.44096775</v>
      </c>
      <c r="AR68" s="22">
        <f>AR7*Constants!$H65*(1-Constants!$H83)</f>
        <v>24057282.24017863</v>
      </c>
      <c r="AS68" s="22">
        <f>AS7*Constants!$H65*(1-Constants!$H83)</f>
        <v>24186366.220010716</v>
      </c>
      <c r="AT68" s="22">
        <f>AT7*Constants!$H65*(1-Constants!$H83)</f>
        <v>24337686.21395668</v>
      </c>
      <c r="AU68" s="22">
        <f>AU7*Constants!$H65*(1-Constants!$H83)</f>
        <v>24533384.296960901</v>
      </c>
      <c r="AV68" s="22">
        <f>AV7*Constants!$H65*(1-Constants!$H83)</f>
        <v>24777429.774043504</v>
      </c>
      <c r="AW68" s="22">
        <f>AW7*Constants!$H65*(1-Constants!$H83)</f>
        <v>25061440.935725123</v>
      </c>
      <c r="AX68" s="22">
        <f>AX7*Constants!$H65*(1-Constants!$H83)</f>
        <v>25360912.721602157</v>
      </c>
      <c r="AY68" s="22">
        <f>AY7*Constants!$H65*(1-Constants!$H83)</f>
        <v>25678966.366037771</v>
      </c>
      <c r="AZ68" s="22">
        <f>AZ7*Constants!$H65*(1-Constants!$H83)</f>
        <v>26045569.668107819</v>
      </c>
      <c r="BA68" s="22">
        <f>BA7*Constants!$H65*(1-Constants!$H83)</f>
        <v>26433809.715377104</v>
      </c>
      <c r="BB68" s="22">
        <f>BB7*Constants!$H65*(1-Constants!$H83)</f>
        <v>26845193.951405618</v>
      </c>
      <c r="BC68" s="22">
        <f>BC7*Constants!$H65*(1-Constants!$H83)</f>
        <v>27282525.273025658</v>
      </c>
      <c r="BD68" s="22">
        <f>BD7*Constants!$H65*(1-Constants!$H83)</f>
        <v>27738965.230681509</v>
      </c>
      <c r="BE68" s="22">
        <f>BE7*Constants!$H65*(1-Constants!$H83)</f>
        <v>28199871.541725866</v>
      </c>
      <c r="BF68" s="22">
        <f>BF7*Constants!$H65*(1-Constants!$H83)</f>
        <v>28659601.573149558</v>
      </c>
      <c r="BG68" s="22">
        <f>BG7*Constants!$H65*(1-Constants!$H83)</f>
        <v>29139321.819464881</v>
      </c>
      <c r="BH68" s="22">
        <f>BH7*Constants!$H65*(1-Constants!$H83)</f>
        <v>29608205.994106937</v>
      </c>
      <c r="BI68" s="22">
        <f>BI7*Constants!$H65*(1-Constants!$H83)</f>
        <v>30093128.167460579</v>
      </c>
      <c r="BJ68" s="22">
        <f>BJ7*Constants!$H65*(1-Constants!$H83)</f>
        <v>30600762.61648678</v>
      </c>
      <c r="BK68" s="22">
        <f>BK7*Constants!$H65*(1-Constants!$H83)</f>
        <v>31132638.956109285</v>
      </c>
      <c r="BL68" s="22">
        <f>BL7*Constants!$H65*(1-Constants!$H83)</f>
        <v>31690194.222071458</v>
      </c>
      <c r="BM68" s="22">
        <f>BM7*Constants!$H65*(1-Constants!$H83)</f>
        <v>32233130.10043928</v>
      </c>
      <c r="BN68" s="22">
        <f>BN7*Constants!$H65*(1-Constants!$H83)</f>
        <v>32801855.747337867</v>
      </c>
      <c r="BO68" s="22">
        <f>BO7*Constants!$H65*(1-Constants!$H83)</f>
        <v>33411883.74730156</v>
      </c>
      <c r="BP68" s="22">
        <f>BP7*Constants!$H65*(1-Constants!$H83)</f>
        <v>34057303.059290856</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436267167.24004108</v>
      </c>
      <c r="AL69" s="22">
        <f>AL8*Constants!$H66*(1-Constants!$H84)</f>
        <v>387146847.32688576</v>
      </c>
      <c r="AM69" s="22">
        <f>AM8*Constants!$H66*(1-Constants!$H84)</f>
        <v>401628080.4720546</v>
      </c>
      <c r="AN69" s="22">
        <f>AN8*Constants!$H66*(1-Constants!$H84)</f>
        <v>402506235.75786495</v>
      </c>
      <c r="AO69" s="22">
        <f>AO8*Constants!$H66*(1-Constants!$H84)</f>
        <v>394824348.96776742</v>
      </c>
      <c r="AP69" s="22">
        <f>AP8*Constants!$H66*(1-Constants!$H84)</f>
        <v>391272793.32989925</v>
      </c>
      <c r="AQ69" s="22">
        <f>AQ8*Constants!$H66*(1-Constants!$H84)</f>
        <v>388291845.52412635</v>
      </c>
      <c r="AR69" s="22">
        <f>AR8*Constants!$H66*(1-Constants!$H84)</f>
        <v>386896698.85396314</v>
      </c>
      <c r="AS69" s="22">
        <f>AS8*Constants!$H66*(1-Constants!$H84)</f>
        <v>386561807.0819332</v>
      </c>
      <c r="AT69" s="22">
        <f>AT8*Constants!$H66*(1-Constants!$H84)</f>
        <v>387266966.02795637</v>
      </c>
      <c r="AU69" s="22">
        <f>AU8*Constants!$H66*(1-Constants!$H84)</f>
        <v>389974978.806005</v>
      </c>
      <c r="AV69" s="22">
        <f>AV8*Constants!$H66*(1-Constants!$H84)</f>
        <v>394760476.99530977</v>
      </c>
      <c r="AW69" s="22">
        <f>AW8*Constants!$H66*(1-Constants!$H84)</f>
        <v>397782736.96787536</v>
      </c>
      <c r="AX69" s="22">
        <f>AX8*Constants!$H66*(1-Constants!$H84)</f>
        <v>401069074.60292971</v>
      </c>
      <c r="AY69" s="22">
        <f>AY8*Constants!$H66*(1-Constants!$H84)</f>
        <v>404709164.60939449</v>
      </c>
      <c r="AZ69" s="22">
        <f>AZ8*Constants!$H66*(1-Constants!$H84)</f>
        <v>409904546.31749308</v>
      </c>
      <c r="BA69" s="22">
        <f>BA8*Constants!$H66*(1-Constants!$H84)</f>
        <v>415425514.47770935</v>
      </c>
      <c r="BB69" s="22">
        <f>BB8*Constants!$H66*(1-Constants!$H84)</f>
        <v>421268375.004282</v>
      </c>
      <c r="BC69" s="22">
        <f>BC8*Constants!$H66*(1-Constants!$H84)</f>
        <v>427493822.06777549</v>
      </c>
      <c r="BD69" s="22">
        <f>BD8*Constants!$H66*(1-Constants!$H84)</f>
        <v>433796935.06012124</v>
      </c>
      <c r="BE69" s="22">
        <f>BE8*Constants!$H66*(1-Constants!$H84)</f>
        <v>439597199.07226992</v>
      </c>
      <c r="BF69" s="22">
        <f>BF8*Constants!$H66*(1-Constants!$H84)</f>
        <v>444687208.75136083</v>
      </c>
      <c r="BG69" s="22">
        <f>BG8*Constants!$H66*(1-Constants!$H84)</f>
        <v>452108087.41282111</v>
      </c>
      <c r="BH69" s="22">
        <f>BH8*Constants!$H66*(1-Constants!$H84)</f>
        <v>458622594.74492478</v>
      </c>
      <c r="BI69" s="22">
        <f>BI8*Constants!$H66*(1-Constants!$H84)</f>
        <v>465169513.86712515</v>
      </c>
      <c r="BJ69" s="22">
        <f>BJ8*Constants!$H66*(1-Constants!$H84)</f>
        <v>471941490.27093798</v>
      </c>
      <c r="BK69" s="22">
        <f>BK8*Constants!$H66*(1-Constants!$H84)</f>
        <v>478953827.70048678</v>
      </c>
      <c r="BL69" s="22">
        <f>BL8*Constants!$H66*(1-Constants!$H84)</f>
        <v>486215585.38758415</v>
      </c>
      <c r="BM69" s="22">
        <f>BM8*Constants!$H66*(1-Constants!$H84)</f>
        <v>492439948.24638885</v>
      </c>
      <c r="BN69" s="22">
        <f>BN8*Constants!$H66*(1-Constants!$H84)</f>
        <v>498879254.52168095</v>
      </c>
      <c r="BO69" s="22">
        <f>BO8*Constants!$H66*(1-Constants!$H84)</f>
        <v>505944406.97458792</v>
      </c>
      <c r="BP69" s="22">
        <f>BP8*Constants!$H66*(1-Constants!$H84)</f>
        <v>513396570.68878585</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274325147.19098055</v>
      </c>
      <c r="AL70" s="22">
        <f>AL9*Constants!$H67*(1-Constants!$H85)</f>
        <v>243438250.34863752</v>
      </c>
      <c r="AM70" s="22">
        <f>AM9*Constants!$H67*(1-Constants!$H85)</f>
        <v>252544061.44871864</v>
      </c>
      <c r="AN70" s="22">
        <f>AN9*Constants!$H67*(1-Constants!$H85)</f>
        <v>253096246.20183796</v>
      </c>
      <c r="AO70" s="22">
        <f>AO9*Constants!$H67*(1-Constants!$H85)</f>
        <v>248265869.58255303</v>
      </c>
      <c r="AP70" s="22">
        <f>AP9*Constants!$H67*(1-Constants!$H85)</f>
        <v>246032648.52840227</v>
      </c>
      <c r="AQ70" s="22">
        <f>AQ9*Constants!$H67*(1-Constants!$H85)</f>
        <v>244158226.14002812</v>
      </c>
      <c r="AR70" s="22">
        <f>AR9*Constants!$H67*(1-Constants!$H85)</f>
        <v>243280956.78678581</v>
      </c>
      <c r="AS70" s="22">
        <f>AS9*Constants!$H67*(1-Constants!$H85)</f>
        <v>243070376.56999728</v>
      </c>
      <c r="AT70" s="22">
        <f>AT9*Constants!$H67*(1-Constants!$H85)</f>
        <v>243513781.08490631</v>
      </c>
      <c r="AU70" s="22">
        <f>AU9*Constants!$H67*(1-Constants!$H85)</f>
        <v>245216581.70736194</v>
      </c>
      <c r="AV70" s="22">
        <f>AV9*Constants!$H67*(1-Constants!$H85)</f>
        <v>248225706.83467379</v>
      </c>
      <c r="AW70" s="22">
        <f>AW9*Constants!$H67*(1-Constants!$H85)</f>
        <v>250126106.34690043</v>
      </c>
      <c r="AX70" s="22">
        <f>AX9*Constants!$H67*(1-Constants!$H85)</f>
        <v>252192558.10663036</v>
      </c>
      <c r="AY70" s="22">
        <f>AY9*Constants!$H67*(1-Constants!$H85)</f>
        <v>254481449.64327541</v>
      </c>
      <c r="AZ70" s="22">
        <f>AZ9*Constants!$H67*(1-Constants!$H85)</f>
        <v>257748309.85832176</v>
      </c>
      <c r="BA70" s="22">
        <f>BA9*Constants!$H67*(1-Constants!$H85)</f>
        <v>261219899.09747878</v>
      </c>
      <c r="BB70" s="22">
        <f>BB9*Constants!$H67*(1-Constants!$H85)</f>
        <v>264893894.51663563</v>
      </c>
      <c r="BC70" s="22">
        <f>BC9*Constants!$H67*(1-Constants!$H85)</f>
        <v>268808460.65927368</v>
      </c>
      <c r="BD70" s="22">
        <f>BD9*Constants!$H67*(1-Constants!$H85)</f>
        <v>272771863.20071507</v>
      </c>
      <c r="BE70" s="22">
        <f>BE9*Constants!$H67*(1-Constants!$H85)</f>
        <v>276419073.89719129</v>
      </c>
      <c r="BF70" s="22">
        <f>BF9*Constants!$H67*(1-Constants!$H85)</f>
        <v>279619676.09527481</v>
      </c>
      <c r="BG70" s="22">
        <f>BG9*Constants!$H67*(1-Constants!$H85)</f>
        <v>284285930.59242195</v>
      </c>
      <c r="BH70" s="22">
        <f>BH9*Constants!$H67*(1-Constants!$H85)</f>
        <v>288382258.06547415</v>
      </c>
      <c r="BI70" s="22">
        <f>BI9*Constants!$H67*(1-Constants!$H85)</f>
        <v>292498966.09832251</v>
      </c>
      <c r="BJ70" s="22">
        <f>BJ9*Constants!$H67*(1-Constants!$H85)</f>
        <v>296757190.33165711</v>
      </c>
      <c r="BK70" s="22">
        <f>BK9*Constants!$H67*(1-Constants!$H85)</f>
        <v>301166553.77214593</v>
      </c>
      <c r="BL70" s="22">
        <f>BL9*Constants!$H67*(1-Constants!$H85)</f>
        <v>305732752.87207067</v>
      </c>
      <c r="BM70" s="22">
        <f>BM9*Constants!$H67*(1-Constants!$H85)</f>
        <v>309646637.26592463</v>
      </c>
      <c r="BN70" s="22">
        <f>BN9*Constants!$H67*(1-Constants!$H85)</f>
        <v>313695678.25370395</v>
      </c>
      <c r="BO70" s="22">
        <f>BO9*Constants!$H67*(1-Constants!$H85)</f>
        <v>318138251.82354587</v>
      </c>
      <c r="BP70" s="22">
        <f>BP9*Constants!$H67*(1-Constants!$H85)</f>
        <v>322824178.38712752</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374486363.91451269</v>
      </c>
      <c r="AM72" s="22">
        <f>AM11*Constants!$H69*(1-Constants!$H87)</f>
        <v>374732239.70510197</v>
      </c>
      <c r="AN72" s="22">
        <f>AN11*Constants!$H69*(1-Constants!$H87)</f>
        <v>374604885.89244694</v>
      </c>
      <c r="AO72" s="22">
        <f>AO11*Constants!$H69*(1-Constants!$H87)</f>
        <v>374568540.27164918</v>
      </c>
      <c r="AP72" s="22">
        <f>AP11*Constants!$H69*(1-Constants!$H87)</f>
        <v>374956944.71713328</v>
      </c>
      <c r="AQ72" s="22">
        <f>AQ11*Constants!$H69*(1-Constants!$H87)</f>
        <v>375586946.27089357</v>
      </c>
      <c r="AR72" s="22">
        <f>AR11*Constants!$H69*(1-Constants!$H87)</f>
        <v>376185958.45663702</v>
      </c>
      <c r="AS72" s="22">
        <f>AS11*Constants!$H69*(1-Constants!$H87)</f>
        <v>376760276.46022767</v>
      </c>
      <c r="AT72" s="22">
        <f>AT11*Constants!$H69*(1-Constants!$H87)</f>
        <v>377307230.48700559</v>
      </c>
      <c r="AU72" s="22">
        <f>AU11*Constants!$H69*(1-Constants!$H87)</f>
        <v>377839114.25868165</v>
      </c>
      <c r="AV72" s="22">
        <f>AV11*Constants!$H69*(1-Constants!$H87)</f>
        <v>378365800.92182219</v>
      </c>
      <c r="AW72" s="22">
        <f>AW11*Constants!$H69*(1-Constants!$H87)</f>
        <v>378884711.35922176</v>
      </c>
      <c r="AX72" s="22">
        <f>AX11*Constants!$H69*(1-Constants!$H87)</f>
        <v>379396601.9342854</v>
      </c>
      <c r="AY72" s="22">
        <f>AY11*Constants!$H69*(1-Constants!$H87)</f>
        <v>379903705.94272923</v>
      </c>
      <c r="AZ72" s="22">
        <f>AZ11*Constants!$H69*(1-Constants!$H87)</f>
        <v>380409097.30685067</v>
      </c>
      <c r="BA72" s="22">
        <f>BA11*Constants!$H69*(1-Constants!$H87)</f>
        <v>380908572.92817652</v>
      </c>
      <c r="BB72" s="22">
        <f>BB11*Constants!$H69*(1-Constants!$H87)</f>
        <v>381408456.48617631</v>
      </c>
      <c r="BC72" s="22">
        <f>BC11*Constants!$H69*(1-Constants!$H87)</f>
        <v>381903524.16361725</v>
      </c>
      <c r="BD72" s="22">
        <f>BD11*Constants!$H69*(1-Constants!$H87)</f>
        <v>382381189.07773644</v>
      </c>
      <c r="BE72" s="22">
        <f>BE11*Constants!$H69*(1-Constants!$H87)</f>
        <v>382836962.86475396</v>
      </c>
      <c r="BF72" s="22">
        <f>BF11*Constants!$H69*(1-Constants!$H87)</f>
        <v>383271154.85985446</v>
      </c>
      <c r="BG72" s="22">
        <f>BG11*Constants!$H69*(1-Constants!$H87)</f>
        <v>383692352.02637118</v>
      </c>
      <c r="BH72" s="22">
        <f>BH11*Constants!$H69*(1-Constants!$H87)</f>
        <v>384084132.30931991</v>
      </c>
      <c r="BI72" s="22">
        <f>BI11*Constants!$H69*(1-Constants!$H87)</f>
        <v>384449432.32405019</v>
      </c>
      <c r="BJ72" s="22">
        <f>BJ11*Constants!$H69*(1-Constants!$H87)</f>
        <v>384789482.08388859</v>
      </c>
      <c r="BK72" s="22">
        <f>BK11*Constants!$H69*(1-Constants!$H87)</f>
        <v>385099109.91061121</v>
      </c>
      <c r="BL72" s="22">
        <f>BL11*Constants!$H69*(1-Constants!$H87)</f>
        <v>385372628.20708203</v>
      </c>
      <c r="BM72" s="22">
        <f>BM11*Constants!$H69*(1-Constants!$H87)</f>
        <v>385597552.88659644</v>
      </c>
      <c r="BN72" s="22">
        <f>BN11*Constants!$H69*(1-Constants!$H87)</f>
        <v>385786659.85336977</v>
      </c>
      <c r="BO72" s="22">
        <f>BO11*Constants!$H69*(1-Constants!$H87)</f>
        <v>385945164.08962888</v>
      </c>
      <c r="BP72" s="22">
        <f>BP11*Constants!$H69*(1-Constants!$H87)</f>
        <v>386065584.96751088</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41803735.639682911</v>
      </c>
      <c r="AM73" s="22">
        <f>AM12*Constants!$H70*(1-Constants!$H88)</f>
        <v>41831182.637866087</v>
      </c>
      <c r="AN73" s="22">
        <f>AN12*Constants!$H70*(1-Constants!$H88)</f>
        <v>41816966.192008667</v>
      </c>
      <c r="AO73" s="22">
        <f>AO12*Constants!$H70*(1-Constants!$H88)</f>
        <v>41812908.947553597</v>
      </c>
      <c r="AP73" s="22">
        <f>AP12*Constants!$H70*(1-Constants!$H88)</f>
        <v>41856266.352054454</v>
      </c>
      <c r="AQ73" s="22">
        <f>AQ12*Constants!$H70*(1-Constants!$H88)</f>
        <v>41926593.127456069</v>
      </c>
      <c r="AR73" s="22">
        <f>AR12*Constants!$H70*(1-Constants!$H88)</f>
        <v>41993460.574366592</v>
      </c>
      <c r="AS73" s="22">
        <f>AS12*Constants!$H70*(1-Constants!$H88)</f>
        <v>42057571.421405852</v>
      </c>
      <c r="AT73" s="22">
        <f>AT12*Constants!$H70*(1-Constants!$H88)</f>
        <v>42118627.640659019</v>
      </c>
      <c r="AU73" s="22">
        <f>AU12*Constants!$H70*(1-Constants!$H88)</f>
        <v>42178001.574464679</v>
      </c>
      <c r="AV73" s="22">
        <f>AV12*Constants!$H70*(1-Constants!$H88)</f>
        <v>42236795.357503206</v>
      </c>
      <c r="AW73" s="22">
        <f>AW12*Constants!$H70*(1-Constants!$H88)</f>
        <v>42294721.084141068</v>
      </c>
      <c r="AX73" s="22">
        <f>AX12*Constants!$H70*(1-Constants!$H88)</f>
        <v>42351863.186867379</v>
      </c>
      <c r="AY73" s="22">
        <f>AY12*Constants!$H70*(1-Constants!$H88)</f>
        <v>42408470.967426389</v>
      </c>
      <c r="AZ73" s="22">
        <f>AZ12*Constants!$H70*(1-Constants!$H88)</f>
        <v>42464887.566309892</v>
      </c>
      <c r="BA73" s="22">
        <f>BA12*Constants!$H70*(1-Constants!$H88)</f>
        <v>42520643.793623805</v>
      </c>
      <c r="BB73" s="22">
        <f>BB12*Constants!$H70*(1-Constants!$H88)</f>
        <v>42576445.558715612</v>
      </c>
      <c r="BC73" s="22">
        <f>BC12*Constants!$H70*(1-Constants!$H88)</f>
        <v>42631709.729338981</v>
      </c>
      <c r="BD73" s="22">
        <f>BD12*Constants!$H70*(1-Constants!$H88)</f>
        <v>42685031.23772572</v>
      </c>
      <c r="BE73" s="22">
        <f>BE12*Constants!$H70*(1-Constants!$H88)</f>
        <v>42735909.049950488</v>
      </c>
      <c r="BF73" s="22">
        <f>BF12*Constants!$H70*(1-Constants!$H88)</f>
        <v>42784377.69695358</v>
      </c>
      <c r="BG73" s="22">
        <f>BG12*Constants!$H70*(1-Constants!$H88)</f>
        <v>42831395.73738955</v>
      </c>
      <c r="BH73" s="22">
        <f>BH12*Constants!$H70*(1-Constants!$H88)</f>
        <v>42875129.985029519</v>
      </c>
      <c r="BI73" s="22">
        <f>BI12*Constants!$H70*(1-Constants!$H88)</f>
        <v>42915908.252855696</v>
      </c>
      <c r="BJ73" s="22">
        <f>BJ12*Constants!$H70*(1-Constants!$H88)</f>
        <v>42953867.846673824</v>
      </c>
      <c r="BK73" s="22">
        <f>BK12*Constants!$H70*(1-Constants!$H88)</f>
        <v>42988431.454490408</v>
      </c>
      <c r="BL73" s="22">
        <f>BL12*Constants!$H70*(1-Constants!$H88)</f>
        <v>43018964.172527894</v>
      </c>
      <c r="BM73" s="22">
        <f>BM12*Constants!$H70*(1-Constants!$H88)</f>
        <v>43044072.408093467</v>
      </c>
      <c r="BN73" s="22">
        <f>BN12*Constants!$H70*(1-Constants!$H88)</f>
        <v>43065182.329330593</v>
      </c>
      <c r="BO73" s="22">
        <f>BO12*Constants!$H70*(1-Constants!$H88)</f>
        <v>43082876.08223813</v>
      </c>
      <c r="BP73" s="22">
        <f>BP12*Constants!$H70*(1-Constants!$H88)</f>
        <v>43096318.607866712</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47095969.83817248</v>
      </c>
      <c r="AM74" s="22">
        <f>AM13*Constants!$H71*(1-Constants!$H89)</f>
        <v>47172412.803694367</v>
      </c>
      <c r="AN74" s="22">
        <f>AN13*Constants!$H71*(1-Constants!$H89)</f>
        <v>47174075.380082265</v>
      </c>
      <c r="AO74" s="22">
        <f>AO13*Constants!$H71*(1-Constants!$H89)</f>
        <v>47190093.885166757</v>
      </c>
      <c r="AP74" s="22">
        <f>AP13*Constants!$H71*(1-Constants!$H89)</f>
        <v>47283930.850140058</v>
      </c>
      <c r="AQ74" s="22">
        <f>AQ13*Constants!$H71*(1-Constants!$H89)</f>
        <v>47420593.75102362</v>
      </c>
      <c r="AR74" s="22">
        <f>AR13*Constants!$H71*(1-Constants!$H89)</f>
        <v>47548519.996334739</v>
      </c>
      <c r="AS74" s="22">
        <f>AS13*Constants!$H71*(1-Constants!$H89)</f>
        <v>47669145.181957811</v>
      </c>
      <c r="AT74" s="22">
        <f>AT13*Constants!$H71*(1-Constants!$H89)</f>
        <v>47782185.231052168</v>
      </c>
      <c r="AU74" s="22">
        <f>AU13*Constants!$H71*(1-Constants!$H89)</f>
        <v>47890147.127566375</v>
      </c>
      <c r="AV74" s="22">
        <f>AV13*Constants!$H71*(1-Constants!$H89)</f>
        <v>47995047.291581906</v>
      </c>
      <c r="AW74" s="22">
        <f>AW13*Constants!$H71*(1-Constants!$H89)</f>
        <v>48096545.427874938</v>
      </c>
      <c r="AX74" s="22">
        <f>AX13*Constants!$H71*(1-Constants!$H89)</f>
        <v>48194914.133274682</v>
      </c>
      <c r="AY74" s="22">
        <f>AY13*Constants!$H71*(1-Constants!$H89)</f>
        <v>48290688.199575208</v>
      </c>
      <c r="AZ74" s="22">
        <f>AZ13*Constants!$H71*(1-Constants!$H89)</f>
        <v>48384545.116111748</v>
      </c>
      <c r="BA74" s="22">
        <f>BA13*Constants!$H71*(1-Constants!$H89)</f>
        <v>48475800.347130105</v>
      </c>
      <c r="BB74" s="22">
        <f>BB13*Constants!$H71*(1-Constants!$H89)</f>
        <v>48565714.725651108</v>
      </c>
      <c r="BC74" s="22">
        <f>BC13*Constants!$H71*(1-Constants!$H89)</f>
        <v>48653401.072810046</v>
      </c>
      <c r="BD74" s="22">
        <f>BD13*Constants!$H71*(1-Constants!$H89)</f>
        <v>48736616.137104638</v>
      </c>
      <c r="BE74" s="22">
        <f>BE13*Constants!$H71*(1-Constants!$H89)</f>
        <v>48814617.595877282</v>
      </c>
      <c r="BF74" s="22">
        <f>BF13*Constants!$H71*(1-Constants!$H89)</f>
        <v>48887544.465666436</v>
      </c>
      <c r="BG74" s="22">
        <f>BG13*Constants!$H71*(1-Constants!$H89)</f>
        <v>48957047.517494716</v>
      </c>
      <c r="BH74" s="22">
        <f>BH13*Constants!$H71*(1-Constants!$H89)</f>
        <v>49020185.46274513</v>
      </c>
      <c r="BI74" s="22">
        <f>BI13*Constants!$H71*(1-Constants!$H89)</f>
        <v>49077569.952651434</v>
      </c>
      <c r="BJ74" s="22">
        <f>BJ13*Constants!$H71*(1-Constants!$H89)</f>
        <v>49129493.627492279</v>
      </c>
      <c r="BK74" s="22">
        <f>BK13*Constants!$H71*(1-Constants!$H89)</f>
        <v>49175078.415598698</v>
      </c>
      <c r="BL74" s="22">
        <f>BL13*Constants!$H71*(1-Constants!$H89)</f>
        <v>49213355.319045648</v>
      </c>
      <c r="BM74" s="22">
        <f>BM13*Constants!$H71*(1-Constants!$H89)</f>
        <v>49242125.560728028</v>
      </c>
      <c r="BN74" s="22">
        <f>BN13*Constants!$H71*(1-Constants!$H89)</f>
        <v>49263778.181778818</v>
      </c>
      <c r="BO74" s="22">
        <f>BO13*Constants!$H71*(1-Constants!$H89)</f>
        <v>49279316.660693951</v>
      </c>
      <c r="BP74" s="22">
        <f>BP13*Constants!$H71*(1-Constants!$H89)</f>
        <v>49287443.119835548</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77942873.439465895</v>
      </c>
      <c r="AM75" s="22">
        <f>AM14*Constants!$H72*(1-Constants!$H90)</f>
        <v>78069384.994647413</v>
      </c>
      <c r="AN75" s="22">
        <f>AN14*Constants!$H72*(1-Constants!$H90)</f>
        <v>78072136.52479811</v>
      </c>
      <c r="AO75" s="22">
        <f>AO14*Constants!$H72*(1-Constants!$H90)</f>
        <v>78098646.825335085</v>
      </c>
      <c r="AP75" s="22">
        <f>AP14*Constants!$H72*(1-Constants!$H90)</f>
        <v>78253945.096290961</v>
      </c>
      <c r="AQ75" s="22">
        <f>AQ14*Constants!$H72*(1-Constants!$H90)</f>
        <v>78480119.421271175</v>
      </c>
      <c r="AR75" s="22">
        <f>AR14*Constants!$H72*(1-Constants!$H90)</f>
        <v>78691834.758743405</v>
      </c>
      <c r="AS75" s="22">
        <f>AS14*Constants!$H72*(1-Constants!$H90)</f>
        <v>78891466.99073559</v>
      </c>
      <c r="AT75" s="22">
        <f>AT14*Constants!$H72*(1-Constants!$H90)</f>
        <v>79078545.975846782</v>
      </c>
      <c r="AU75" s="22">
        <f>AU14*Constants!$H72*(1-Constants!$H90)</f>
        <v>79257220.721588418</v>
      </c>
      <c r="AV75" s="22">
        <f>AV14*Constants!$H72*(1-Constants!$H90)</f>
        <v>79430828.362236574</v>
      </c>
      <c r="AW75" s="22">
        <f>AW14*Constants!$H72*(1-Constants!$H90)</f>
        <v>79598805.716108114</v>
      </c>
      <c r="AX75" s="22">
        <f>AX14*Constants!$H72*(1-Constants!$H90)</f>
        <v>79761603.925418198</v>
      </c>
      <c r="AY75" s="22">
        <f>AY14*Constants!$H72*(1-Constants!$H90)</f>
        <v>79920108.05972299</v>
      </c>
      <c r="AZ75" s="22">
        <f>AZ14*Constants!$H72*(1-Constants!$H90)</f>
        <v>80075439.350110739</v>
      </c>
      <c r="BA75" s="22">
        <f>BA14*Constants!$H72*(1-Constants!$H90)</f>
        <v>80226464.90381296</v>
      </c>
      <c r="BB75" s="22">
        <f>BB14*Constants!$H72*(1-Constants!$H90)</f>
        <v>80375271.373868287</v>
      </c>
      <c r="BC75" s="22">
        <f>BC14*Constants!$H72*(1-Constants!$H90)</f>
        <v>80520390.497276574</v>
      </c>
      <c r="BD75" s="22">
        <f>BD14*Constants!$H72*(1-Constants!$H90)</f>
        <v>80658109.738367856</v>
      </c>
      <c r="BE75" s="22">
        <f>BE14*Constants!$H72*(1-Constants!$H90)</f>
        <v>80787200.568222299</v>
      </c>
      <c r="BF75" s="22">
        <f>BF14*Constants!$H72*(1-Constants!$H90)</f>
        <v>80907893.05638729</v>
      </c>
      <c r="BG75" s="22">
        <f>BG14*Constants!$H72*(1-Constants!$H90)</f>
        <v>81022919.195373744</v>
      </c>
      <c r="BH75" s="22">
        <f>BH14*Constants!$H72*(1-Constants!$H90)</f>
        <v>81127411.212265879</v>
      </c>
      <c r="BI75" s="22">
        <f>BI14*Constants!$H72*(1-Constants!$H90)</f>
        <v>81222381.377431273</v>
      </c>
      <c r="BJ75" s="22">
        <f>BJ14*Constants!$H72*(1-Constants!$H90)</f>
        <v>81308314.004586786</v>
      </c>
      <c r="BK75" s="22">
        <f>BK14*Constants!$H72*(1-Constants!$H90)</f>
        <v>81383755.902956262</v>
      </c>
      <c r="BL75" s="22">
        <f>BL14*Constants!$H72*(1-Constants!$H90)</f>
        <v>81447103.400656655</v>
      </c>
      <c r="BM75" s="22">
        <f>BM14*Constants!$H72*(1-Constants!$H90)</f>
        <v>81494717.56624189</v>
      </c>
      <c r="BN75" s="22">
        <f>BN14*Constants!$H72*(1-Constants!$H90)</f>
        <v>81530552.214259416</v>
      </c>
      <c r="BO75" s="22">
        <f>BO14*Constants!$H72*(1-Constants!$H90)</f>
        <v>81556268.081236675</v>
      </c>
      <c r="BP75" s="22">
        <f>BP14*Constants!$H72*(1-Constants!$H90)</f>
        <v>81569717.206046328</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12333541.940265564</v>
      </c>
      <c r="AG76" s="22">
        <f>AG15*Constants!$H73*(1-Constants!$H91)</f>
        <v>12352693.798490599</v>
      </c>
      <c r="AH76" s="22">
        <f>AH15*Constants!$H73*(1-Constants!$H91)</f>
        <v>12325276.158381388</v>
      </c>
      <c r="AI76" s="22">
        <f>AI15*Constants!$H73*(1-Constants!$H91)</f>
        <v>12252292.423443841</v>
      </c>
      <c r="AJ76" s="22">
        <f>AJ15*Constants!$H73*(1-Constants!$H91)</f>
        <v>12211826.078492031</v>
      </c>
      <c r="AK76" s="22">
        <f>AK15*Constants!$H73*(1-Constants!$H91)</f>
        <v>12175458.752937717</v>
      </c>
      <c r="AL76" s="22">
        <f>AL15*Constants!$H73*(1-Constants!$H91)</f>
        <v>11587507.899168951</v>
      </c>
      <c r="AM76" s="22">
        <f>AM15*Constants!$H73*(1-Constants!$H91)</f>
        <v>11868473.51473139</v>
      </c>
      <c r="AN76" s="22">
        <f>AN15*Constants!$H73*(1-Constants!$H91)</f>
        <v>11952505.9995197</v>
      </c>
      <c r="AO76" s="22">
        <f>AO15*Constants!$H73*(1-Constants!$H91)</f>
        <v>11899196.390456561</v>
      </c>
      <c r="AP76" s="22">
        <f>AP15*Constants!$H73*(1-Constants!$H91)</f>
        <v>11898989.443420544</v>
      </c>
      <c r="AQ76" s="22">
        <f>AQ15*Constants!$H73*(1-Constants!$H91)</f>
        <v>11901366.035037523</v>
      </c>
      <c r="AR76" s="22">
        <f>AR15*Constants!$H73*(1-Constants!$H91)</f>
        <v>11931025.886273598</v>
      </c>
      <c r="AS76" s="22">
        <f>AS15*Constants!$H73*(1-Constants!$H91)</f>
        <v>11979806.397343924</v>
      </c>
      <c r="AT76" s="22">
        <f>AT15*Constants!$H73*(1-Constants!$H91)</f>
        <v>12047966.48542049</v>
      </c>
      <c r="AU76" s="22">
        <f>AU15*Constants!$H73*(1-Constants!$H91)</f>
        <v>12152000.409285806</v>
      </c>
      <c r="AV76" s="22">
        <f>AV15*Constants!$H73*(1-Constants!$H91)</f>
        <v>12293985.746470943</v>
      </c>
      <c r="AW76" s="22">
        <f>AW15*Constants!$H73*(1-Constants!$H91)</f>
        <v>12467054.84200911</v>
      </c>
      <c r="AX76" s="22">
        <f>AX15*Constants!$H73*(1-Constants!$H91)</f>
        <v>12651693.929293202</v>
      </c>
      <c r="AY76" s="22">
        <f>AY15*Constants!$H73*(1-Constants!$H91)</f>
        <v>12850088.37775811</v>
      </c>
      <c r="AZ76" s="22">
        <f>AZ15*Constants!$H73*(1-Constants!$H91)</f>
        <v>13085150.745163945</v>
      </c>
      <c r="BA76" s="22">
        <f>BA15*Constants!$H73*(1-Constants!$H91)</f>
        <v>13335999.045772731</v>
      </c>
      <c r="BB76" s="22">
        <f>BB15*Constants!$H73*(1-Constants!$H91)</f>
        <v>13603273.376235399</v>
      </c>
      <c r="BC76" s="22">
        <f>BC15*Constants!$H73*(1-Constants!$H91)</f>
        <v>13889327.241405131</v>
      </c>
      <c r="BD76" s="22">
        <f>BD15*Constants!$H73*(1-Constants!$H91)</f>
        <v>14189617.861910881</v>
      </c>
      <c r="BE76" s="22">
        <f>BE15*Constants!$H73*(1-Constants!$H91)</f>
        <v>14493223.988509176</v>
      </c>
      <c r="BF76" s="22">
        <f>BF15*Constants!$H73*(1-Constants!$H91)</f>
        <v>14795898.020824859</v>
      </c>
      <c r="BG76" s="22">
        <f>BG15*Constants!$H73*(1-Constants!$H91)</f>
        <v>15113236.469918413</v>
      </c>
      <c r="BH76" s="22">
        <f>BH15*Constants!$H73*(1-Constants!$H91)</f>
        <v>15422974.922561875</v>
      </c>
      <c r="BI76" s="22">
        <f>BI15*Constants!$H73*(1-Constants!$H91)</f>
        <v>15745409.742514491</v>
      </c>
      <c r="BJ76" s="22">
        <f>BJ15*Constants!$H73*(1-Constants!$H91)</f>
        <v>16085527.883044438</v>
      </c>
      <c r="BK76" s="22">
        <f>BK15*Constants!$H73*(1-Constants!$H91)</f>
        <v>16444875.22301078</v>
      </c>
      <c r="BL76" s="22">
        <f>BL15*Constants!$H73*(1-Constants!$H91)</f>
        <v>16825001.493863717</v>
      </c>
      <c r="BM76" s="22">
        <f>BM15*Constants!$H73*(1-Constants!$H91)</f>
        <v>17196643.492941137</v>
      </c>
      <c r="BN76" s="22">
        <f>BN15*Constants!$H73*(1-Constants!$H91)</f>
        <v>17589415.105727229</v>
      </c>
      <c r="BO76" s="22">
        <f>BO15*Constants!$H73*(1-Constants!$H91)</f>
        <v>18014656.810612489</v>
      </c>
      <c r="BP76" s="22">
        <f>BP15*Constants!$H73*(1-Constants!$H91)</f>
        <v>18468623.678801134</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101077637.99060629</v>
      </c>
      <c r="AN82" s="22">
        <f>((AN41*Constants!$H$45*Constants!$H$48)*(1+Constants!$H$51))*Constants!$H$54*Constants!$H$42*Constants!$H$57*Constants!$H$58*ttokg</f>
        <v>101837945.11366525</v>
      </c>
      <c r="AO82" s="22">
        <f>((AO41*Constants!$H$45*Constants!$H$48)*(1+Constants!$H$51))*Constants!$H$54*Constants!$H$42*Constants!$H$57*Constants!$H$58*ttokg</f>
        <v>102148109.33132009</v>
      </c>
      <c r="AP82" s="22">
        <f>((AP41*Constants!$H$45*Constants!$H$48)*(1+Constants!$H$51))*Constants!$H$54*Constants!$H$42*Constants!$H$57*Constants!$H$58*ttokg</f>
        <v>102170947.05445196</v>
      </c>
      <c r="AQ82" s="22">
        <f>((AQ41*Constants!$H$45*Constants!$H$48)*(1+Constants!$H$51))*Constants!$H$54*Constants!$H$42*Constants!$H$57*Constants!$H$58*ttokg</f>
        <v>102327618.65819718</v>
      </c>
      <c r="AR82" s="22">
        <f>((AR41*Constants!$H$45*Constants!$H$48)*(1+Constants!$H$51))*Constants!$H$54*Constants!$H$42*Constants!$H$57*Constants!$H$58*ttokg</f>
        <v>102500809.6197888</v>
      </c>
      <c r="AS82" s="22">
        <f>((AS41*Constants!$H$45*Constants!$H$48)*(1+Constants!$H$51))*Constants!$H$54*Constants!$H$42*Constants!$H$57*Constants!$H$58*ttokg</f>
        <v>102726018.06964596</v>
      </c>
      <c r="AT82" s="22">
        <f>((AT41*Constants!$H$45*Constants!$H$48)*(1+Constants!$H$51))*Constants!$H$54*Constants!$H$42*Constants!$H$57*Constants!$H$58*ttokg</f>
        <v>102986601.79323432</v>
      </c>
      <c r="AU82" s="22">
        <f>((AU41*Constants!$H$45*Constants!$H$48)*(1+Constants!$H$51))*Constants!$H$54*Constants!$H$42*Constants!$H$57*Constants!$H$58*ttokg</f>
        <v>103282885.38261674</v>
      </c>
      <c r="AV82" s="22">
        <f>((AV41*Constants!$H$45*Constants!$H$48)*(1+Constants!$H$51))*Constants!$H$54*Constants!$H$42*Constants!$H$57*Constants!$H$58*ttokg</f>
        <v>103649834.19184959</v>
      </c>
      <c r="AW82" s="22">
        <f>((AW41*Constants!$H$45*Constants!$H$48)*(1+Constants!$H$51))*Constants!$H$54*Constants!$H$42*Constants!$H$57*Constants!$H$58*ttokg</f>
        <v>104090782.51018542</v>
      </c>
      <c r="AX82" s="22">
        <f>((AX41*Constants!$H$45*Constants!$H$48)*(1+Constants!$H$51))*Constants!$H$54*Constants!$H$42*Constants!$H$57*Constants!$H$58*ttokg</f>
        <v>104589044.66305794</v>
      </c>
      <c r="AY82" s="22">
        <f>((AY41*Constants!$H$45*Constants!$H$48)*(1+Constants!$H$51))*Constants!$H$54*Constants!$H$42*Constants!$H$57*Constants!$H$58*ttokg</f>
        <v>105103002.29161698</v>
      </c>
      <c r="AZ82" s="22">
        <f>((AZ41*Constants!$H$45*Constants!$H$48)*(1+Constants!$H$51))*Constants!$H$54*Constants!$H$42*Constants!$H$57*Constants!$H$58*ttokg</f>
        <v>105636260.93278122</v>
      </c>
      <c r="BA82" s="22">
        <f>((BA41*Constants!$H$45*Constants!$H$48)*(1+Constants!$H$51))*Constants!$H$54*Constants!$H$42*Constants!$H$57*Constants!$H$58*ttokg</f>
        <v>106232327.1325258</v>
      </c>
      <c r="BB82" s="22">
        <f>((BB41*Constants!$H$45*Constants!$H$48)*(1+Constants!$H$51))*Constants!$H$54*Constants!$H$42*Constants!$H$57*Constants!$H$58*ttokg</f>
        <v>106847528.10653137</v>
      </c>
      <c r="BC82" s="22">
        <f>((BC41*Constants!$H$45*Constants!$H$48)*(1+Constants!$H$51))*Constants!$H$54*Constants!$H$42*Constants!$H$57*Constants!$H$58*ttokg</f>
        <v>107481998.60271318</v>
      </c>
      <c r="BD82" s="22">
        <f>((BD41*Constants!$H$45*Constants!$H$48)*(1+Constants!$H$51))*Constants!$H$54*Constants!$H$42*Constants!$H$57*Constants!$H$58*ttokg</f>
        <v>108138127.8237285</v>
      </c>
      <c r="BE82" s="22">
        <f>((BE41*Constants!$H$45*Constants!$H$48)*(1+Constants!$H$51))*Constants!$H$54*Constants!$H$42*Constants!$H$57*Constants!$H$58*ttokg</f>
        <v>108805210.57466263</v>
      </c>
      <c r="BF82" s="22">
        <f>((BF41*Constants!$H$45*Constants!$H$48)*(1+Constants!$H$51))*Constants!$H$54*Constants!$H$42*Constants!$H$57*Constants!$H$58*ttokg</f>
        <v>109462824.21903281</v>
      </c>
      <c r="BG82" s="22">
        <f>((BG41*Constants!$H$45*Constants!$H$48)*(1+Constants!$H$51))*Constants!$H$54*Constants!$H$42*Constants!$H$57*Constants!$H$58*ttokg</f>
        <v>110103954.33399262</v>
      </c>
      <c r="BH82" s="22">
        <f>((BH41*Constants!$H$45*Constants!$H$48)*(1+Constants!$H$51))*Constants!$H$54*Constants!$H$42*Constants!$H$57*Constants!$H$58*ttokg</f>
        <v>110755571.04166228</v>
      </c>
      <c r="BI82" s="22">
        <f>((BI41*Constants!$H$45*Constants!$H$48)*(1+Constants!$H$51))*Constants!$H$54*Constants!$H$42*Constants!$H$57*Constants!$H$58*ttokg</f>
        <v>111379498.41713642</v>
      </c>
      <c r="BJ82" s="22">
        <f>((BJ41*Constants!$H$45*Constants!$H$48)*(1+Constants!$H$51))*Constants!$H$54*Constants!$H$42*Constants!$H$57*Constants!$H$58*ttokg</f>
        <v>112009307.34586218</v>
      </c>
      <c r="BK82" s="22">
        <f>((BK41*Constants!$H$45*Constants!$H$48)*(1+Constants!$H$51))*Constants!$H$54*Constants!$H$42*Constants!$H$57*Constants!$H$58*ttokg</f>
        <v>112651882.44395427</v>
      </c>
      <c r="BL82" s="22">
        <f>((BL41*Constants!$H$45*Constants!$H$48)*(1+Constants!$H$51))*Constants!$H$54*Constants!$H$42*Constants!$H$57*Constants!$H$58*ttokg</f>
        <v>113307797.96008965</v>
      </c>
      <c r="BM82" s="22">
        <f>((BM41*Constants!$H$45*Constants!$H$48)*(1+Constants!$H$51))*Constants!$H$54*Constants!$H$42*Constants!$H$57*Constants!$H$58*ttokg</f>
        <v>113977398.46000563</v>
      </c>
      <c r="BN82" s="22">
        <f>((BN41*Constants!$H$45*Constants!$H$48)*(1+Constants!$H$51))*Constants!$H$54*Constants!$H$42*Constants!$H$57*Constants!$H$58*ttokg</f>
        <v>114616389.78299111</v>
      </c>
      <c r="BO82" s="22">
        <f>((BO41*Constants!$H$45*Constants!$H$48)*(1+Constants!$H$51))*Constants!$H$54*Constants!$H$42*Constants!$H$57*Constants!$H$58*ttokg</f>
        <v>115268443.92920037</v>
      </c>
      <c r="BP82" s="22">
        <f>((BP41*Constants!$H$45*Constants!$H$48)*(1+Constants!$H$51))*Constants!$H$54*Constants!$H$42*Constants!$H$57*Constants!$H$58*ttokg</f>
        <v>115947703.41496617</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188902072.59934384</v>
      </c>
      <c r="AN85" s="22">
        <f>SUM(AN82:AN84)/Constants!$H$41</f>
        <v>190169251.13777542</v>
      </c>
      <c r="AO85" s="22">
        <f>SUM(AO82:AO84)/Constants!$H$41</f>
        <v>190686191.50053349</v>
      </c>
      <c r="AP85" s="22">
        <f>SUM(AP82:AP84)/Constants!$H$41</f>
        <v>190724254.37241995</v>
      </c>
      <c r="AQ85" s="22">
        <f>SUM(AQ82:AQ84)/Constants!$H$41</f>
        <v>190985373.7119953</v>
      </c>
      <c r="AR85" s="22">
        <f>SUM(AR82:AR84)/Constants!$H$41</f>
        <v>191274025.31464797</v>
      </c>
      <c r="AS85" s="22">
        <f>SUM(AS82:AS84)/Constants!$H$41</f>
        <v>191649372.7310766</v>
      </c>
      <c r="AT85" s="22">
        <f>SUM(AT82:AT84)/Constants!$H$41</f>
        <v>192083678.9370572</v>
      </c>
      <c r="AU85" s="22">
        <f>SUM(AU82:AU84)/Constants!$H$41</f>
        <v>192577484.91936126</v>
      </c>
      <c r="AV85" s="22">
        <f>SUM(AV82:AV84)/Constants!$H$41</f>
        <v>193189066.26808265</v>
      </c>
      <c r="AW85" s="22">
        <f>SUM(AW82:AW84)/Constants!$H$41</f>
        <v>193923980.13197568</v>
      </c>
      <c r="AX85" s="22">
        <f>SUM(AX82:AX84)/Constants!$H$41</f>
        <v>194754417.0534299</v>
      </c>
      <c r="AY85" s="22">
        <f>SUM(AY82:AY84)/Constants!$H$41</f>
        <v>195611013.10102829</v>
      </c>
      <c r="AZ85" s="22">
        <f>SUM(AZ82:AZ84)/Constants!$H$41</f>
        <v>196499777.5029687</v>
      </c>
      <c r="BA85" s="22">
        <f>SUM(BA82:BA84)/Constants!$H$41</f>
        <v>197493221.16920966</v>
      </c>
      <c r="BB85" s="22">
        <f>SUM(BB82:BB84)/Constants!$H$41</f>
        <v>198518556.12588564</v>
      </c>
      <c r="BC85" s="22">
        <f>SUM(BC82:BC84)/Constants!$H$41</f>
        <v>199576006.95285532</v>
      </c>
      <c r="BD85" s="22">
        <f>SUM(BD82:BD84)/Constants!$H$41</f>
        <v>200669555.65454748</v>
      </c>
      <c r="BE85" s="22">
        <f>SUM(BE82:BE84)/Constants!$H$41</f>
        <v>201781360.2394377</v>
      </c>
      <c r="BF85" s="22">
        <f>SUM(BF82:BF84)/Constants!$H$41</f>
        <v>202877382.98005471</v>
      </c>
      <c r="BG85" s="22">
        <f>SUM(BG82:BG84)/Constants!$H$41</f>
        <v>203945933.17165437</v>
      </c>
      <c r="BH85" s="22">
        <f>SUM(BH82:BH84)/Constants!$H$41</f>
        <v>205031961.01777044</v>
      </c>
      <c r="BI85" s="22">
        <f>SUM(BI82:BI84)/Constants!$H$41</f>
        <v>206071839.97689405</v>
      </c>
      <c r="BJ85" s="22">
        <f>SUM(BJ82:BJ84)/Constants!$H$41</f>
        <v>207121521.52477029</v>
      </c>
      <c r="BK85" s="22">
        <f>SUM(BK82:BK84)/Constants!$H$41</f>
        <v>208192480.02159047</v>
      </c>
      <c r="BL85" s="22">
        <f>SUM(BL82:BL84)/Constants!$H$41</f>
        <v>209285672.54848275</v>
      </c>
      <c r="BM85" s="22">
        <f>SUM(BM82:BM84)/Constants!$H$41</f>
        <v>210401673.38167605</v>
      </c>
      <c r="BN85" s="22">
        <f>SUM(BN82:BN84)/Constants!$H$41</f>
        <v>211466658.91998518</v>
      </c>
      <c r="BO85" s="22">
        <f>SUM(BO82:BO84)/Constants!$H$41</f>
        <v>212553415.83033395</v>
      </c>
      <c r="BP85" s="22">
        <f>SUM(BP82:BP84)/Constants!$H$41</f>
        <v>213685514.97327694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5546875" defaultRowHeight="15" x14ac:dyDescent="0.25"/>
  <cols>
    <col min="1" max="1" width="19.42578125" customWidth="1"/>
    <col min="2" max="2" width="33.140625" customWidth="1"/>
    <col min="3" max="3" width="27.7109375" customWidth="1"/>
    <col min="4" max="4" width="27.42578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5">
      <c r="A149" t="str">
        <f>'IPCC Categories'!A59</f>
        <v>3C Aggregated and non-CO2 emissions on land</v>
      </c>
      <c r="B149" t="str">
        <f>'IPCC Categories'!B71</f>
        <v>3C2 Liming (CO2)</v>
      </c>
      <c r="E149" t="s">
        <v>378</v>
      </c>
      <c r="F149" t="s">
        <v>380</v>
      </c>
      <c r="G149" t="s">
        <v>379</v>
      </c>
      <c r="H149" s="26">
        <v>0.125</v>
      </c>
    </row>
    <row r="150" spans="1:8" x14ac:dyDescent="0.25">
      <c r="A150" t="str">
        <f>A149</f>
        <v>3C Aggregated and non-CO2 emissions on land</v>
      </c>
      <c r="B150" t="str">
        <f>'IPCC Categories'!B72</f>
        <v>3C3 Urea application (CO2)</v>
      </c>
      <c r="E150" t="s">
        <v>385</v>
      </c>
      <c r="F150" t="s">
        <v>380</v>
      </c>
      <c r="G150" t="s">
        <v>386</v>
      </c>
      <c r="H150" s="26">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5546875" defaultRowHeight="15" x14ac:dyDescent="0.25"/>
  <cols>
    <col min="1" max="1" width="62.85546875" customWidth="1"/>
    <col min="2" max="2" width="20.42578125" customWidth="1"/>
    <col min="3" max="3" width="8.42578125" customWidth="1"/>
    <col min="5" max="5" width="15.28515625" customWidth="1"/>
    <col min="6" max="6" width="19.140625" customWidth="1"/>
    <col min="8" max="8" width="10.42578125" customWidth="1"/>
    <col min="10" max="10" width="23.28515625" customWidth="1"/>
    <col min="13" max="13" width="15.42578125" customWidth="1"/>
    <col min="14" max="14" width="10.7109375" customWidth="1"/>
    <col min="16" max="16" width="21.7109375" customWidth="1"/>
    <col min="19" max="19" width="13.28515625" customWidth="1"/>
    <col min="20" max="20" width="10.42578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5546875" defaultRowHeight="15" x14ac:dyDescent="0.25"/>
  <cols>
    <col min="1" max="1" width="15.42578125" customWidth="1"/>
    <col min="2" max="2" width="31" customWidth="1"/>
    <col min="3" max="3" width="27.7109375" customWidth="1"/>
    <col min="4" max="4" width="48.42578125" customWidth="1"/>
    <col min="5" max="5" width="33.28515625" customWidth="1"/>
    <col min="6" max="6" width="7.42578125" customWidth="1"/>
    <col min="7" max="7" width="14" customWidth="1"/>
    <col min="8" max="35" width="9.7109375" customWidth="1"/>
    <col min="36" max="36" width="9.42578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72.246065125367679</v>
      </c>
      <c r="AE4" s="27">
        <f>IF(('Activity data'!AE5*EF!$H4)*kgtoGg=0,"NO",('Activity data'!AE5*EF!$H4)*kgtoGg)</f>
        <v>72.649957574793405</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72.223708556447988</v>
      </c>
      <c r="AM4" s="27">
        <f>IF(('Activity data'!AM5*EF!$H4)*kgtoGg=0,"NO",('Activity data'!AM5*EF!$H4)*kgtoGg)</f>
        <v>73.433953590671948</v>
      </c>
      <c r="AN4" s="27">
        <f>IF(('Activity data'!AN5*EF!$H4)*kgtoGg=0,"NO",('Activity data'!AN5*EF!$H4)*kgtoGg)</f>
        <v>73.815520007442061</v>
      </c>
      <c r="AO4" s="27">
        <f>IF(('Activity data'!AO5*EF!$H4)*kgtoGg=0,"NO",('Activity data'!AO5*EF!$H4)*kgtoGg)</f>
        <v>73.69387664151607</v>
      </c>
      <c r="AP4" s="27">
        <f>IF(('Activity data'!AP5*EF!$H4)*kgtoGg=0,"NO",('Activity data'!AP5*EF!$H4)*kgtoGg)</f>
        <v>73.867797643681854</v>
      </c>
      <c r="AQ4" s="27">
        <f>IF(('Activity data'!AQ5*EF!$H4)*kgtoGg=0,"NO",('Activity data'!AQ5*EF!$H4)*kgtoGg)</f>
        <v>74.104125334437256</v>
      </c>
      <c r="AR4" s="27">
        <f>IF(('Activity data'!AR5*EF!$H4)*kgtoGg=0,"NO",('Activity data'!AR5*EF!$H4)*kgtoGg)</f>
        <v>74.43625124204452</v>
      </c>
      <c r="AS4" s="27">
        <f>IF(('Activity data'!AS5*EF!$H4)*kgtoGg=0,"NO",('Activity data'!AS5*EF!$H4)*kgtoGg)</f>
        <v>74.835653279987824</v>
      </c>
      <c r="AT4" s="27">
        <f>IF(('Activity data'!AT5*EF!$H4)*kgtoGg=0,"NO",('Activity data'!AT5*EF!$H4)*kgtoGg)</f>
        <v>75.303856336960493</v>
      </c>
      <c r="AU4" s="27">
        <f>IF(('Activity data'!AU5*EF!$H4)*kgtoGg=0,"NO",('Activity data'!AU5*EF!$H4)*kgtoGg)</f>
        <v>75.909370772409076</v>
      </c>
      <c r="AV4" s="27">
        <f>IF(('Activity data'!AV5*EF!$H4)*kgtoGg=0,"NO",('Activity data'!AV5*EF!$H4)*kgtoGg)</f>
        <v>76.664478114345883</v>
      </c>
      <c r="AW4" s="27">
        <f>IF(('Activity data'!AW5*EF!$H4)*kgtoGg=0,"NO",('Activity data'!AW5*EF!$H4)*kgtoGg)</f>
        <v>77.543244301457847</v>
      </c>
      <c r="AX4" s="27">
        <f>IF(('Activity data'!AX5*EF!$H4)*kgtoGg=0,"NO",('Activity data'!AX5*EF!$H4)*kgtoGg)</f>
        <v>78.469847600654177</v>
      </c>
      <c r="AY4" s="27">
        <f>IF(('Activity data'!AY5*EF!$H4)*kgtoGg=0,"NO",('Activity data'!AY5*EF!$H4)*kgtoGg)</f>
        <v>79.453945502873466</v>
      </c>
      <c r="AZ4" s="27">
        <f>IF(('Activity data'!AZ5*EF!$H4)*kgtoGg=0,"NO",('Activity data'!AZ5*EF!$H4)*kgtoGg)</f>
        <v>80.588262140414244</v>
      </c>
      <c r="BA4" s="27">
        <f>IF(('Activity data'!BA5*EF!$H4)*kgtoGg=0,"NO",('Activity data'!BA5*EF!$H4)*kgtoGg)</f>
        <v>81.789525583734331</v>
      </c>
      <c r="BB4" s="27">
        <f>IF(('Activity data'!BB5*EF!$H4)*kgtoGg=0,"NO",('Activity data'!BB5*EF!$H4)*kgtoGg)</f>
        <v>83.062400052442698</v>
      </c>
      <c r="BC4" s="27">
        <f>IF(('Activity data'!BC5*EF!$H4)*kgtoGg=0,"NO",('Activity data'!BC5*EF!$H4)*kgtoGg)</f>
        <v>84.41555806119554</v>
      </c>
      <c r="BD4" s="27">
        <f>IF(('Activity data'!BD5*EF!$H4)*kgtoGg=0,"NO",('Activity data'!BD5*EF!$H4)*kgtoGg)</f>
        <v>85.827840588614009</v>
      </c>
      <c r="BE4" s="27">
        <f>IF(('Activity data'!BE5*EF!$H4)*kgtoGg=0,"NO",('Activity data'!BE5*EF!$H4)*kgtoGg)</f>
        <v>87.253942574092775</v>
      </c>
      <c r="BF4" s="27">
        <f>IF(('Activity data'!BF5*EF!$H4)*kgtoGg=0,"NO",('Activity data'!BF5*EF!$H4)*kgtoGg)</f>
        <v>88.676405002762891</v>
      </c>
      <c r="BG4" s="27">
        <f>IF(('Activity data'!BG5*EF!$H4)*kgtoGg=0,"NO",('Activity data'!BG5*EF!$H4)*kgtoGg)</f>
        <v>90.160719665746086</v>
      </c>
      <c r="BH4" s="27">
        <f>IF(('Activity data'!BH5*EF!$H4)*kgtoGg=0,"NO",('Activity data'!BH5*EF!$H4)*kgtoGg)</f>
        <v>91.611506162683995</v>
      </c>
      <c r="BI4" s="27">
        <f>IF(('Activity data'!BI5*EF!$H4)*kgtoGg=0,"NO",('Activity data'!BI5*EF!$H4)*kgtoGg)</f>
        <v>93.11191624093901</v>
      </c>
      <c r="BJ4" s="27">
        <f>IF(('Activity data'!BJ5*EF!$H4)*kgtoGg=0,"NO",('Activity data'!BJ5*EF!$H4)*kgtoGg)</f>
        <v>94.682600951272718</v>
      </c>
      <c r="BK4" s="27">
        <f>IF(('Activity data'!BK5*EF!$H4)*kgtoGg=0,"NO",('Activity data'!BK5*EF!$H4)*kgtoGg)</f>
        <v>96.328293114276846</v>
      </c>
      <c r="BL4" s="27">
        <f>IF(('Activity data'!BL5*EF!$H4)*kgtoGg=0,"NO",('Activity data'!BL5*EF!$H4)*kgtoGg)</f>
        <v>98.05343909893719</v>
      </c>
      <c r="BM4" s="27">
        <f>IF(('Activity data'!BM5*EF!$H4)*kgtoGg=0,"NO",('Activity data'!BM5*EF!$H4)*kgtoGg)</f>
        <v>99.733350863160126</v>
      </c>
      <c r="BN4" s="27">
        <f>IF(('Activity data'!BN5*EF!$H4)*kgtoGg=0,"NO",('Activity data'!BN5*EF!$H4)*kgtoGg)</f>
        <v>101.49305940869296</v>
      </c>
      <c r="BO4" s="27">
        <f>IF(('Activity data'!BO5*EF!$H4)*kgtoGg=0,"NO",('Activity data'!BO5*EF!$H4)*kgtoGg)</f>
        <v>103.38056261943146</v>
      </c>
      <c r="BP4" s="27">
        <f>IF(('Activity data'!BP5*EF!$H4)*kgtoGg=0,"NO",('Activity data'!BP5*EF!$H4)*kgtoGg)</f>
        <v>105.37757099236671</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57.783598896292546</v>
      </c>
      <c r="AE5" s="27">
        <f>IF(('Activity data'!AE6*EF!$H5)*kgtoGg=0,"NO",('Activity data'!AE6*EF!$H5)*kgtoGg)</f>
        <v>58.1066387636453</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57.765717742365183</v>
      </c>
      <c r="AM5" s="27">
        <f>IF(('Activity data'!AM6*EF!$H5)*kgtoGg=0,"NO",('Activity data'!AM6*EF!$H5)*kgtoGg)</f>
        <v>58.733691755932206</v>
      </c>
      <c r="AN5" s="27">
        <f>IF(('Activity data'!AN6*EF!$H5)*kgtoGg=0,"NO",('Activity data'!AN6*EF!$H5)*kgtoGg)</f>
        <v>59.038874892767126</v>
      </c>
      <c r="AO5" s="27">
        <f>IF(('Activity data'!AO6*EF!$H5)*kgtoGg=0,"NO",('Activity data'!AO6*EF!$H5)*kgtoGg)</f>
        <v>58.941582514935</v>
      </c>
      <c r="AP5" s="27">
        <f>IF(('Activity data'!AP6*EF!$H5)*kgtoGg=0,"NO",('Activity data'!AP6*EF!$H5)*kgtoGg)</f>
        <v>59.080687411670191</v>
      </c>
      <c r="AQ5" s="27">
        <f>IF(('Activity data'!AQ6*EF!$H5)*kgtoGg=0,"NO",('Activity data'!AQ6*EF!$H5)*kgtoGg)</f>
        <v>59.269706211060878</v>
      </c>
      <c r="AR5" s="27">
        <f>IF(('Activity data'!AR6*EF!$H5)*kgtoGg=0,"NO",('Activity data'!AR6*EF!$H5)*kgtoGg)</f>
        <v>59.535346010196534</v>
      </c>
      <c r="AS5" s="27">
        <f>IF(('Activity data'!AS6*EF!$H5)*kgtoGg=0,"NO",('Activity data'!AS6*EF!$H5)*kgtoGg)</f>
        <v>59.854794372108422</v>
      </c>
      <c r="AT5" s="27">
        <f>IF(('Activity data'!AT6*EF!$H5)*kgtoGg=0,"NO",('Activity data'!AT6*EF!$H5)*kgtoGg)</f>
        <v>60.229270928017449</v>
      </c>
      <c r="AU5" s="27">
        <f>IF(('Activity data'!AU6*EF!$H5)*kgtoGg=0,"NO",('Activity data'!AU6*EF!$H5)*kgtoGg)</f>
        <v>60.713571397574647</v>
      </c>
      <c r="AV5" s="27">
        <f>IF(('Activity data'!AV6*EF!$H5)*kgtoGg=0,"NO",('Activity data'!AV6*EF!$H5)*kgtoGg)</f>
        <v>61.317518750200797</v>
      </c>
      <c r="AW5" s="27">
        <f>IF(('Activity data'!AW6*EF!$H5)*kgtoGg=0,"NO",('Activity data'!AW6*EF!$H5)*kgtoGg)</f>
        <v>62.020370494328134</v>
      </c>
      <c r="AX5" s="27">
        <f>IF(('Activity data'!AX6*EF!$H5)*kgtoGg=0,"NO",('Activity data'!AX6*EF!$H5)*kgtoGg)</f>
        <v>62.761483152627669</v>
      </c>
      <c r="AY5" s="27">
        <f>IF(('Activity data'!AY6*EF!$H5)*kgtoGg=0,"NO",('Activity data'!AY6*EF!$H5)*kgtoGg)</f>
        <v>63.548580946228547</v>
      </c>
      <c r="AZ5" s="27">
        <f>IF(('Activity data'!AZ6*EF!$H5)*kgtoGg=0,"NO",('Activity data'!AZ6*EF!$H5)*kgtoGg)</f>
        <v>64.455826171159586</v>
      </c>
      <c r="BA5" s="27">
        <f>IF(('Activity data'!BA6*EF!$H5)*kgtoGg=0,"NO",('Activity data'!BA6*EF!$H5)*kgtoGg)</f>
        <v>65.416616559634519</v>
      </c>
      <c r="BB5" s="27">
        <f>IF(('Activity data'!BB6*EF!$H5)*kgtoGg=0,"NO",('Activity data'!BB6*EF!$H5)*kgtoGg)</f>
        <v>66.434682631711155</v>
      </c>
      <c r="BC5" s="27">
        <f>IF(('Activity data'!BC6*EF!$H5)*kgtoGg=0,"NO",('Activity data'!BC6*EF!$H5)*kgtoGg)</f>
        <v>67.516960808182034</v>
      </c>
      <c r="BD5" s="27">
        <f>IF(('Activity data'!BD6*EF!$H5)*kgtoGg=0,"NO",('Activity data'!BD6*EF!$H5)*kgtoGg)</f>
        <v>68.646527753468007</v>
      </c>
      <c r="BE5" s="27">
        <f>IF(('Activity data'!BE6*EF!$H5)*kgtoGg=0,"NO",('Activity data'!BE6*EF!$H5)*kgtoGg)</f>
        <v>69.787147730087</v>
      </c>
      <c r="BF5" s="27">
        <f>IF(('Activity data'!BF6*EF!$H5)*kgtoGg=0,"NO",('Activity data'!BF6*EF!$H5)*kgtoGg)</f>
        <v>70.924856728918783</v>
      </c>
      <c r="BG5" s="27">
        <f>IF(('Activity data'!BG6*EF!$H5)*kgtoGg=0,"NO",('Activity data'!BG6*EF!$H5)*kgtoGg)</f>
        <v>72.112036168696903</v>
      </c>
      <c r="BH5" s="27">
        <f>IF(('Activity data'!BH6*EF!$H5)*kgtoGg=0,"NO",('Activity data'!BH6*EF!$H5)*kgtoGg)</f>
        <v>73.272399226224607</v>
      </c>
      <c r="BI5" s="27">
        <f>IF(('Activity data'!BI6*EF!$H5)*kgtoGg=0,"NO",('Activity data'!BI6*EF!$H5)*kgtoGg)</f>
        <v>74.472452045591268</v>
      </c>
      <c r="BJ5" s="27">
        <f>IF(('Activity data'!BJ6*EF!$H5)*kgtoGg=0,"NO",('Activity data'!BJ6*EF!$H5)*kgtoGg)</f>
        <v>75.728711679067047</v>
      </c>
      <c r="BK5" s="27">
        <f>IF(('Activity data'!BK6*EF!$H5)*kgtoGg=0,"NO",('Activity data'!BK6*EF!$H5)*kgtoGg)</f>
        <v>77.044963514911501</v>
      </c>
      <c r="BL5" s="27">
        <f>IF(('Activity data'!BL6*EF!$H5)*kgtoGg=0,"NO",('Activity data'!BL6*EF!$H5)*kgtoGg)</f>
        <v>78.424763832647557</v>
      </c>
      <c r="BM5" s="27">
        <f>IF(('Activity data'!BM6*EF!$H5)*kgtoGg=0,"NO",('Activity data'!BM6*EF!$H5)*kgtoGg)</f>
        <v>79.768385072040658</v>
      </c>
      <c r="BN5" s="27">
        <f>IF(('Activity data'!BN6*EF!$H5)*kgtoGg=0,"NO",('Activity data'!BN6*EF!$H5)*kgtoGg)</f>
        <v>81.17582909813396</v>
      </c>
      <c r="BO5" s="27">
        <f>IF(('Activity data'!BO6*EF!$H5)*kgtoGg=0,"NO",('Activity data'!BO6*EF!$H5)*kgtoGg)</f>
        <v>82.685485413055972</v>
      </c>
      <c r="BP5" s="27">
        <f>IF(('Activity data'!BP6*EF!$H5)*kgtoGg=0,"NO",('Activity data'!BP6*EF!$H5)*kgtoGg)</f>
        <v>84.282725769523637</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26.126191807126638</v>
      </c>
      <c r="AE6" s="27">
        <f>IF(('Activity data'!AE7*EF!$H6)*kgtoGg=0,"NO",('Activity data'!AE7*EF!$H6)*kgtoGg)</f>
        <v>26.272250579806308</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26.118107048368749</v>
      </c>
      <c r="AM6" s="27">
        <f>IF(('Activity data'!AM7*EF!$H6)*kgtoGg=0,"NO",('Activity data'!AM7*EF!$H6)*kgtoGg)</f>
        <v>26.555765401704527</v>
      </c>
      <c r="AN6" s="27">
        <f>IF(('Activity data'!AN7*EF!$H6)*kgtoGg=0,"NO",('Activity data'!AN7*EF!$H6)*kgtoGg)</f>
        <v>26.693750458390934</v>
      </c>
      <c r="AO6" s="27">
        <f>IF(('Activity data'!AO7*EF!$H6)*kgtoGg=0,"NO",('Activity data'!AO7*EF!$H6)*kgtoGg)</f>
        <v>26.649760825118427</v>
      </c>
      <c r="AP6" s="27">
        <f>IF(('Activity data'!AP7*EF!$H6)*kgtoGg=0,"NO",('Activity data'!AP7*EF!$H6)*kgtoGg)</f>
        <v>26.71265550947232</v>
      </c>
      <c r="AQ6" s="27">
        <f>IF(('Activity data'!AQ7*EF!$H6)*kgtoGg=0,"NO",('Activity data'!AQ7*EF!$H6)*kgtoGg)</f>
        <v>26.798118192696624</v>
      </c>
      <c r="AR6" s="27">
        <f>IF(('Activity data'!AR7*EF!$H6)*kgtoGg=0,"NO",('Activity data'!AR7*EF!$H6)*kgtoGg)</f>
        <v>26.918224182568949</v>
      </c>
      <c r="AS6" s="27">
        <f>IF(('Activity data'!AS7*EF!$H6)*kgtoGg=0,"NO",('Activity data'!AS7*EF!$H6)*kgtoGg)</f>
        <v>27.062659097236711</v>
      </c>
      <c r="AT6" s="27">
        <f>IF(('Activity data'!AT7*EF!$H6)*kgtoGg=0,"NO",('Activity data'!AT7*EF!$H6)*kgtoGg)</f>
        <v>27.231974378974542</v>
      </c>
      <c r="AU6" s="27">
        <f>IF(('Activity data'!AU7*EF!$H6)*kgtoGg=0,"NO",('Activity data'!AU7*EF!$H6)*kgtoGg)</f>
        <v>27.450945284241996</v>
      </c>
      <c r="AV6" s="27">
        <f>IF(('Activity data'!AV7*EF!$H6)*kgtoGg=0,"NO",('Activity data'!AV7*EF!$H6)*kgtoGg)</f>
        <v>27.724013156051718</v>
      </c>
      <c r="AW6" s="27">
        <f>IF(('Activity data'!AW7*EF!$H6)*kgtoGg=0,"NO",('Activity data'!AW7*EF!$H6)*kgtoGg)</f>
        <v>28.041799514634214</v>
      </c>
      <c r="AX6" s="27">
        <f>IF(('Activity data'!AX7*EF!$H6)*kgtoGg=0,"NO",('Activity data'!AX7*EF!$H6)*kgtoGg)</f>
        <v>28.37688510693479</v>
      </c>
      <c r="AY6" s="27">
        <f>IF(('Activity data'!AY7*EF!$H6)*kgtoGg=0,"NO",('Activity data'!AY7*EF!$H6)*kgtoGg)</f>
        <v>28.732762350986167</v>
      </c>
      <c r="AZ6" s="27">
        <f>IF(('Activity data'!AZ7*EF!$H6)*kgtoGg=0,"NO",('Activity data'!AZ7*EF!$H6)*kgtoGg)</f>
        <v>29.142962878737809</v>
      </c>
      <c r="BA6" s="27">
        <f>IF(('Activity data'!BA7*EF!$H6)*kgtoGg=0,"NO",('Activity data'!BA7*EF!$H6)*kgtoGg)</f>
        <v>29.577373238341593</v>
      </c>
      <c r="BB6" s="27">
        <f>IF(('Activity data'!BB7*EF!$H6)*kgtoGg=0,"NO",('Activity data'!BB7*EF!$H6)*kgtoGg)</f>
        <v>30.037680141674837</v>
      </c>
      <c r="BC6" s="27">
        <f>IF(('Activity data'!BC7*EF!$H6)*kgtoGg=0,"NO",('Activity data'!BC7*EF!$H6)*kgtoGg)</f>
        <v>30.527019811879413</v>
      </c>
      <c r="BD6" s="27">
        <f>IF(('Activity data'!BD7*EF!$H6)*kgtoGg=0,"NO",('Activity data'!BD7*EF!$H6)*kgtoGg)</f>
        <v>31.037740556783113</v>
      </c>
      <c r="BE6" s="27">
        <f>IF(('Activity data'!BE7*EF!$H6)*kgtoGg=0,"NO",('Activity data'!BE7*EF!$H6)*kgtoGg)</f>
        <v>31.553458803091583</v>
      </c>
      <c r="BF6" s="27">
        <f>IF(('Activity data'!BF7*EF!$H6)*kgtoGg=0,"NO",('Activity data'!BF7*EF!$H6)*kgtoGg)</f>
        <v>32.067860884165157</v>
      </c>
      <c r="BG6" s="27">
        <f>IF(('Activity data'!BG7*EF!$H6)*kgtoGg=0,"NO",('Activity data'!BG7*EF!$H6)*kgtoGg)</f>
        <v>32.604630457981209</v>
      </c>
      <c r="BH6" s="27">
        <f>IF(('Activity data'!BH7*EF!$H6)*kgtoGg=0,"NO",('Activity data'!BH7*EF!$H6)*kgtoGg)</f>
        <v>33.129275311986966</v>
      </c>
      <c r="BI6" s="27">
        <f>IF(('Activity data'!BI7*EF!$H6)*kgtoGg=0,"NO",('Activity data'!BI7*EF!$H6)*kgtoGg)</f>
        <v>33.671865436802946</v>
      </c>
      <c r="BJ6" s="27">
        <f>IF(('Activity data'!BJ7*EF!$H6)*kgtoGg=0,"NO",('Activity data'!BJ7*EF!$H6)*kgtoGg)</f>
        <v>34.239868828260882</v>
      </c>
      <c r="BK6" s="27">
        <f>IF(('Activity data'!BK7*EF!$H6)*kgtoGg=0,"NO",('Activity data'!BK7*EF!$H6)*kgtoGg)</f>
        <v>34.834997006266434</v>
      </c>
      <c r="BL6" s="27">
        <f>IF(('Activity data'!BL7*EF!$H6)*kgtoGg=0,"NO",('Activity data'!BL7*EF!$H6)*kgtoGg)</f>
        <v>35.458857901836573</v>
      </c>
      <c r="BM6" s="27">
        <f>IF(('Activity data'!BM7*EF!$H6)*kgtoGg=0,"NO",('Activity data'!BM7*EF!$H6)*kgtoGg)</f>
        <v>36.066360841892561</v>
      </c>
      <c r="BN6" s="27">
        <f>IF(('Activity data'!BN7*EF!$H6)*kgtoGg=0,"NO",('Activity data'!BN7*EF!$H6)*kgtoGg)</f>
        <v>36.702720523287681</v>
      </c>
      <c r="BO6" s="27">
        <f>IF(('Activity data'!BO7*EF!$H6)*kgtoGg=0,"NO",('Activity data'!BO7*EF!$H6)*kgtoGg)</f>
        <v>37.385294319310326</v>
      </c>
      <c r="BP6" s="27">
        <f>IF(('Activity data'!BP7*EF!$H6)*kgtoGg=0,"NO",('Activity data'!BP7*EF!$H6)*kgtoGg)</f>
        <v>38.107468235650359</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413.68555596285609</v>
      </c>
      <c r="AL7" s="27">
        <f>IF(('Activity data'!AL8*EF!$H7)*kgtoGg=0,"NO",('Activity data'!AL8*EF!$H7)*kgtoGg)</f>
        <v>367.10775140126185</v>
      </c>
      <c r="AM7" s="27">
        <f>IF(('Activity data'!AM8*EF!$H7)*kgtoGg=0,"NO",('Activity data'!AM8*EF!$H7)*kgtoGg)</f>
        <v>380.83942188791741</v>
      </c>
      <c r="AN7" s="27">
        <f>IF(('Activity data'!AN8*EF!$H7)*kgtoGg=0,"NO",('Activity data'!AN8*EF!$H7)*kgtoGg)</f>
        <v>381.67212300528638</v>
      </c>
      <c r="AO7" s="27">
        <f>IF(('Activity data'!AO8*EF!$H7)*kgtoGg=0,"NO",('Activity data'!AO8*EF!$H7)*kgtoGg)</f>
        <v>374.38785811845224</v>
      </c>
      <c r="AP7" s="27">
        <f>IF(('Activity data'!AP8*EF!$H7)*kgtoGg=0,"NO",('Activity data'!AP8*EF!$H7)*kgtoGg)</f>
        <v>371.02013444151527</v>
      </c>
      <c r="AQ7" s="27">
        <f>IF(('Activity data'!AQ8*EF!$H7)*kgtoGg=0,"NO",('Activity data'!AQ8*EF!$H7)*kgtoGg)</f>
        <v>368.19348338242031</v>
      </c>
      <c r="AR7" s="27">
        <f>IF(('Activity data'!AR8*EF!$H7)*kgtoGg=0,"NO",('Activity data'!AR8*EF!$H7)*kgtoGg)</f>
        <v>366.87055085566737</v>
      </c>
      <c r="AS7" s="27">
        <f>IF(('Activity data'!AS8*EF!$H7)*kgtoGg=0,"NO",('Activity data'!AS8*EF!$H7)*kgtoGg)</f>
        <v>366.5529934062356</v>
      </c>
      <c r="AT7" s="27">
        <f>IF(('Activity data'!AT8*EF!$H7)*kgtoGg=0,"NO",('Activity data'!AT8*EF!$H7)*kgtoGg)</f>
        <v>367.22165264198151</v>
      </c>
      <c r="AU7" s="27">
        <f>IF(('Activity data'!AU8*EF!$H7)*kgtoGg=0,"NO",('Activity data'!AU8*EF!$H7)*kgtoGg)</f>
        <v>369.78949605483501</v>
      </c>
      <c r="AV7" s="27">
        <f>IF(('Activity data'!AV8*EF!$H7)*kgtoGg=0,"NO",('Activity data'!AV8*EF!$H7)*kgtoGg)</f>
        <v>374.32729222117479</v>
      </c>
      <c r="AW7" s="27">
        <f>IF(('Activity data'!AW8*EF!$H7)*kgtoGg=0,"NO",('Activity data'!AW8*EF!$H7)*kgtoGg)</f>
        <v>377.19311708928177</v>
      </c>
      <c r="AX7" s="27">
        <f>IF(('Activity data'!AX8*EF!$H7)*kgtoGg=0,"NO",('Activity data'!AX8*EF!$H7)*kgtoGg)</f>
        <v>380.30935070420128</v>
      </c>
      <c r="AY7" s="27">
        <f>IF(('Activity data'!AY8*EF!$H7)*kgtoGg=0,"NO",('Activity data'!AY8*EF!$H7)*kgtoGg)</f>
        <v>383.76102612503496</v>
      </c>
      <c r="AZ7" s="27">
        <f>IF(('Activity data'!AZ8*EF!$H7)*kgtoGg=0,"NO",('Activity data'!AZ8*EF!$H7)*kgtoGg)</f>
        <v>388.68748984209822</v>
      </c>
      <c r="BA7" s="27">
        <f>IF(('Activity data'!BA8*EF!$H7)*kgtoGg=0,"NO",('Activity data'!BA8*EF!$H7)*kgtoGg)</f>
        <v>393.92268734105562</v>
      </c>
      <c r="BB7" s="27">
        <f>IF(('Activity data'!BB8*EF!$H7)*kgtoGg=0,"NO",('Activity data'!BB8*EF!$H7)*kgtoGg)</f>
        <v>399.46311574560417</v>
      </c>
      <c r="BC7" s="27">
        <f>IF(('Activity data'!BC8*EF!$H7)*kgtoGg=0,"NO",('Activity data'!BC8*EF!$H7)*kgtoGg)</f>
        <v>405.36632763723298</v>
      </c>
      <c r="BD7" s="27">
        <f>IF(('Activity data'!BD8*EF!$H7)*kgtoGg=0,"NO",('Activity data'!BD8*EF!$H7)*kgtoGg)</f>
        <v>411.34318539398583</v>
      </c>
      <c r="BE7" s="27">
        <f>IF(('Activity data'!BE8*EF!$H7)*kgtoGg=0,"NO",('Activity data'!BE8*EF!$H7)*kgtoGg)</f>
        <v>416.84322212096885</v>
      </c>
      <c r="BF7" s="27">
        <f>IF(('Activity data'!BF8*EF!$H7)*kgtoGg=0,"NO",('Activity data'!BF8*EF!$H7)*kgtoGg)</f>
        <v>421.66976796734122</v>
      </c>
      <c r="BG7" s="27">
        <f>IF(('Activity data'!BG8*EF!$H7)*kgtoGg=0,"NO",('Activity data'!BG8*EF!$H7)*kgtoGg)</f>
        <v>428.70653475916799</v>
      </c>
      <c r="BH7" s="27">
        <f>IF(('Activity data'!BH8*EF!$H7)*kgtoGg=0,"NO",('Activity data'!BH8*EF!$H7)*kgtoGg)</f>
        <v>434.88384487983222</v>
      </c>
      <c r="BI7" s="27">
        <f>IF(('Activity data'!BI8*EF!$H7)*kgtoGg=0,"NO",('Activity data'!BI8*EF!$H7)*kgtoGg)</f>
        <v>441.09188912493386</v>
      </c>
      <c r="BJ7" s="27">
        <f>IF(('Activity data'!BJ8*EF!$H7)*kgtoGg=0,"NO",('Activity data'!BJ8*EF!$H7)*kgtoGg)</f>
        <v>447.51334146869289</v>
      </c>
      <c r="BK7" s="27">
        <f>IF(('Activity data'!BK8*EF!$H7)*kgtoGg=0,"NO",('Activity data'!BK8*EF!$H7)*kgtoGg)</f>
        <v>454.16271351860905</v>
      </c>
      <c r="BL7" s="27">
        <f>IF(('Activity data'!BL8*EF!$H7)*kgtoGg=0,"NO",('Activity data'!BL8*EF!$H7)*kgtoGg)</f>
        <v>461.04859559187889</v>
      </c>
      <c r="BM7" s="27">
        <f>IF(('Activity data'!BM8*EF!$H7)*kgtoGg=0,"NO",('Activity data'!BM8*EF!$H7)*kgtoGg)</f>
        <v>466.95077939830412</v>
      </c>
      <c r="BN7" s="27">
        <f>IF(('Activity data'!BN8*EF!$H7)*kgtoGg=0,"NO",('Activity data'!BN8*EF!$H7)*kgtoGg)</f>
        <v>473.05678094171992</v>
      </c>
      <c r="BO7" s="27">
        <f>IF(('Activity data'!BO8*EF!$H7)*kgtoGg=0,"NO",('Activity data'!BO8*EF!$H7)*kgtoGg)</f>
        <v>479.75623425821254</v>
      </c>
      <c r="BP7" s="27">
        <f>IF(('Activity data'!BP8*EF!$H7)*kgtoGg=0,"NO",('Activity data'!BP8*EF!$H7)*kgtoGg)</f>
        <v>486.8226667581352</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291.3087348709679</v>
      </c>
      <c r="AL8" s="27">
        <f>IF(('Activity data'!AL9*EF!$H8)*kgtoGg=0,"NO",('Activity data'!AL9*EF!$H8)*kgtoGg)</f>
        <v>258.50961697978511</v>
      </c>
      <c r="AM8" s="27">
        <f>IF(('Activity data'!AM9*EF!$H8)*kgtoGg=0,"NO",('Activity data'!AM9*EF!$H8)*kgtoGg)</f>
        <v>268.17917275584364</v>
      </c>
      <c r="AN8" s="27">
        <f>IF(('Activity data'!AN9*EF!$H8)*kgtoGg=0,"NO",('Activity data'!AN9*EF!$H8)*kgtoGg)</f>
        <v>268.76554350418132</v>
      </c>
      <c r="AO8" s="27">
        <f>IF(('Activity data'!AO9*EF!$H8)*kgtoGg=0,"NO",('Activity data'!AO9*EF!$H8)*kgtoGg)</f>
        <v>263.63611619384227</v>
      </c>
      <c r="AP8" s="27">
        <f>IF(('Activity data'!AP9*EF!$H8)*kgtoGg=0,"NO",('Activity data'!AP9*EF!$H8)*kgtoGg)</f>
        <v>261.26463546510337</v>
      </c>
      <c r="AQ8" s="27">
        <f>IF(('Activity data'!AQ9*EF!$H8)*kgtoGg=0,"NO",('Activity data'!AQ9*EF!$H8)*kgtoGg)</f>
        <v>259.27416678163655</v>
      </c>
      <c r="AR8" s="27">
        <f>IF(('Activity data'!AR9*EF!$H8)*kgtoGg=0,"NO",('Activity data'!AR9*EF!$H8)*kgtoGg)</f>
        <v>258.34258530596463</v>
      </c>
      <c r="AS8" s="27">
        <f>IF(('Activity data'!AS9*EF!$H8)*kgtoGg=0,"NO",('Activity data'!AS9*EF!$H8)*kgtoGg)</f>
        <v>258.1189679775145</v>
      </c>
      <c r="AT8" s="27">
        <f>IF(('Activity data'!AT9*EF!$H8)*kgtoGg=0,"NO",('Activity data'!AT9*EF!$H8)*kgtoGg)</f>
        <v>258.58982385637535</v>
      </c>
      <c r="AU8" s="27">
        <f>IF(('Activity data'!AU9*EF!$H8)*kgtoGg=0,"NO",('Activity data'!AU9*EF!$H8)*kgtoGg)</f>
        <v>260.39804559668738</v>
      </c>
      <c r="AV8" s="27">
        <f>IF(('Activity data'!AV9*EF!$H8)*kgtoGg=0,"NO",('Activity data'!AV9*EF!$H8)*kgtoGg)</f>
        <v>263.59346695299269</v>
      </c>
      <c r="AW8" s="27">
        <f>IF(('Activity data'!AW9*EF!$H8)*kgtoGg=0,"NO",('Activity data'!AW9*EF!$H8)*kgtoGg)</f>
        <v>265.61152101520645</v>
      </c>
      <c r="AX8" s="27">
        <f>IF(('Activity data'!AX9*EF!$H8)*kgtoGg=0,"NO",('Activity data'!AX9*EF!$H8)*kgtoGg)</f>
        <v>267.80590769088269</v>
      </c>
      <c r="AY8" s="27">
        <f>IF(('Activity data'!AY9*EF!$H8)*kgtoGg=0,"NO",('Activity data'!AY9*EF!$H8)*kgtoGg)</f>
        <v>270.23650548559647</v>
      </c>
      <c r="AZ8" s="27">
        <f>IF(('Activity data'!AZ9*EF!$H8)*kgtoGg=0,"NO",('Activity data'!AZ9*EF!$H8)*kgtoGg)</f>
        <v>273.70561841961023</v>
      </c>
      <c r="BA8" s="27">
        <f>IF(('Activity data'!BA9*EF!$H8)*kgtoGg=0,"NO",('Activity data'!BA9*EF!$H8)*kgtoGg)</f>
        <v>277.39213523954453</v>
      </c>
      <c r="BB8" s="27">
        <f>IF(('Activity data'!BB9*EF!$H8)*kgtoGg=0,"NO",('Activity data'!BB9*EF!$H8)*kgtoGg)</f>
        <v>281.29358929301202</v>
      </c>
      <c r="BC8" s="27">
        <f>IF(('Activity data'!BC9*EF!$H8)*kgtoGg=0,"NO",('Activity data'!BC9*EF!$H8)*kgtoGg)</f>
        <v>285.45050790677192</v>
      </c>
      <c r="BD8" s="27">
        <f>IF(('Activity data'!BD9*EF!$H8)*kgtoGg=0,"NO",('Activity data'!BD9*EF!$H8)*kgtoGg)</f>
        <v>289.65928640175946</v>
      </c>
      <c r="BE8" s="27">
        <f>IF(('Activity data'!BE9*EF!$H8)*kgtoGg=0,"NO",('Activity data'!BE9*EF!$H8)*kgtoGg)</f>
        <v>293.53229747886155</v>
      </c>
      <c r="BF8" s="27">
        <f>IF(('Activity data'!BF9*EF!$H8)*kgtoGg=0,"NO",('Activity data'!BF9*EF!$H8)*kgtoGg)</f>
        <v>296.93105033362571</v>
      </c>
      <c r="BG8" s="27">
        <f>IF(('Activity data'!BG9*EF!$H8)*kgtoGg=0,"NO",('Activity data'!BG9*EF!$H8)*kgtoGg)</f>
        <v>301.88619465075811</v>
      </c>
      <c r="BH8" s="27">
        <f>IF(('Activity data'!BH9*EF!$H8)*kgtoGg=0,"NO",('Activity data'!BH9*EF!$H8)*kgtoGg)</f>
        <v>306.23612751696118</v>
      </c>
      <c r="BI8" s="27">
        <f>IF(('Activity data'!BI9*EF!$H8)*kgtoGg=0,"NO",('Activity data'!BI9*EF!$H8)*kgtoGg)</f>
        <v>310.60770271217035</v>
      </c>
      <c r="BJ8" s="27">
        <f>IF(('Activity data'!BJ9*EF!$H8)*kgtoGg=0,"NO",('Activity data'!BJ9*EF!$H8)*kgtoGg)</f>
        <v>315.12955543661644</v>
      </c>
      <c r="BK8" s="27">
        <f>IF(('Activity data'!BK9*EF!$H8)*kgtoGg=0,"NO",('Activity data'!BK9*EF!$H8)*kgtoGg)</f>
        <v>319.81190446144291</v>
      </c>
      <c r="BL8" s="27">
        <f>IF(('Activity data'!BL9*EF!$H8)*kgtoGg=0,"NO",('Activity data'!BL9*EF!$H8)*kgtoGg)</f>
        <v>324.66079890873908</v>
      </c>
      <c r="BM8" s="27">
        <f>IF(('Activity data'!BM9*EF!$H8)*kgtoGg=0,"NO",('Activity data'!BM9*EF!$H8)*kgtoGg)</f>
        <v>328.81699356635488</v>
      </c>
      <c r="BN8" s="27">
        <f>IF(('Activity data'!BN9*EF!$H8)*kgtoGg=0,"NO",('Activity data'!BN9*EF!$H8)*kgtoGg)</f>
        <v>333.1167124206732</v>
      </c>
      <c r="BO8" s="27">
        <f>IF(('Activity data'!BO9*EF!$H8)*kgtoGg=0,"NO",('Activity data'!BO9*EF!$H8)*kgtoGg)</f>
        <v>337.83432762822417</v>
      </c>
      <c r="BP8" s="27">
        <f>IF(('Activity data'!BP9*EF!$H8)*kgtoGg=0,"NO",('Activity data'!BP9*EF!$H8)*kgtoGg)</f>
        <v>342.81036191787291</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35.195504797614646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37.125912791560353</v>
      </c>
      <c r="AK9" s="27">
        <f>IF(('Activity data'!AK10*EF!$H9)*kgtoGg=0,"NO",('Activity data'!AK10*EF!$H9)*kgtoGg)</f>
        <v>37.849847328761314</v>
      </c>
      <c r="AL9" s="27">
        <f>IF(('Activity data'!AL10*EF!$H9)*kgtoGg=0,"NO",('Activity data'!AL10*EF!$H9)*kgtoGg)</f>
        <v>34.945734880362735</v>
      </c>
      <c r="AM9" s="27">
        <f>IF(('Activity data'!AM10*EF!$H9)*kgtoGg=0,"NO",('Activity data'!AM10*EF!$H9)*kgtoGg)</f>
        <v>37.126310121863817</v>
      </c>
      <c r="AN9" s="27">
        <f>IF(('Activity data'!AN10*EF!$H9)*kgtoGg=0,"NO",('Activity data'!AN10*EF!$H9)*kgtoGg)</f>
        <v>38.091605263801455</v>
      </c>
      <c r="AO9" s="27">
        <f>IF(('Activity data'!AO10*EF!$H9)*kgtoGg=0,"NO",('Activity data'!AO10*EF!$H9)*kgtoGg)</f>
        <v>38.241190124753324</v>
      </c>
      <c r="AP9" s="27">
        <f>IF(('Activity data'!AP10*EF!$H9)*kgtoGg=0,"NO",('Activity data'!AP10*EF!$H9)*kgtoGg)</f>
        <v>38.775797644226841</v>
      </c>
      <c r="AQ9" s="27">
        <f>IF(('Activity data'!AQ10*EF!$H9)*kgtoGg=0,"NO",('Activity data'!AQ10*EF!$H9)*kgtoGg)</f>
        <v>39.362770285967983</v>
      </c>
      <c r="AR9" s="27">
        <f>IF(('Activity data'!AR10*EF!$H9)*kgtoGg=0,"NO",('Activity data'!AR10*EF!$H9)*kgtoGg)</f>
        <v>40.111631744252151</v>
      </c>
      <c r="AS9" s="27">
        <f>IF(('Activity data'!AS10*EF!$H9)*kgtoGg=0,"NO",('Activity data'!AS10*EF!$H9)*kgtoGg)</f>
        <v>40.97811083123846</v>
      </c>
      <c r="AT9" s="27">
        <f>IF(('Activity data'!AT10*EF!$H9)*kgtoGg=0,"NO",('Activity data'!AT10*EF!$H9)*kgtoGg)</f>
        <v>41.968005840334627</v>
      </c>
      <c r="AU9" s="27">
        <f>IF(('Activity data'!AU10*EF!$H9)*kgtoGg=0,"NO",('Activity data'!AU10*EF!$H9)*kgtoGg)</f>
        <v>43.196001546244318</v>
      </c>
      <c r="AV9" s="27">
        <f>IF(('Activity data'!AV10*EF!$H9)*kgtoGg=0,"NO",('Activity data'!AV10*EF!$H9)*kgtoGg)</f>
        <v>44.685818417445063</v>
      </c>
      <c r="AW9" s="27">
        <f>IF(('Activity data'!AW10*EF!$H9)*kgtoGg=0,"NO",('Activity data'!AW10*EF!$H9)*kgtoGg)</f>
        <v>46.521178227808413</v>
      </c>
      <c r="AX9" s="27">
        <f>IF(('Activity data'!AX10*EF!$H9)*kgtoGg=0,"NO",('Activity data'!AX10*EF!$H9)*kgtoGg)</f>
        <v>48.464015550171958</v>
      </c>
      <c r="AY9" s="27">
        <f>IF(('Activity data'!AY10*EF!$H9)*kgtoGg=0,"NO",('Activity data'!AY10*EF!$H9)*kgtoGg)</f>
        <v>50.53291732155774</v>
      </c>
      <c r="AZ9" s="27">
        <f>IF(('Activity data'!AZ10*EF!$H9)*kgtoGg=0,"NO",('Activity data'!AZ10*EF!$H9)*kgtoGg)</f>
        <v>52.891961610432503</v>
      </c>
      <c r="BA9" s="27">
        <f>IF(('Activity data'!BA10*EF!$H9)*kgtoGg=0,"NO",('Activity data'!BA10*EF!$H9)*kgtoGg)</f>
        <v>55.402449551952458</v>
      </c>
      <c r="BB9" s="27">
        <f>IF(('Activity data'!BB10*EF!$H9)*kgtoGg=0,"NO",('Activity data'!BB10*EF!$H9)*kgtoGg)</f>
        <v>58.074505370530936</v>
      </c>
      <c r="BC9" s="27">
        <f>IF(('Activity data'!BC10*EF!$H9)*kgtoGg=0,"NO",('Activity data'!BC10*EF!$H9)*kgtoGg)</f>
        <v>60.92817105791972</v>
      </c>
      <c r="BD9" s="27">
        <f>IF(('Activity data'!BD10*EF!$H9)*kgtoGg=0,"NO",('Activity data'!BD10*EF!$H9)*kgtoGg)</f>
        <v>63.931668908248753</v>
      </c>
      <c r="BE9" s="27">
        <f>IF(('Activity data'!BE10*EF!$H9)*kgtoGg=0,"NO",('Activity data'!BE10*EF!$H9)*kgtoGg)</f>
        <v>67.006100228620127</v>
      </c>
      <c r="BF9" s="27">
        <f>IF(('Activity data'!BF10*EF!$H9)*kgtoGg=0,"NO",('Activity data'!BF10*EF!$H9)*kgtoGg)</f>
        <v>70.119961035903842</v>
      </c>
      <c r="BG9" s="27">
        <f>IF(('Activity data'!BG10*EF!$H9)*kgtoGg=0,"NO",('Activity data'!BG10*EF!$H9)*kgtoGg)</f>
        <v>73.301580570123264</v>
      </c>
      <c r="BH9" s="27">
        <f>IF(('Activity data'!BH10*EF!$H9)*kgtoGg=0,"NO",('Activity data'!BH10*EF!$H9)*kgtoGg)</f>
        <v>76.463071745343427</v>
      </c>
      <c r="BI9" s="27">
        <f>IF(('Activity data'!BI10*EF!$H9)*kgtoGg=0,"NO",('Activity data'!BI10*EF!$H9)*kgtoGg)</f>
        <v>79.758933969438331</v>
      </c>
      <c r="BJ9" s="27">
        <f>IF(('Activity data'!BJ10*EF!$H9)*kgtoGg=0,"NO",('Activity data'!BJ10*EF!$H9)*kgtoGg)</f>
        <v>83.230024655970965</v>
      </c>
      <c r="BK9" s="27">
        <f>IF(('Activity data'!BK10*EF!$H9)*kgtoGg=0,"NO",('Activity data'!BK10*EF!$H9)*kgtoGg)</f>
        <v>86.889374999446048</v>
      </c>
      <c r="BL9" s="27">
        <f>IF(('Activity data'!BL10*EF!$H9)*kgtoGg=0,"NO",('Activity data'!BL10*EF!$H9)*kgtoGg)</f>
        <v>90.749855374578985</v>
      </c>
      <c r="BM9" s="27">
        <f>IF(('Activity data'!BM10*EF!$H9)*kgtoGg=0,"NO",('Activity data'!BM10*EF!$H9)*kgtoGg)</f>
        <v>94.576410142711268</v>
      </c>
      <c r="BN9" s="27">
        <f>IF(('Activity data'!BN10*EF!$H9)*kgtoGg=0,"NO",('Activity data'!BN10*EF!$H9)*kgtoGg)</f>
        <v>98.607869573421212</v>
      </c>
      <c r="BO9" s="27">
        <f>IF(('Activity data'!BO10*EF!$H9)*kgtoGg=0,"NO",('Activity data'!BO10*EF!$H9)*kgtoGg)</f>
        <v>102.94029053222913</v>
      </c>
      <c r="BP9" s="27">
        <f>IF(('Activity data'!BP10*EF!$H9)*kgtoGg=0,"NO",('Activity data'!BP10*EF!$H9)*kgtoGg)</f>
        <v>107.54440019266934</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134.50952060304346</v>
      </c>
      <c r="AM10" s="27">
        <f>IF(('Activity data'!AM11*EF!$H10)*kgtoGg=0,"NO",('Activity data'!AM11*EF!$H10)*kgtoGg)</f>
        <v>134.5978352598826</v>
      </c>
      <c r="AN10" s="27">
        <f>IF(('Activity data'!AN11*EF!$H10)*kgtoGg=0,"NO",('Activity data'!AN11*EF!$H10)*kgtoGg)</f>
        <v>134.55209180447844</v>
      </c>
      <c r="AO10" s="27">
        <f>IF(('Activity data'!AO11*EF!$H10)*kgtoGg=0,"NO",('Activity data'!AO11*EF!$H10)*kgtoGg)</f>
        <v>134.53903703800194</v>
      </c>
      <c r="AP10" s="27">
        <f>IF(('Activity data'!AP11*EF!$H10)*kgtoGg=0,"NO",('Activity data'!AP11*EF!$H10)*kgtoGg)</f>
        <v>134.67854571120449</v>
      </c>
      <c r="AQ10" s="27">
        <f>IF(('Activity data'!AQ11*EF!$H10)*kgtoGg=0,"NO",('Activity data'!AQ11*EF!$H10)*kgtoGg)</f>
        <v>134.90483220689865</v>
      </c>
      <c r="AR10" s="27">
        <f>IF(('Activity data'!AR11*EF!$H10)*kgtoGg=0,"NO",('Activity data'!AR11*EF!$H10)*kgtoGg)</f>
        <v>135.11998781656493</v>
      </c>
      <c r="AS10" s="27">
        <f>IF(('Activity data'!AS11*EF!$H10)*kgtoGg=0,"NO",('Activity data'!AS11*EF!$H10)*kgtoGg)</f>
        <v>135.32627367041866</v>
      </c>
      <c r="AT10" s="27">
        <f>IF(('Activity data'!AT11*EF!$H10)*kgtoGg=0,"NO",('Activity data'!AT11*EF!$H10)*kgtoGg)</f>
        <v>135.52273082086006</v>
      </c>
      <c r="AU10" s="27">
        <f>IF(('Activity data'!AU11*EF!$H10)*kgtoGg=0,"NO",('Activity data'!AU11*EF!$H10)*kgtoGg)</f>
        <v>135.7137749763717</v>
      </c>
      <c r="AV10" s="27">
        <f>IF(('Activity data'!AV11*EF!$H10)*kgtoGg=0,"NO",('Activity data'!AV11*EF!$H10)*kgtoGg)</f>
        <v>135.90295241350591</v>
      </c>
      <c r="AW10" s="27">
        <f>IF(('Activity data'!AW11*EF!$H10)*kgtoGg=0,"NO",('Activity data'!AW11*EF!$H10)*kgtoGg)</f>
        <v>136.0893367545562</v>
      </c>
      <c r="AX10" s="27">
        <f>IF(('Activity data'!AX11*EF!$H10)*kgtoGg=0,"NO",('Activity data'!AX11*EF!$H10)*kgtoGg)</f>
        <v>136.27319967317703</v>
      </c>
      <c r="AY10" s="27">
        <f>IF(('Activity data'!AY11*EF!$H10)*kgtoGg=0,"NO",('Activity data'!AY11*EF!$H10)*kgtoGg)</f>
        <v>136.45534333351932</v>
      </c>
      <c r="AZ10" s="27">
        <f>IF(('Activity data'!AZ11*EF!$H10)*kgtoGg=0,"NO",('Activity data'!AZ11*EF!$H10)*kgtoGg)</f>
        <v>136.63687183937546</v>
      </c>
      <c r="BA10" s="27">
        <f>IF(('Activity data'!BA11*EF!$H10)*kgtoGg=0,"NO",('Activity data'!BA11*EF!$H10)*kgtoGg)</f>
        <v>136.81627550490597</v>
      </c>
      <c r="BB10" s="27">
        <f>IF(('Activity data'!BB11*EF!$H10)*kgtoGg=0,"NO",('Activity data'!BB11*EF!$H10)*kgtoGg)</f>
        <v>136.99582569477411</v>
      </c>
      <c r="BC10" s="27">
        <f>IF(('Activity data'!BC11*EF!$H10)*kgtoGg=0,"NO",('Activity data'!BC11*EF!$H10)*kgtoGg)</f>
        <v>137.17364609726505</v>
      </c>
      <c r="BD10" s="27">
        <f>IF(('Activity data'!BD11*EF!$H10)*kgtoGg=0,"NO",('Activity data'!BD11*EF!$H10)*kgtoGg)</f>
        <v>137.3452157051286</v>
      </c>
      <c r="BE10" s="27">
        <f>IF(('Activity data'!BE11*EF!$H10)*kgtoGg=0,"NO",('Activity data'!BE11*EF!$H10)*kgtoGg)</f>
        <v>137.50892236978345</v>
      </c>
      <c r="BF10" s="27">
        <f>IF(('Activity data'!BF11*EF!$H10)*kgtoGg=0,"NO",('Activity data'!BF11*EF!$H10)*kgtoGg)</f>
        <v>137.66487719948714</v>
      </c>
      <c r="BG10" s="27">
        <f>IF(('Activity data'!BG11*EF!$H10)*kgtoGg=0,"NO",('Activity data'!BG11*EF!$H10)*kgtoGg)</f>
        <v>137.8161644943176</v>
      </c>
      <c r="BH10" s="27">
        <f>IF(('Activity data'!BH11*EF!$H10)*kgtoGg=0,"NO",('Activity data'!BH11*EF!$H10)*kgtoGg)</f>
        <v>137.95688571441841</v>
      </c>
      <c r="BI10" s="27">
        <f>IF(('Activity data'!BI11*EF!$H10)*kgtoGg=0,"NO",('Activity data'!BI11*EF!$H10)*kgtoGg)</f>
        <v>138.0880956451193</v>
      </c>
      <c r="BJ10" s="27">
        <f>IF(('Activity data'!BJ11*EF!$H10)*kgtoGg=0,"NO",('Activity data'!BJ11*EF!$H10)*kgtoGg)</f>
        <v>138.21023608756138</v>
      </c>
      <c r="BK10" s="27">
        <f>IF(('Activity data'!BK11*EF!$H10)*kgtoGg=0,"NO",('Activity data'!BK11*EF!$H10)*kgtoGg)</f>
        <v>138.3214494575289</v>
      </c>
      <c r="BL10" s="27">
        <f>IF(('Activity data'!BL11*EF!$H10)*kgtoGg=0,"NO",('Activity data'!BL11*EF!$H10)*kgtoGg)</f>
        <v>138.41969286097324</v>
      </c>
      <c r="BM10" s="27">
        <f>IF(('Activity data'!BM11*EF!$H10)*kgtoGg=0,"NO",('Activity data'!BM11*EF!$H10)*kgtoGg)</f>
        <v>138.50048221334654</v>
      </c>
      <c r="BN10" s="27">
        <f>IF(('Activity data'!BN11*EF!$H10)*kgtoGg=0,"NO",('Activity data'!BN11*EF!$H10)*kgtoGg)</f>
        <v>138.56840641538551</v>
      </c>
      <c r="BO10" s="27">
        <f>IF(('Activity data'!BO11*EF!$H10)*kgtoGg=0,"NO",('Activity data'!BO11*EF!$H10)*kgtoGg)</f>
        <v>138.62533860541211</v>
      </c>
      <c r="BP10" s="27">
        <f>IF(('Activity data'!BP11*EF!$H10)*kgtoGg=0,"NO",('Activity data'!BP11*EF!$H10)*kgtoGg)</f>
        <v>138.66859186137901</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14.57731005863897</v>
      </c>
      <c r="AM11" s="27">
        <f>IF(('Activity data'!AM12*EF!$H11)*kgtoGg=0,"NO",('Activity data'!AM12*EF!$H11)*kgtoGg)</f>
        <v>14.586881055024168</v>
      </c>
      <c r="AN11" s="27">
        <f>IF(('Activity data'!AN12*EF!$H11)*kgtoGg=0,"NO",('Activity data'!AN12*EF!$H11)*kgtoGg)</f>
        <v>14.581923662197322</v>
      </c>
      <c r="AO11" s="27">
        <f>IF(('Activity data'!AO12*EF!$H11)*kgtoGg=0,"NO",('Activity data'!AO12*EF!$H11)*kgtoGg)</f>
        <v>14.580508867335086</v>
      </c>
      <c r="AP11" s="27">
        <f>IF(('Activity data'!AP12*EF!$H11)*kgtoGg=0,"NO",('Activity data'!AP12*EF!$H11)*kgtoGg)</f>
        <v>14.595627954638539</v>
      </c>
      <c r="AQ11" s="27">
        <f>IF(('Activity data'!AQ12*EF!$H11)*kgtoGg=0,"NO",('Activity data'!AQ12*EF!$H11)*kgtoGg)</f>
        <v>14.620151485724129</v>
      </c>
      <c r="AR11" s="27">
        <f>IF(('Activity data'!AR12*EF!$H11)*kgtoGg=0,"NO",('Activity data'!AR12*EF!$H11)*kgtoGg)</f>
        <v>14.643468720213551</v>
      </c>
      <c r="AS11" s="27">
        <f>IF(('Activity data'!AS12*EF!$H11)*kgtoGg=0,"NO",('Activity data'!AS12*EF!$H11)*kgtoGg)</f>
        <v>14.665824705417089</v>
      </c>
      <c r="AT11" s="27">
        <f>IF(('Activity data'!AT12*EF!$H11)*kgtoGg=0,"NO",('Activity data'!AT12*EF!$H11)*kgtoGg)</f>
        <v>14.687115516523853</v>
      </c>
      <c r="AU11" s="27">
        <f>IF(('Activity data'!AU12*EF!$H11)*kgtoGg=0,"NO",('Activity data'!AU12*EF!$H11)*kgtoGg)</f>
        <v>14.707819700713191</v>
      </c>
      <c r="AV11" s="27">
        <f>IF(('Activity data'!AV12*EF!$H11)*kgtoGg=0,"NO",('Activity data'!AV12*EF!$H11)*kgtoGg)</f>
        <v>14.728321581508247</v>
      </c>
      <c r="AW11" s="27">
        <f>IF(('Activity data'!AW12*EF!$H11)*kgtoGg=0,"NO",('Activity data'!AW12*EF!$H11)*kgtoGg)</f>
        <v>14.748520763821768</v>
      </c>
      <c r="AX11" s="27">
        <f>IF(('Activity data'!AX12*EF!$H11)*kgtoGg=0,"NO",('Activity data'!AX12*EF!$H11)*kgtoGg)</f>
        <v>14.768446689964435</v>
      </c>
      <c r="AY11" s="27">
        <f>IF(('Activity data'!AY12*EF!$H11)*kgtoGg=0,"NO",('Activity data'!AY12*EF!$H11)*kgtoGg)</f>
        <v>14.788186293526485</v>
      </c>
      <c r="AZ11" s="27">
        <f>IF(('Activity data'!AZ12*EF!$H11)*kgtoGg=0,"NO",('Activity data'!AZ12*EF!$H11)*kgtoGg)</f>
        <v>14.80785923044933</v>
      </c>
      <c r="BA11" s="27">
        <f>IF(('Activity data'!BA12*EF!$H11)*kgtoGg=0,"NO",('Activity data'!BA12*EF!$H11)*kgtoGg)</f>
        <v>14.827301890317345</v>
      </c>
      <c r="BB11" s="27">
        <f>IF(('Activity data'!BB12*EF!$H11)*kgtoGg=0,"NO",('Activity data'!BB12*EF!$H11)*kgtoGg)</f>
        <v>14.846760429586991</v>
      </c>
      <c r="BC11" s="27">
        <f>IF(('Activity data'!BC12*EF!$H11)*kgtoGg=0,"NO",('Activity data'!BC12*EF!$H11)*kgtoGg)</f>
        <v>14.866031505197411</v>
      </c>
      <c r="BD11" s="27">
        <f>IF(('Activity data'!BD12*EF!$H11)*kgtoGg=0,"NO",('Activity data'!BD12*EF!$H11)*kgtoGg)</f>
        <v>14.884625158339979</v>
      </c>
      <c r="BE11" s="27">
        <f>IF(('Activity data'!BE12*EF!$H11)*kgtoGg=0,"NO",('Activity data'!BE12*EF!$H11)*kgtoGg)</f>
        <v>14.902366674320708</v>
      </c>
      <c r="BF11" s="27">
        <f>IF(('Activity data'!BF12*EF!$H11)*kgtoGg=0,"NO",('Activity data'!BF12*EF!$H11)*kgtoGg)</f>
        <v>14.919268094365481</v>
      </c>
      <c r="BG11" s="27">
        <f>IF(('Activity data'!BG12*EF!$H11)*kgtoGg=0,"NO",('Activity data'!BG12*EF!$H11)*kgtoGg)</f>
        <v>14.935663675843946</v>
      </c>
      <c r="BH11" s="27">
        <f>IF(('Activity data'!BH12*EF!$H11)*kgtoGg=0,"NO",('Activity data'!BH12*EF!$H11)*kgtoGg)</f>
        <v>14.950914171482042</v>
      </c>
      <c r="BI11" s="27">
        <f>IF(('Activity data'!BI12*EF!$H11)*kgtoGg=0,"NO",('Activity data'!BI12*EF!$H11)*kgtoGg)</f>
        <v>14.965133892391199</v>
      </c>
      <c r="BJ11" s="27">
        <f>IF(('Activity data'!BJ12*EF!$H11)*kgtoGg=0,"NO",('Activity data'!BJ12*EF!$H11)*kgtoGg)</f>
        <v>14.978370718247056</v>
      </c>
      <c r="BK11" s="27">
        <f>IF(('Activity data'!BK12*EF!$H11)*kgtoGg=0,"NO",('Activity data'!BK12*EF!$H11)*kgtoGg)</f>
        <v>14.990423335559308</v>
      </c>
      <c r="BL11" s="27">
        <f>IF(('Activity data'!BL12*EF!$H11)*kgtoGg=0,"NO",('Activity data'!BL12*EF!$H11)*kgtoGg)</f>
        <v>15.001070348103873</v>
      </c>
      <c r="BM11" s="27">
        <f>IF(('Activity data'!BM12*EF!$H11)*kgtoGg=0,"NO",('Activity data'!BM12*EF!$H11)*kgtoGg)</f>
        <v>15.009825798526281</v>
      </c>
      <c r="BN11" s="27">
        <f>IF(('Activity data'!BN12*EF!$H11)*kgtoGg=0,"NO",('Activity data'!BN12*EF!$H11)*kgtoGg)</f>
        <v>15.017187003511392</v>
      </c>
      <c r="BO11" s="27">
        <f>IF(('Activity data'!BO12*EF!$H11)*kgtoGg=0,"NO",('Activity data'!BO12*EF!$H11)*kgtoGg)</f>
        <v>15.023356962207361</v>
      </c>
      <c r="BP11" s="27">
        <f>IF(('Activity data'!BP12*EF!$H11)*kgtoGg=0,"NO",('Activity data'!BP12*EF!$H11)*kgtoGg)</f>
        <v>15.028044482618171</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15.608841098506876</v>
      </c>
      <c r="AM12" s="27">
        <f>IF(('Activity data'!AM13*EF!$H12)*kgtoGg=0,"NO",('Activity data'!AM13*EF!$H12)*kgtoGg)</f>
        <v>15.634176304598387</v>
      </c>
      <c r="AN12" s="27">
        <f>IF(('Activity data'!AN13*EF!$H12)*kgtoGg=0,"NO",('Activity data'!AN13*EF!$H12)*kgtoGg)</f>
        <v>15.634727326070967</v>
      </c>
      <c r="AO12" s="27">
        <f>IF(('Activity data'!AO13*EF!$H12)*kgtoGg=0,"NO",('Activity data'!AO13*EF!$H12)*kgtoGg)</f>
        <v>15.640036279286257</v>
      </c>
      <c r="AP12" s="27">
        <f>IF(('Activity data'!AP13*EF!$H12)*kgtoGg=0,"NO",('Activity data'!AP13*EF!$H12)*kgtoGg)</f>
        <v>15.671136313545395</v>
      </c>
      <c r="AQ12" s="27">
        <f>IF(('Activity data'!AQ13*EF!$H12)*kgtoGg=0,"NO",('Activity data'!AQ13*EF!$H12)*kgtoGg)</f>
        <v>15.716429987532408</v>
      </c>
      <c r="AR12" s="27">
        <f>IF(('Activity data'!AR13*EF!$H12)*kgtoGg=0,"NO",('Activity data'!AR13*EF!$H12)*kgtoGg)</f>
        <v>15.75882810444668</v>
      </c>
      <c r="AS12" s="27">
        <f>IF(('Activity data'!AS13*EF!$H12)*kgtoGg=0,"NO",('Activity data'!AS13*EF!$H12)*kgtoGg)</f>
        <v>15.798806458461641</v>
      </c>
      <c r="AT12" s="27">
        <f>IF(('Activity data'!AT13*EF!$H12)*kgtoGg=0,"NO",('Activity data'!AT13*EF!$H12)*kgtoGg)</f>
        <v>15.836270899052716</v>
      </c>
      <c r="AU12" s="27">
        <f>IF(('Activity data'!AU13*EF!$H12)*kgtoGg=0,"NO",('Activity data'!AU13*EF!$H12)*kgtoGg)</f>
        <v>15.872052306531405</v>
      </c>
      <c r="AV12" s="27">
        <f>IF(('Activity data'!AV13*EF!$H12)*kgtoGg=0,"NO",('Activity data'!AV13*EF!$H12)*kgtoGg)</f>
        <v>15.906818975461929</v>
      </c>
      <c r="AW12" s="27">
        <f>IF(('Activity data'!AW13*EF!$H12)*kgtoGg=0,"NO",('Activity data'!AW13*EF!$H12)*kgtoGg)</f>
        <v>15.940458123071297</v>
      </c>
      <c r="AX12" s="27">
        <f>IF(('Activity data'!AX13*EF!$H12)*kgtoGg=0,"NO",('Activity data'!AX13*EF!$H12)*kgtoGg)</f>
        <v>15.973060095106831</v>
      </c>
      <c r="AY12" s="27">
        <f>IF(('Activity data'!AY13*EF!$H12)*kgtoGg=0,"NO",('Activity data'!AY13*EF!$H12)*kgtoGg)</f>
        <v>16.004802135612195</v>
      </c>
      <c r="AZ12" s="27">
        <f>IF(('Activity data'!AZ13*EF!$H12)*kgtoGg=0,"NO",('Activity data'!AZ13*EF!$H12)*kgtoGg)</f>
        <v>16.035908782343299</v>
      </c>
      <c r="BA12" s="27">
        <f>IF(('Activity data'!BA13*EF!$H12)*kgtoGg=0,"NO",('Activity data'!BA13*EF!$H12)*kgtoGg)</f>
        <v>16.066153162175954</v>
      </c>
      <c r="BB12" s="27">
        <f>IF(('Activity data'!BB13*EF!$H12)*kgtoGg=0,"NO",('Activity data'!BB13*EF!$H12)*kgtoGg)</f>
        <v>16.095953148281513</v>
      </c>
      <c r="BC12" s="27">
        <f>IF(('Activity data'!BC13*EF!$H12)*kgtoGg=0,"NO",('Activity data'!BC13*EF!$H12)*kgtoGg)</f>
        <v>16.125014706287757</v>
      </c>
      <c r="BD12" s="27">
        <f>IF(('Activity data'!BD13*EF!$H12)*kgtoGg=0,"NO",('Activity data'!BD13*EF!$H12)*kgtoGg)</f>
        <v>16.15259436374124</v>
      </c>
      <c r="BE12" s="27">
        <f>IF(('Activity data'!BE13*EF!$H12)*kgtoGg=0,"NO",('Activity data'!BE13*EF!$H12)*kgtoGg)</f>
        <v>16.178446095420561</v>
      </c>
      <c r="BF12" s="27">
        <f>IF(('Activity data'!BF13*EF!$H12)*kgtoGg=0,"NO",('Activity data'!BF13*EF!$H12)*kgtoGg)</f>
        <v>16.202615975057011</v>
      </c>
      <c r="BG12" s="27">
        <f>IF(('Activity data'!BG13*EF!$H12)*kgtoGg=0,"NO",('Activity data'!BG13*EF!$H12)*kgtoGg)</f>
        <v>16.225651111515109</v>
      </c>
      <c r="BH12" s="27">
        <f>IF(('Activity data'!BH13*EF!$H12)*kgtoGg=0,"NO",('Activity data'!BH13*EF!$H12)*kgtoGg)</f>
        <v>16.24657668451183</v>
      </c>
      <c r="BI12" s="27">
        <f>IF(('Activity data'!BI13*EF!$H12)*kgtoGg=0,"NO",('Activity data'!BI13*EF!$H12)*kgtoGg)</f>
        <v>16.2655954113274</v>
      </c>
      <c r="BJ12" s="27">
        <f>IF(('Activity data'!BJ13*EF!$H12)*kgtoGg=0,"NO",('Activity data'!BJ13*EF!$H12)*kgtoGg)</f>
        <v>16.282804280634604</v>
      </c>
      <c r="BK12" s="27">
        <f>IF(('Activity data'!BK13*EF!$H12)*kgtoGg=0,"NO",('Activity data'!BK13*EF!$H12)*kgtoGg)</f>
        <v>16.297912276425052</v>
      </c>
      <c r="BL12" s="27">
        <f>IF(('Activity data'!BL13*EF!$H12)*kgtoGg=0,"NO",('Activity data'!BL13*EF!$H12)*kgtoGg)</f>
        <v>16.310598247341446</v>
      </c>
      <c r="BM12" s="27">
        <f>IF(('Activity data'!BM13*EF!$H12)*kgtoGg=0,"NO",('Activity data'!BM13*EF!$H12)*kgtoGg)</f>
        <v>16.320133460913411</v>
      </c>
      <c r="BN12" s="27">
        <f>IF(('Activity data'!BN13*EF!$H12)*kgtoGg=0,"NO",('Activity data'!BN13*EF!$H12)*kgtoGg)</f>
        <v>16.327309708106313</v>
      </c>
      <c r="BO12" s="27">
        <f>IF(('Activity data'!BO13*EF!$H12)*kgtoGg=0,"NO",('Activity data'!BO13*EF!$H12)*kgtoGg)</f>
        <v>16.332459568044055</v>
      </c>
      <c r="BP12" s="27">
        <f>IF(('Activity data'!BP13*EF!$H12)*kgtoGg=0,"NO",('Activity data'!BP13*EF!$H12)*kgtoGg)</f>
        <v>16.335152889996454</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23.099483706921031</v>
      </c>
      <c r="AM13" s="27">
        <f>IF(('Activity data'!AM14*EF!$H13)*kgtoGg=0,"NO",('Activity data'!AM14*EF!$H13)*kgtoGg)</f>
        <v>23.136977213109546</v>
      </c>
      <c r="AN13" s="27">
        <f>IF(('Activity data'!AN14*EF!$H13)*kgtoGg=0,"NO",('Activity data'!AN14*EF!$H13)*kgtoGg)</f>
        <v>23.137792668366455</v>
      </c>
      <c r="AO13" s="27">
        <f>IF(('Activity data'!AO14*EF!$H13)*kgtoGg=0,"NO",('Activity data'!AO14*EF!$H13)*kgtoGg)</f>
        <v>23.14564937454492</v>
      </c>
      <c r="AP13" s="27">
        <f>IF(('Activity data'!AP14*EF!$H13)*kgtoGg=0,"NO",('Activity data'!AP14*EF!$H13)*kgtoGg)</f>
        <v>23.191674235078761</v>
      </c>
      <c r="AQ13" s="27">
        <f>IF(('Activity data'!AQ14*EF!$H13)*kgtoGg=0,"NO",('Activity data'!AQ14*EF!$H13)*kgtoGg)</f>
        <v>23.258704226459077</v>
      </c>
      <c r="AR13" s="27">
        <f>IF(('Activity data'!AR14*EF!$H13)*kgtoGg=0,"NO",('Activity data'!AR14*EF!$H13)*kgtoGg)</f>
        <v>23.321449090391294</v>
      </c>
      <c r="AS13" s="27">
        <f>IF(('Activity data'!AS14*EF!$H13)*kgtoGg=0,"NO",('Activity data'!AS14*EF!$H13)*kgtoGg)</f>
        <v>23.380612953446221</v>
      </c>
      <c r="AT13" s="27">
        <f>IF(('Activity data'!AT14*EF!$H13)*kgtoGg=0,"NO",('Activity data'!AT14*EF!$H13)*kgtoGg)</f>
        <v>23.436056482505219</v>
      </c>
      <c r="AU13" s="27">
        <f>IF(('Activity data'!AU14*EF!$H13)*kgtoGg=0,"NO",('Activity data'!AU14*EF!$H13)*kgtoGg)</f>
        <v>23.489009295199537</v>
      </c>
      <c r="AV13" s="27">
        <f>IF(('Activity data'!AV14*EF!$H13)*kgtoGg=0,"NO",('Activity data'!AV14*EF!$H13)*kgtoGg)</f>
        <v>23.540460398932115</v>
      </c>
      <c r="AW13" s="27">
        <f>IF(('Activity data'!AW14*EF!$H13)*kgtoGg=0,"NO",('Activity data'!AW14*EF!$H13)*kgtoGg)</f>
        <v>23.590242886767914</v>
      </c>
      <c r="AX13" s="27">
        <f>IF(('Activity data'!AX14*EF!$H13)*kgtoGg=0,"NO",('Activity data'!AX14*EF!$H13)*kgtoGg)</f>
        <v>23.638490461145512</v>
      </c>
      <c r="AY13" s="27">
        <f>IF(('Activity data'!AY14*EF!$H13)*kgtoGg=0,"NO",('Activity data'!AY14*EF!$H13)*kgtoGg)</f>
        <v>23.685465425068244</v>
      </c>
      <c r="AZ13" s="27">
        <f>IF(('Activity data'!AZ14*EF!$H13)*kgtoGg=0,"NO",('Activity data'!AZ14*EF!$H13)*kgtoGg)</f>
        <v>23.731500071382303</v>
      </c>
      <c r="BA13" s="27">
        <f>IF(('Activity data'!BA14*EF!$H13)*kgtoGg=0,"NO",('Activity data'!BA14*EF!$H13)*kgtoGg)</f>
        <v>23.776258651136008</v>
      </c>
      <c r="BB13" s="27">
        <f>IF(('Activity data'!BB14*EF!$H13)*kgtoGg=0,"NO",('Activity data'!BB14*EF!$H13)*kgtoGg)</f>
        <v>23.820359573758481</v>
      </c>
      <c r="BC13" s="27">
        <f>IF(('Activity data'!BC14*EF!$H13)*kgtoGg=0,"NO",('Activity data'!BC14*EF!$H13)*kgtoGg)</f>
        <v>23.863367698540223</v>
      </c>
      <c r="BD13" s="27">
        <f>IF(('Activity data'!BD14*EF!$H13)*kgtoGg=0,"NO",('Activity data'!BD14*EF!$H13)*kgtoGg)</f>
        <v>23.904182762513823</v>
      </c>
      <c r="BE13" s="27">
        <f>IF(('Activity data'!BE14*EF!$H13)*kgtoGg=0,"NO",('Activity data'!BE14*EF!$H13)*kgtoGg)</f>
        <v>23.94244067358829</v>
      </c>
      <c r="BF13" s="27">
        <f>IF(('Activity data'!BF14*EF!$H13)*kgtoGg=0,"NO",('Activity data'!BF14*EF!$H13)*kgtoGg)</f>
        <v>23.978209616159802</v>
      </c>
      <c r="BG13" s="27">
        <f>IF(('Activity data'!BG14*EF!$H13)*kgtoGg=0,"NO",('Activity data'!BG14*EF!$H13)*kgtoGg)</f>
        <v>24.012299255226694</v>
      </c>
      <c r="BH13" s="27">
        <f>IF(('Activity data'!BH14*EF!$H13)*kgtoGg=0,"NO",('Activity data'!BH14*EF!$H13)*kgtoGg)</f>
        <v>24.043266956764896</v>
      </c>
      <c r="BI13" s="27">
        <f>IF(('Activity data'!BI14*EF!$H13)*kgtoGg=0,"NO",('Activity data'!BI14*EF!$H13)*kgtoGg)</f>
        <v>24.071412721554868</v>
      </c>
      <c r="BJ13" s="27">
        <f>IF(('Activity data'!BJ14*EF!$H13)*kgtoGg=0,"NO",('Activity data'!BJ14*EF!$H13)*kgtoGg)</f>
        <v>24.096880082883459</v>
      </c>
      <c r="BK13" s="27">
        <f>IF(('Activity data'!BK14*EF!$H13)*kgtoGg=0,"NO",('Activity data'!BK14*EF!$H13)*kgtoGg)</f>
        <v>24.119238366910007</v>
      </c>
      <c r="BL13" s="27">
        <f>IF(('Activity data'!BL14*EF!$H13)*kgtoGg=0,"NO",('Activity data'!BL14*EF!$H13)*kgtoGg)</f>
        <v>24.138012302568676</v>
      </c>
      <c r="BM13" s="27">
        <f>IF(('Activity data'!BM14*EF!$H13)*kgtoGg=0,"NO",('Activity data'!BM14*EF!$H13)*kgtoGg)</f>
        <v>24.152123440554998</v>
      </c>
      <c r="BN13" s="27">
        <f>IF(('Activity data'!BN14*EF!$H13)*kgtoGg=0,"NO",('Activity data'!BN14*EF!$H13)*kgtoGg)</f>
        <v>24.162743550277629</v>
      </c>
      <c r="BO13" s="27">
        <f>IF(('Activity data'!BO14*EF!$H13)*kgtoGg=0,"NO",('Activity data'!BO14*EF!$H13)*kgtoGg)</f>
        <v>24.170364814724749</v>
      </c>
      <c r="BP13" s="27">
        <f>IF(('Activity data'!BP14*EF!$H13)*kgtoGg=0,"NO",('Activity data'!BP14*EF!$H13)*kgtoGg)</f>
        <v>24.174350654939559</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5.6203482259438013</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5.5833231296706112</v>
      </c>
      <c r="AJ14" s="27">
        <f>IF(('Activity data'!AJ15*EF!$H14)*kgtoGg=0,"NO",('Activity data'!AJ15*EF!$H14)*kgtoGg)</f>
        <v>5.5648827699457346</v>
      </c>
      <c r="AK14" s="27">
        <f>IF(('Activity data'!AK15*EF!$H14)*kgtoGg=0,"NO",('Activity data'!AK15*EF!$H14)*kgtoGg)</f>
        <v>5.5483103177944031</v>
      </c>
      <c r="AL14" s="27">
        <f>IF(('Activity data'!AL15*EF!$H14)*kgtoGg=0,"NO",('Activity data'!AL15*EF!$H14)*kgtoGg)</f>
        <v>5.2803833464567367</v>
      </c>
      <c r="AM14" s="27">
        <f>IF(('Activity data'!AM15*EF!$H14)*kgtoGg=0,"NO",('Activity data'!AM15*EF!$H14)*kgtoGg)</f>
        <v>5.4084183105105064</v>
      </c>
      <c r="AN14" s="27">
        <f>IF(('Activity data'!AN15*EF!$H14)*kgtoGg=0,"NO",('Activity data'!AN15*EF!$H14)*kgtoGg)</f>
        <v>5.4467115947178373</v>
      </c>
      <c r="AO14" s="27">
        <f>IF(('Activity data'!AO15*EF!$H14)*kgtoGg=0,"NO",('Activity data'!AO15*EF!$H14)*kgtoGg)</f>
        <v>5.4224186083093189</v>
      </c>
      <c r="AP14" s="27">
        <f>IF(('Activity data'!AP15*EF!$H14)*kgtoGg=0,"NO",('Activity data'!AP15*EF!$H14)*kgtoGg)</f>
        <v>5.4223243033308801</v>
      </c>
      <c r="AQ14" s="27">
        <f>IF(('Activity data'!AQ15*EF!$H14)*kgtoGg=0,"NO",('Activity data'!AQ15*EF!$H14)*kgtoGg)</f>
        <v>5.4234073071057072</v>
      </c>
      <c r="AR14" s="27">
        <f>IF(('Activity data'!AR15*EF!$H14)*kgtoGg=0,"NO",('Activity data'!AR15*EF!$H14)*kgtoGg)</f>
        <v>5.4369231886816394</v>
      </c>
      <c r="AS14" s="27">
        <f>IF(('Activity data'!AS15*EF!$H14)*kgtoGg=0,"NO",('Activity data'!AS15*EF!$H14)*kgtoGg)</f>
        <v>5.4591522823339398</v>
      </c>
      <c r="AT14" s="27">
        <f>IF(('Activity data'!AT15*EF!$H14)*kgtoGg=0,"NO",('Activity data'!AT15*EF!$H14)*kgtoGg)</f>
        <v>5.4902125756346534</v>
      </c>
      <c r="AU14" s="27">
        <f>IF(('Activity data'!AU15*EF!$H14)*kgtoGg=0,"NO",('Activity data'!AU15*EF!$H14)*kgtoGg)</f>
        <v>5.5376204396745452</v>
      </c>
      <c r="AV14" s="27">
        <f>IF(('Activity data'!AV15*EF!$H14)*kgtoGg=0,"NO",('Activity data'!AV15*EF!$H14)*kgtoGg)</f>
        <v>5.6023226186449859</v>
      </c>
      <c r="AW14" s="27">
        <f>IF(('Activity data'!AW15*EF!$H14)*kgtoGg=0,"NO",('Activity data'!AW15*EF!$H14)*kgtoGg)</f>
        <v>5.6811895482573158</v>
      </c>
      <c r="AX14" s="27">
        <f>IF(('Activity data'!AX15*EF!$H14)*kgtoGg=0,"NO",('Activity data'!AX15*EF!$H14)*kgtoGg)</f>
        <v>5.7653288791715855</v>
      </c>
      <c r="AY14" s="27">
        <f>IF(('Activity data'!AY15*EF!$H14)*kgtoGg=0,"NO",('Activity data'!AY15*EF!$H14)*kgtoGg)</f>
        <v>5.8557364759404038</v>
      </c>
      <c r="AZ14" s="27">
        <f>IF(('Activity data'!AZ15*EF!$H14)*kgtoGg=0,"NO",('Activity data'!AZ15*EF!$H14)*kgtoGg)</f>
        <v>5.9628535041253414</v>
      </c>
      <c r="BA14" s="27">
        <f>IF(('Activity data'!BA15*EF!$H14)*kgtoGg=0,"NO",('Activity data'!BA15*EF!$H14)*kgtoGg)</f>
        <v>6.077164122124282</v>
      </c>
      <c r="BB14" s="27">
        <f>IF(('Activity data'!BB15*EF!$H14)*kgtoGg=0,"NO",('Activity data'!BB15*EF!$H14)*kgtoGg)</f>
        <v>6.1989600195503085</v>
      </c>
      <c r="BC14" s="27">
        <f>IF(('Activity data'!BC15*EF!$H14)*kgtoGg=0,"NO",('Activity data'!BC15*EF!$H14)*kgtoGg)</f>
        <v>6.3293136796276546</v>
      </c>
      <c r="BD14" s="27">
        <f>IF(('Activity data'!BD15*EF!$H14)*kgtoGg=0,"NO",('Activity data'!BD15*EF!$H14)*kgtoGg)</f>
        <v>6.4661549750479965</v>
      </c>
      <c r="BE14" s="27">
        <f>IF(('Activity data'!BE15*EF!$H14)*kgtoGg=0,"NO",('Activity data'!BE15*EF!$H14)*kgtoGg)</f>
        <v>6.6045071340041819</v>
      </c>
      <c r="BF14" s="27">
        <f>IF(('Activity data'!BF15*EF!$H14)*kgtoGg=0,"NO",('Activity data'!BF15*EF!$H14)*kgtoGg)</f>
        <v>6.7424345411353785</v>
      </c>
      <c r="BG14" s="27">
        <f>IF(('Activity data'!BG15*EF!$H14)*kgtoGg=0,"NO",('Activity data'!BG15*EF!$H14)*kgtoGg)</f>
        <v>6.8870444673045936</v>
      </c>
      <c r="BH14" s="27">
        <f>IF(('Activity data'!BH15*EF!$H14)*kgtoGg=0,"NO",('Activity data'!BH15*EF!$H14)*kgtoGg)</f>
        <v>7.0281911039522464</v>
      </c>
      <c r="BI14" s="27">
        <f>IF(('Activity data'!BI15*EF!$H14)*kgtoGg=0,"NO",('Activity data'!BI15*EF!$H14)*kgtoGg)</f>
        <v>7.1751234269686286</v>
      </c>
      <c r="BJ14" s="27">
        <f>IF(('Activity data'!BJ15*EF!$H14)*kgtoGg=0,"NO",('Activity data'!BJ15*EF!$H14)*kgtoGg)</f>
        <v>7.3301139720202508</v>
      </c>
      <c r="BK14" s="27">
        <f>IF(('Activity data'!BK15*EF!$H14)*kgtoGg=0,"NO",('Activity data'!BK15*EF!$H14)*kgtoGg)</f>
        <v>7.49386719023276</v>
      </c>
      <c r="BL14" s="27">
        <f>IF(('Activity data'!BL15*EF!$H14)*kgtoGg=0,"NO",('Activity data'!BL15*EF!$H14)*kgtoGg)</f>
        <v>7.6670892883429591</v>
      </c>
      <c r="BM14" s="27">
        <f>IF(('Activity data'!BM15*EF!$H14)*kgtoGg=0,"NO",('Activity data'!BM15*EF!$H14)*kgtoGg)</f>
        <v>7.8364451360238094</v>
      </c>
      <c r="BN14" s="27">
        <f>IF(('Activity data'!BN15*EF!$H14)*kgtoGg=0,"NO",('Activity data'!BN15*EF!$H14)*kgtoGg)</f>
        <v>8.0154296684326614</v>
      </c>
      <c r="BO14" s="27">
        <f>IF(('Activity data'!BO15*EF!$H14)*kgtoGg=0,"NO",('Activity data'!BO15*EF!$H14)*kgtoGg)</f>
        <v>8.2092106985069559</v>
      </c>
      <c r="BP14" s="27">
        <f>IF(('Activity data'!BP15*EF!$H14)*kgtoGg=0,"NO",('Activity data'!BP15*EF!$H14)*kgtoGg)</f>
        <v>8.4160816764157058</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1.8300977880312246</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1.7866561368117297</v>
      </c>
      <c r="AI16" s="27">
        <f>IF(('Activity data'!AI17*EF!$H16)*kgtoGg=0,"NO",('Activity data'!AI17*EF!$H16)*kgtoGg)</f>
        <v>1.7489975228040082</v>
      </c>
      <c r="AJ16" s="27">
        <f>IF(('Activity data'!AJ17*EF!$H16)*kgtoGg=0,"NO",('Activity data'!AJ17*EF!$H16)*kgtoGg)</f>
        <v>1.7216531928010095</v>
      </c>
      <c r="AK16" s="27">
        <f>IF(('Activity data'!AK17*EF!$H16)*kgtoGg=0,"NO",('Activity data'!AK17*EF!$H16)*kgtoGg)</f>
        <v>1.6967284692901876</v>
      </c>
      <c r="AL16" s="27">
        <f>IF(('Activity data'!AL17*EF!$H16)*kgtoGg=0,"NO",('Activity data'!AL17*EF!$H16)*kgtoGg)</f>
        <v>1.5145155655524785</v>
      </c>
      <c r="AM16" s="27">
        <f>IF(('Activity data'!AM17*EF!$H16)*kgtoGg=0,"NO",('Activity data'!AM17*EF!$H16)*kgtoGg)</f>
        <v>1.5668506069334709</v>
      </c>
      <c r="AN16" s="27">
        <f>IF(('Activity data'!AN17*EF!$H16)*kgtoGg=0,"NO",('Activity data'!AN17*EF!$H16)*kgtoGg)</f>
        <v>1.5655037199865789</v>
      </c>
      <c r="AO16" s="27">
        <f>IF(('Activity data'!AO17*EF!$H16)*kgtoGg=0,"NO",('Activity data'!AO17*EF!$H16)*kgtoGg)</f>
        <v>1.5302194484882745</v>
      </c>
      <c r="AP16" s="27">
        <f>IF(('Activity data'!AP17*EF!$H16)*kgtoGg=0,"NO",('Activity data'!AP17*EF!$H16)*kgtoGg)</f>
        <v>1.5112562914072105</v>
      </c>
      <c r="AQ16" s="27">
        <f>IF(('Activity data'!AQ17*EF!$H16)*kgtoGg=0,"NO",('Activity data'!AQ17*EF!$H16)*kgtoGg)</f>
        <v>1.4946104307429604</v>
      </c>
      <c r="AR16" s="27">
        <f>IF(('Activity data'!AR17*EF!$H16)*kgtoGg=0,"NO",('Activity data'!AR17*EF!$H16)*kgtoGg)</f>
        <v>1.484639027552376</v>
      </c>
      <c r="AS16" s="27">
        <f>IF(('Activity data'!AS17*EF!$H16)*kgtoGg=0,"NO",('Activity data'!AS17*EF!$H16)*kgtoGg)</f>
        <v>1.47919876359957</v>
      </c>
      <c r="AT16" s="27">
        <f>IF(('Activity data'!AT17*EF!$H16)*kgtoGg=0,"NO",('Activity data'!AT17*EF!$H16)*kgtoGg)</f>
        <v>1.4781756011479497</v>
      </c>
      <c r="AU16" s="27">
        <f>IF(('Activity data'!AU17*EF!$H16)*kgtoGg=0,"NO",('Activity data'!AU17*EF!$H16)*kgtoGg)</f>
        <v>1.4853305981750786</v>
      </c>
      <c r="AV16" s="27">
        <f>IF(('Activity data'!AV17*EF!$H16)*kgtoGg=0,"NO",('Activity data'!AV17*EF!$H16)*kgtoGg)</f>
        <v>1.5009046201548932</v>
      </c>
      <c r="AW16" s="27">
        <f>IF(('Activity data'!AW17*EF!$H16)*kgtoGg=0,"NO",('Activity data'!AW17*EF!$H16)*kgtoGg)</f>
        <v>1.5230082640507174</v>
      </c>
      <c r="AX16" s="27">
        <f>IF(('Activity data'!AX17*EF!$H16)*kgtoGg=0,"NO",('Activity data'!AX17*EF!$H16)*kgtoGg)</f>
        <v>1.546994523932119</v>
      </c>
      <c r="AY16" s="27">
        <f>IF(('Activity data'!AY17*EF!$H16)*kgtoGg=0,"NO",('Activity data'!AY17*EF!$H16)*kgtoGg)</f>
        <v>1.5732743305693289</v>
      </c>
      <c r="AZ16" s="27">
        <f>IF(('Activity data'!AZ17*EF!$H16)*kgtoGg=0,"NO",('Activity data'!AZ17*EF!$H16)*kgtoGg)</f>
        <v>1.6068085159542065</v>
      </c>
      <c r="BA16" s="27">
        <f>IF(('Activity data'!BA17*EF!$H16)*kgtoGg=0,"NO",('Activity data'!BA17*EF!$H16)*kgtoGg)</f>
        <v>1.6427431036856912</v>
      </c>
      <c r="BB16" s="27">
        <f>IF(('Activity data'!BB17*EF!$H16)*kgtoGg=0,"NO",('Activity data'!BB17*EF!$H16)*kgtoGg)</f>
        <v>1.6811374520450673</v>
      </c>
      <c r="BC16" s="27">
        <f>IF(('Activity data'!BC17*EF!$H16)*kgtoGg=0,"NO",('Activity data'!BC17*EF!$H16)*kgtoGg)</f>
        <v>1.7223403029367834</v>
      </c>
      <c r="BD16" s="27">
        <f>IF(('Activity data'!BD17*EF!$H16)*kgtoGg=0,"NO",('Activity data'!BD17*EF!$H16)*kgtoGg)</f>
        <v>1.7651804159303879</v>
      </c>
      <c r="BE16" s="27">
        <f>IF(('Activity data'!BE17*EF!$H16)*kgtoGg=0,"NO",('Activity data'!BE17*EF!$H16)*kgtoGg)</f>
        <v>1.807259829394261</v>
      </c>
      <c r="BF16" s="27">
        <f>IF(('Activity data'!BF17*EF!$H16)*kgtoGg=0,"NO",('Activity data'!BF17*EF!$H16)*kgtoGg)</f>
        <v>1.8476898450919306</v>
      </c>
      <c r="BG16" s="27">
        <f>IF(('Activity data'!BG17*EF!$H16)*kgtoGg=0,"NO",('Activity data'!BG17*EF!$H16)*kgtoGg)</f>
        <v>1.8896907367413041</v>
      </c>
      <c r="BH16" s="27">
        <f>IF(('Activity data'!BH17*EF!$H16)*kgtoGg=0,"NO",('Activity data'!BH17*EF!$H16)*kgtoGg)</f>
        <v>1.928603059397513</v>
      </c>
      <c r="BI16" s="27">
        <f>IF(('Activity data'!BI17*EF!$H16)*kgtoGg=0,"NO",('Activity data'!BI17*EF!$H16)*kgtoGg)</f>
        <v>1.9685026353312862</v>
      </c>
      <c r="BJ16" s="27">
        <f>IF(('Activity data'!BJ17*EF!$H16)*kgtoGg=0,"NO",('Activity data'!BJ17*EF!$H16)*kgtoGg)</f>
        <v>2.0102718369126795</v>
      </c>
      <c r="BK16" s="27">
        <f>IF(('Activity data'!BK17*EF!$H16)*kgtoGg=0,"NO",('Activity data'!BK17*EF!$H16)*kgtoGg)</f>
        <v>2.0540358840543407</v>
      </c>
      <c r="BL16" s="27">
        <f>IF(('Activity data'!BL17*EF!$H16)*kgtoGg=0,"NO",('Activity data'!BL17*EF!$H16)*kgtoGg)</f>
        <v>2.0998981291819869</v>
      </c>
      <c r="BM16" s="27">
        <f>IF(('Activity data'!BM17*EF!$H16)*kgtoGg=0,"NO",('Activity data'!BM17*EF!$H16)*kgtoGg)</f>
        <v>2.1421474966199083</v>
      </c>
      <c r="BN16" s="27">
        <f>IF(('Activity data'!BN17*EF!$H16)*kgtoGg=0,"NO",('Activity data'!BN17*EF!$H16)*kgtoGg)</f>
        <v>2.1863895943270379</v>
      </c>
      <c r="BO16" s="27">
        <f>IF(('Activity data'!BO17*EF!$H16)*kgtoGg=0,"NO",('Activity data'!BO17*EF!$H16)*kgtoGg)</f>
        <v>2.2345575488332261</v>
      </c>
      <c r="BP16" s="27">
        <f>IF(('Activity data'!BP17*EF!$H16)*kgtoGg=0,"NO",('Activity data'!BP17*EF!$H16)*kgtoGg)</f>
        <v>2.2856723410251796</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0.25358132281546886</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0.24756197704412702</v>
      </c>
      <c r="AI17" s="27">
        <f>IF(('Activity data'!AI18*EF!$H17)*kgtoGg=0,"NO",('Activity data'!AI18*EF!$H17)*kgtoGg)</f>
        <v>0.24234393830437845</v>
      </c>
      <c r="AJ17" s="27">
        <f>IF(('Activity data'!AJ18*EF!$H17)*kgtoGg=0,"NO",('Activity data'!AJ18*EF!$H17)*kgtoGg)</f>
        <v>0.23855506351363703</v>
      </c>
      <c r="AK17" s="27">
        <f>IF(('Activity data'!AK18*EF!$H17)*kgtoGg=0,"NO",('Activity data'!AK18*EF!$H17)*kgtoGg)</f>
        <v>0.2351014533295149</v>
      </c>
      <c r="AL17" s="27">
        <f>IF(('Activity data'!AL18*EF!$H17)*kgtoGg=0,"NO",('Activity data'!AL18*EF!$H17)*kgtoGg)</f>
        <v>0.20985373735169108</v>
      </c>
      <c r="AM17" s="27">
        <f>IF(('Activity data'!AM18*EF!$H17)*kgtoGg=0,"NO",('Activity data'!AM18*EF!$H17)*kgtoGg)</f>
        <v>0.21710536571263853</v>
      </c>
      <c r="AN17" s="27">
        <f>IF(('Activity data'!AN18*EF!$H17)*kgtoGg=0,"NO",('Activity data'!AN18*EF!$H17)*kgtoGg)</f>
        <v>0.21691873886902968</v>
      </c>
      <c r="AO17" s="27">
        <f>IF(('Activity data'!AO18*EF!$H17)*kgtoGg=0,"NO",('Activity data'!AO18*EF!$H17)*kgtoGg)</f>
        <v>0.21202969288491011</v>
      </c>
      <c r="AP17" s="27">
        <f>IF(('Activity data'!AP18*EF!$H17)*kgtoGg=0,"NO",('Activity data'!AP18*EF!$H17)*kgtoGg)</f>
        <v>0.20940212703087621</v>
      </c>
      <c r="AQ17" s="27">
        <f>IF(('Activity data'!AQ18*EF!$H17)*kgtoGg=0,"NO",('Activity data'!AQ18*EF!$H17)*kgtoGg)</f>
        <v>0.2070956495331992</v>
      </c>
      <c r="AR17" s="27">
        <f>IF(('Activity data'!AR18*EF!$H17)*kgtoGg=0,"NO",('Activity data'!AR18*EF!$H17)*kgtoGg)</f>
        <v>0.20571399570686735</v>
      </c>
      <c r="AS17" s="27">
        <f>IF(('Activity data'!AS18*EF!$H17)*kgtoGg=0,"NO",('Activity data'!AS18*EF!$H17)*kgtoGg)</f>
        <v>0.20496018389493031</v>
      </c>
      <c r="AT17" s="27">
        <f>IF(('Activity data'!AT18*EF!$H17)*kgtoGg=0,"NO",('Activity data'!AT18*EF!$H17)*kgtoGg)</f>
        <v>0.20481841284333191</v>
      </c>
      <c r="AU17" s="27">
        <f>IF(('Activity data'!AU18*EF!$H17)*kgtoGg=0,"NO",('Activity data'!AU18*EF!$H17)*kgtoGg)</f>
        <v>0.20580982085592342</v>
      </c>
      <c r="AV17" s="27">
        <f>IF(('Activity data'!AV18*EF!$H17)*kgtoGg=0,"NO",('Activity data'!AV18*EF!$H17)*kgtoGg)</f>
        <v>0.2079677826441004</v>
      </c>
      <c r="AW17" s="27">
        <f>IF(('Activity data'!AW18*EF!$H17)*kgtoGg=0,"NO",('Activity data'!AW18*EF!$H17)*kgtoGg)</f>
        <v>0.21103049945344365</v>
      </c>
      <c r="AX17" s="27">
        <f>IF(('Activity data'!AX18*EF!$H17)*kgtoGg=0,"NO",('Activity data'!AX18*EF!$H17)*kgtoGg)</f>
        <v>0.21435407459237918</v>
      </c>
      <c r="AY17" s="27">
        <f>IF(('Activity data'!AY18*EF!$H17)*kgtoGg=0,"NO",('Activity data'!AY18*EF!$H17)*kgtoGg)</f>
        <v>0.21799544729605716</v>
      </c>
      <c r="AZ17" s="27">
        <f>IF(('Activity data'!AZ18*EF!$H17)*kgtoGg=0,"NO",('Activity data'!AZ18*EF!$H17)*kgtoGg)</f>
        <v>0.22264199850498709</v>
      </c>
      <c r="BA17" s="27">
        <f>IF(('Activity data'!BA18*EF!$H17)*kgtoGg=0,"NO",('Activity data'!BA18*EF!$H17)*kgtoGg)</f>
        <v>0.22762115336292571</v>
      </c>
      <c r="BB17" s="27">
        <f>IF(('Activity data'!BB18*EF!$H17)*kgtoGg=0,"NO",('Activity data'!BB18*EF!$H17)*kgtoGg)</f>
        <v>0.23294113664976548</v>
      </c>
      <c r="BC17" s="27">
        <f>IF(('Activity data'!BC18*EF!$H17)*kgtoGg=0,"NO",('Activity data'!BC18*EF!$H17)*kgtoGg)</f>
        <v>0.23865027061037747</v>
      </c>
      <c r="BD17" s="27">
        <f>IF(('Activity data'!BD18*EF!$H17)*kgtoGg=0,"NO",('Activity data'!BD18*EF!$H17)*kgtoGg)</f>
        <v>0.2445862662678385</v>
      </c>
      <c r="BE17" s="27">
        <f>IF(('Activity data'!BE18*EF!$H17)*kgtoGg=0,"NO",('Activity data'!BE18*EF!$H17)*kgtoGg)</f>
        <v>0.25041685816257381</v>
      </c>
      <c r="BF17" s="27">
        <f>IF(('Activity data'!BF18*EF!$H17)*kgtoGg=0,"NO",('Activity data'!BF18*EF!$H17)*kgtoGg)</f>
        <v>0.25601890682309614</v>
      </c>
      <c r="BG17" s="27">
        <f>IF(('Activity data'!BG18*EF!$H17)*kgtoGg=0,"NO",('Activity data'!BG18*EF!$H17)*kgtoGg)</f>
        <v>0.2618386186076424</v>
      </c>
      <c r="BH17" s="27">
        <f>IF(('Activity data'!BH18*EF!$H17)*kgtoGg=0,"NO",('Activity data'!BH18*EF!$H17)*kgtoGg)</f>
        <v>0.26723037325458887</v>
      </c>
      <c r="BI17" s="27">
        <f>IF(('Activity data'!BI18*EF!$H17)*kgtoGg=0,"NO",('Activity data'!BI18*EF!$H17)*kgtoGg)</f>
        <v>0.27275892331963592</v>
      </c>
      <c r="BJ17" s="27">
        <f>IF(('Activity data'!BJ18*EF!$H17)*kgtoGg=0,"NO",('Activity data'!BJ18*EF!$H17)*kgtoGg)</f>
        <v>0.27854653175194277</v>
      </c>
      <c r="BK17" s="27">
        <f>IF(('Activity data'!BK18*EF!$H17)*kgtoGg=0,"NO",('Activity data'!BK18*EF!$H17)*kgtoGg)</f>
        <v>0.28461054922604706</v>
      </c>
      <c r="BL17" s="27">
        <f>IF(('Activity data'!BL18*EF!$H17)*kgtoGg=0,"NO",('Activity data'!BL18*EF!$H17)*kgtoGg)</f>
        <v>0.29096529642196983</v>
      </c>
      <c r="BM17" s="27">
        <f>IF(('Activity data'!BM18*EF!$H17)*kgtoGg=0,"NO",('Activity data'!BM18*EF!$H17)*kgtoGg)</f>
        <v>0.29681943741546851</v>
      </c>
      <c r="BN17" s="27">
        <f>IF(('Activity data'!BN18*EF!$H17)*kgtoGg=0,"NO",('Activity data'!BN18*EF!$H17)*kgtoGg)</f>
        <v>0.30294969435259883</v>
      </c>
      <c r="BO17" s="27">
        <f>IF(('Activity data'!BO18*EF!$H17)*kgtoGg=0,"NO",('Activity data'!BO18*EF!$H17)*kgtoGg)</f>
        <v>0.3096239243860302</v>
      </c>
      <c r="BP17" s="27">
        <f>IF(('Activity data'!BP18*EF!$H17)*kgtoGg=0,"NO",('Activity data'!BP18*EF!$H17)*kgtoGg)</f>
        <v>0.31670647303684163</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7.3513306511079053</v>
      </c>
      <c r="AE18" s="27">
        <f>IF(('Activity data'!AE5*EF!$H18)*kgtoGg=0,"NO",('Activity data'!AE5*EF!$H18)*kgtoGg)</f>
        <v>7.3924283487896005</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7.3490557793890403</v>
      </c>
      <c r="AM18" s="27">
        <f>IF(('Activity data'!AM5*EF!$H18)*kgtoGg=0,"NO",('Activity data'!AM5*EF!$H18)*kgtoGg)</f>
        <v>7.4722031286599382</v>
      </c>
      <c r="AN18" s="27">
        <f>IF(('Activity data'!AN5*EF!$H18)*kgtoGg=0,"NO",('Activity data'!AN5*EF!$H18)*kgtoGg)</f>
        <v>7.5110290618117022</v>
      </c>
      <c r="AO18" s="27">
        <f>IF(('Activity data'!AO5*EF!$H18)*kgtoGg=0,"NO",('Activity data'!AO5*EF!$H18)*kgtoGg)</f>
        <v>7.4986513551105292</v>
      </c>
      <c r="AP18" s="27">
        <f>IF(('Activity data'!AP5*EF!$H18)*kgtoGg=0,"NO",('Activity data'!AP5*EF!$H18)*kgtoGg)</f>
        <v>7.5163485236950613</v>
      </c>
      <c r="AQ18" s="27">
        <f>IF(('Activity data'!AQ5*EF!$H18)*kgtoGg=0,"NO",('Activity data'!AQ5*EF!$H18)*kgtoGg)</f>
        <v>7.5403958263923236</v>
      </c>
      <c r="AR18" s="27">
        <f>IF(('Activity data'!AR5*EF!$H18)*kgtoGg=0,"NO",('Activity data'!AR5*EF!$H18)*kgtoGg)</f>
        <v>7.5741909868676158</v>
      </c>
      <c r="AS18" s="27">
        <f>IF(('Activity data'!AS5*EF!$H18)*kgtoGg=0,"NO",('Activity data'!AS5*EF!$H18)*kgtoGg)</f>
        <v>7.6148317669371268</v>
      </c>
      <c r="AT18" s="27">
        <f>IF(('Activity data'!AT5*EF!$H18)*kgtoGg=0,"NO",('Activity data'!AT5*EF!$H18)*kgtoGg)</f>
        <v>7.6624733302207861</v>
      </c>
      <c r="AU18" s="27">
        <f>IF(('Activity data'!AU5*EF!$H18)*kgtoGg=0,"NO",('Activity data'!AU5*EF!$H18)*kgtoGg)</f>
        <v>7.7240868841392878</v>
      </c>
      <c r="AV18" s="27">
        <f>IF(('Activity data'!AV5*EF!$H18)*kgtoGg=0,"NO",('Activity data'!AV5*EF!$H18)*kgtoGg)</f>
        <v>7.8009221240658375</v>
      </c>
      <c r="AW18" s="27">
        <f>IF(('Activity data'!AW5*EF!$H18)*kgtoGg=0,"NO",('Activity data'!AW5*EF!$H18)*kgtoGg)</f>
        <v>7.8903401538957416</v>
      </c>
      <c r="AX18" s="27">
        <f>IF(('Activity data'!AX5*EF!$H18)*kgtoGg=0,"NO",('Activity data'!AX5*EF!$H18)*kgtoGg)</f>
        <v>7.9846258042350273</v>
      </c>
      <c r="AY18" s="27">
        <f>IF(('Activity data'!AY5*EF!$H18)*kgtoGg=0,"NO",('Activity data'!AY5*EF!$H18)*kgtoGg)</f>
        <v>8.0847617640235896</v>
      </c>
      <c r="AZ18" s="27">
        <f>IF(('Activity data'!AZ5*EF!$H18)*kgtoGg=0,"NO",('Activity data'!AZ5*EF!$H18)*kgtoGg)</f>
        <v>8.2001830904466289</v>
      </c>
      <c r="BA18" s="27">
        <f>IF(('Activity data'!BA5*EF!$H18)*kgtoGg=0,"NO",('Activity data'!BA5*EF!$H18)*kgtoGg)</f>
        <v>8.3224165263522423</v>
      </c>
      <c r="BB18" s="27">
        <f>IF(('Activity data'!BB5*EF!$H18)*kgtoGg=0,"NO",('Activity data'!BB5*EF!$H18)*kgtoGg)</f>
        <v>8.4519366750356451</v>
      </c>
      <c r="BC18" s="27">
        <f>IF(('Activity data'!BC5*EF!$H18)*kgtoGg=0,"NO",('Activity data'!BC5*EF!$H18)*kgtoGg)</f>
        <v>8.5896260000981943</v>
      </c>
      <c r="BD18" s="27">
        <f>IF(('Activity data'!BD5*EF!$H18)*kgtoGg=0,"NO",('Activity data'!BD5*EF!$H18)*kgtoGg)</f>
        <v>8.73333148514876</v>
      </c>
      <c r="BE18" s="27">
        <f>IF(('Activity data'!BE5*EF!$H18)*kgtoGg=0,"NO",('Activity data'!BE5*EF!$H18)*kgtoGg)</f>
        <v>8.8784431562032786</v>
      </c>
      <c r="BF18" s="27">
        <f>IF(('Activity data'!BF5*EF!$H18)*kgtoGg=0,"NO",('Activity data'!BF5*EF!$H18)*kgtoGg)</f>
        <v>9.0231844875655636</v>
      </c>
      <c r="BG18" s="27">
        <f>IF(('Activity data'!BG5*EF!$H18)*kgtoGg=0,"NO",('Activity data'!BG5*EF!$H18)*kgtoGg)</f>
        <v>9.1742195350652782</v>
      </c>
      <c r="BH18" s="27">
        <f>IF(('Activity data'!BH5*EF!$H18)*kgtoGg=0,"NO",('Activity data'!BH5*EF!$H18)*kgtoGg)</f>
        <v>9.3218429554501228</v>
      </c>
      <c r="BI18" s="27">
        <f>IF(('Activity data'!BI5*EF!$H18)*kgtoGg=0,"NO",('Activity data'!BI5*EF!$H18)*kgtoGg)</f>
        <v>9.4745157768469301</v>
      </c>
      <c r="BJ18" s="27">
        <f>IF(('Activity data'!BJ5*EF!$H18)*kgtoGg=0,"NO",('Activity data'!BJ5*EF!$H18)*kgtoGg)</f>
        <v>9.634339327572718</v>
      </c>
      <c r="BK18" s="27">
        <f>IF(('Activity data'!BK5*EF!$H18)*kgtoGg=0,"NO",('Activity data'!BK5*EF!$H18)*kgtoGg)</f>
        <v>9.8017951913514132</v>
      </c>
      <c r="BL18" s="27">
        <f>IF(('Activity data'!BL5*EF!$H18)*kgtoGg=0,"NO",('Activity data'!BL5*EF!$H18)*kgtoGg)</f>
        <v>9.9773358042922293</v>
      </c>
      <c r="BM18" s="27">
        <f>IF(('Activity data'!BM5*EF!$H18)*kgtoGg=0,"NO",('Activity data'!BM5*EF!$H18)*kgtoGg)</f>
        <v>10.148273651523894</v>
      </c>
      <c r="BN18" s="27">
        <f>IF(('Activity data'!BN5*EF!$H18)*kgtoGg=0,"NO",('Activity data'!BN5*EF!$H18)*kgtoGg)</f>
        <v>10.327331145455831</v>
      </c>
      <c r="BO18" s="27">
        <f>IF(('Activity data'!BO5*EF!$H18)*kgtoGg=0,"NO",('Activity data'!BO5*EF!$H18)*kgtoGg)</f>
        <v>10.519392265782431</v>
      </c>
      <c r="BP18" s="27">
        <f>IF(('Activity data'!BP5*EF!$H18)*kgtoGg=0,"NO",('Activity data'!BP5*EF!$H18)*kgtoGg)</f>
        <v>10.722595981265105</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2.0944490884992812</v>
      </c>
      <c r="AE19" s="27">
        <f>IF(('Activity data'!AE6*EF!$H19)*kgtoGg=0,"NO",('Activity data'!AE6*EF!$H19)*kgtoGg)</f>
        <v>2.1061581299686476</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2.0938009605311412</v>
      </c>
      <c r="AM19" s="27">
        <f>IF(('Activity data'!AM6*EF!$H19)*kgtoGg=0,"NO",('Activity data'!AM6*EF!$H19)*kgtoGg)</f>
        <v>2.1288865614478496</v>
      </c>
      <c r="AN19" s="27">
        <f>IF(('Activity data'!AN6*EF!$H19)*kgtoGg=0,"NO",('Activity data'!AN6*EF!$H19)*kgtoGg)</f>
        <v>2.1399483602104432</v>
      </c>
      <c r="AO19" s="27">
        <f>IF(('Activity data'!AO6*EF!$H19)*kgtoGg=0,"NO",('Activity data'!AO6*EF!$H19)*kgtoGg)</f>
        <v>2.1364218589893245</v>
      </c>
      <c r="AP19" s="27">
        <f>IF(('Activity data'!AP6*EF!$H19)*kgtoGg=0,"NO",('Activity data'!AP6*EF!$H19)*kgtoGg)</f>
        <v>2.1414639146891727</v>
      </c>
      <c r="AQ19" s="27">
        <f>IF(('Activity data'!AQ6*EF!$H19)*kgtoGg=0,"NO",('Activity data'!AQ6*EF!$H19)*kgtoGg)</f>
        <v>2.148315171095053</v>
      </c>
      <c r="AR19" s="27">
        <f>IF(('Activity data'!AR6*EF!$H19)*kgtoGg=0,"NO",('Activity data'!AR6*EF!$H19)*kgtoGg)</f>
        <v>2.1579436650932786</v>
      </c>
      <c r="AS19" s="27">
        <f>IF(('Activity data'!AS6*EF!$H19)*kgtoGg=0,"NO",('Activity data'!AS6*EF!$H19)*kgtoGg)</f>
        <v>2.1695225273173109</v>
      </c>
      <c r="AT19" s="27">
        <f>IF(('Activity data'!AT6*EF!$H19)*kgtoGg=0,"NO",('Activity data'!AT6*EF!$H19)*kgtoGg)</f>
        <v>2.1830959650430519</v>
      </c>
      <c r="AU19" s="27">
        <f>IF(('Activity data'!AU6*EF!$H19)*kgtoGg=0,"NO",('Activity data'!AU6*EF!$H19)*kgtoGg)</f>
        <v>2.2006501274074339</v>
      </c>
      <c r="AV19" s="27">
        <f>IF(('Activity data'!AV6*EF!$H19)*kgtoGg=0,"NO",('Activity data'!AV6*EF!$H19)*kgtoGg)</f>
        <v>2.222541061969673</v>
      </c>
      <c r="AW19" s="27">
        <f>IF(('Activity data'!AW6*EF!$H19)*kgtoGg=0,"NO",('Activity data'!AW6*EF!$H19)*kgtoGg)</f>
        <v>2.2480169274913004</v>
      </c>
      <c r="AX19" s="27">
        <f>IF(('Activity data'!AX6*EF!$H19)*kgtoGg=0,"NO",('Activity data'!AX6*EF!$H19)*kgtoGg)</f>
        <v>2.2748796145045582</v>
      </c>
      <c r="AY19" s="27">
        <f>IF(('Activity data'!AY6*EF!$H19)*kgtoGg=0,"NO",('Activity data'!AY6*EF!$H19)*kgtoGg)</f>
        <v>2.3034090984386744</v>
      </c>
      <c r="AZ19" s="27">
        <f>IF(('Activity data'!AZ6*EF!$H19)*kgtoGg=0,"NO",('Activity data'!AZ6*EF!$H19)*kgtoGg)</f>
        <v>2.3362934976574303</v>
      </c>
      <c r="BA19" s="27">
        <f>IF(('Activity data'!BA6*EF!$H19)*kgtoGg=0,"NO",('Activity data'!BA6*EF!$H19)*kgtoGg)</f>
        <v>2.3711187178205395</v>
      </c>
      <c r="BB19" s="27">
        <f>IF(('Activity data'!BB6*EF!$H19)*kgtoGg=0,"NO",('Activity data'!BB6*EF!$H19)*kgtoGg)</f>
        <v>2.4080199769567159</v>
      </c>
      <c r="BC19" s="27">
        <f>IF(('Activity data'!BC6*EF!$H19)*kgtoGg=0,"NO",('Activity data'!BC6*EF!$H19)*kgtoGg)</f>
        <v>2.4472486955465773</v>
      </c>
      <c r="BD19" s="27">
        <f>IF(('Activity data'!BD6*EF!$H19)*kgtoGg=0,"NO",('Activity data'!BD6*EF!$H19)*kgtoGg)</f>
        <v>2.4881914631163022</v>
      </c>
      <c r="BE19" s="27">
        <f>IF(('Activity data'!BE6*EF!$H19)*kgtoGg=0,"NO",('Activity data'!BE6*EF!$H19)*kgtoGg)</f>
        <v>2.5295348635964507</v>
      </c>
      <c r="BF19" s="27">
        <f>IF(('Activity data'!BF6*EF!$H19)*kgtoGg=0,"NO",('Activity data'!BF6*EF!$H19)*kgtoGg)</f>
        <v>2.5707727515282386</v>
      </c>
      <c r="BG19" s="27">
        <f>IF(('Activity data'!BG6*EF!$H19)*kgtoGg=0,"NO",('Activity data'!BG6*EF!$H19)*kgtoGg)</f>
        <v>2.6138037662629046</v>
      </c>
      <c r="BH19" s="27">
        <f>IF(('Activity data'!BH6*EF!$H19)*kgtoGg=0,"NO",('Activity data'!BH6*EF!$H19)*kgtoGg)</f>
        <v>2.6558627829144799</v>
      </c>
      <c r="BI19" s="27">
        <f>IF(('Activity data'!BI6*EF!$H19)*kgtoGg=0,"NO",('Activity data'!BI6*EF!$H19)*kgtoGg)</f>
        <v>2.6993604116825409</v>
      </c>
      <c r="BJ19" s="27">
        <f>IF(('Activity data'!BJ6*EF!$H19)*kgtoGg=0,"NO",('Activity data'!BJ6*EF!$H19)*kgtoGg)</f>
        <v>2.7448953367219815</v>
      </c>
      <c r="BK19" s="27">
        <f>IF(('Activity data'!BK6*EF!$H19)*kgtoGg=0,"NO",('Activity data'!BK6*EF!$H19)*kgtoGg)</f>
        <v>2.7926047648378689</v>
      </c>
      <c r="BL19" s="27">
        <f>IF(('Activity data'!BL6*EF!$H19)*kgtoGg=0,"NO",('Activity data'!BL6*EF!$H19)*kgtoGg)</f>
        <v>2.8426175984618185</v>
      </c>
      <c r="BM19" s="27">
        <f>IF(('Activity data'!BM6*EF!$H19)*kgtoGg=0,"NO",('Activity data'!BM6*EF!$H19)*kgtoGg)</f>
        <v>2.8913190697077655</v>
      </c>
      <c r="BN19" s="27">
        <f>IF(('Activity data'!BN6*EF!$H19)*kgtoGg=0,"NO",('Activity data'!BN6*EF!$H19)*kgtoGg)</f>
        <v>2.9423338890314197</v>
      </c>
      <c r="BO19" s="27">
        <f>IF(('Activity data'!BO6*EF!$H19)*kgtoGg=0,"NO",('Activity data'!BO6*EF!$H19)*kgtoGg)</f>
        <v>2.9970535387785815</v>
      </c>
      <c r="BP19" s="27">
        <f>IF(('Activity data'!BP6*EF!$H19)*kgtoGg=0,"NO",('Activity data'!BP6*EF!$H19)*kgtoGg)</f>
        <v>3.0549477972293579</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0.43258377187145619</v>
      </c>
      <c r="AE20" s="27">
        <f>IF(('Activity data'!AE7*EF!$H20)*kgtoGg=0,"NO",('Activity data'!AE7*EF!$H20)*kgtoGg)</f>
        <v>0.43500213637199753</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0.43244990867914801</v>
      </c>
      <c r="AM20" s="27">
        <f>IF(('Activity data'!AM7*EF!$H20)*kgtoGg=0,"NO",('Activity data'!AM7*EF!$H20)*kgtoGg)</f>
        <v>0.4396964259930643</v>
      </c>
      <c r="AN20" s="27">
        <f>IF(('Activity data'!AN7*EF!$H20)*kgtoGg=0,"NO",('Activity data'!AN7*EF!$H20)*kgtoGg)</f>
        <v>0.44198111014159841</v>
      </c>
      <c r="AO20" s="27">
        <f>IF(('Activity data'!AO7*EF!$H20)*kgtoGg=0,"NO",('Activity data'!AO7*EF!$H20)*kgtoGg)</f>
        <v>0.4412527528813921</v>
      </c>
      <c r="AP20" s="27">
        <f>IF(('Activity data'!AP7*EF!$H20)*kgtoGg=0,"NO",('Activity data'!AP7*EF!$H20)*kgtoGg)</f>
        <v>0.44229413005527662</v>
      </c>
      <c r="AQ20" s="27">
        <f>IF(('Activity data'!AQ7*EF!$H20)*kgtoGg=0,"NO",('Activity data'!AQ7*EF!$H20)*kgtoGg)</f>
        <v>0.4437091763098685</v>
      </c>
      <c r="AR20" s="27">
        <f>IF(('Activity data'!AR7*EF!$H20)*kgtoGg=0,"NO",('Activity data'!AR7*EF!$H20)*kgtoGg)</f>
        <v>0.44569782825374471</v>
      </c>
      <c r="AS20" s="27">
        <f>IF(('Activity data'!AS7*EF!$H20)*kgtoGg=0,"NO",('Activity data'!AS7*EF!$H20)*kgtoGg)</f>
        <v>0.44808930576559047</v>
      </c>
      <c r="AT20" s="27">
        <f>IF(('Activity data'!AT7*EF!$H20)*kgtoGg=0,"NO",('Activity data'!AT7*EF!$H20)*kgtoGg)</f>
        <v>0.45089273933717022</v>
      </c>
      <c r="AU20" s="27">
        <f>IF(('Activity data'!AU7*EF!$H20)*kgtoGg=0,"NO",('Activity data'!AU7*EF!$H20)*kgtoGg)</f>
        <v>0.45451834466189517</v>
      </c>
      <c r="AV20" s="27">
        <f>IF(('Activity data'!AV7*EF!$H20)*kgtoGg=0,"NO",('Activity data'!AV7*EF!$H20)*kgtoGg)</f>
        <v>0.45903965916637413</v>
      </c>
      <c r="AW20" s="27">
        <f>IF(('Activity data'!AW7*EF!$H20)*kgtoGg=0,"NO",('Activity data'!AW7*EF!$H20)*kgtoGg)</f>
        <v>0.46430139890478528</v>
      </c>
      <c r="AX20" s="27">
        <f>IF(('Activity data'!AX7*EF!$H20)*kgtoGg=0,"NO",('Activity data'!AX7*EF!$H20)*kgtoGg)</f>
        <v>0.46984957027577029</v>
      </c>
      <c r="AY20" s="27">
        <f>IF(('Activity data'!AY7*EF!$H20)*kgtoGg=0,"NO",('Activity data'!AY7*EF!$H20)*kgtoGg)</f>
        <v>0.47574199890415431</v>
      </c>
      <c r="AZ20" s="27">
        <f>IF(('Activity data'!AZ7*EF!$H20)*kgtoGg=0,"NO",('Activity data'!AZ7*EF!$H20)*kgtoGg)</f>
        <v>0.48253388395301411</v>
      </c>
      <c r="BA20" s="27">
        <f>IF(('Activity data'!BA7*EF!$H20)*kgtoGg=0,"NO",('Activity data'!BA7*EF!$H20)*kgtoGg)</f>
        <v>0.48972662269139317</v>
      </c>
      <c r="BB20" s="27">
        <f>IF(('Activity data'!BB7*EF!$H20)*kgtoGg=0,"NO",('Activity data'!BB7*EF!$H20)*kgtoGg)</f>
        <v>0.49734814280930212</v>
      </c>
      <c r="BC20" s="27">
        <f>IF(('Activity data'!BC7*EF!$H20)*kgtoGg=0,"NO",('Activity data'!BC7*EF!$H20)*kgtoGg)</f>
        <v>0.50545037224350875</v>
      </c>
      <c r="BD20" s="27">
        <f>IF(('Activity data'!BD7*EF!$H20)*kgtoGg=0,"NO",('Activity data'!BD7*EF!$H20)*kgtoGg)</f>
        <v>0.51390661829093987</v>
      </c>
      <c r="BE20" s="27">
        <f>IF(('Activity data'!BE7*EF!$H20)*kgtoGg=0,"NO",('Activity data'!BE7*EF!$H20)*kgtoGg)</f>
        <v>0.52244561034374248</v>
      </c>
      <c r="BF20" s="27">
        <f>IF(('Activity data'!BF7*EF!$H20)*kgtoGg=0,"NO",('Activity data'!BF7*EF!$H20)*kgtoGg)</f>
        <v>0.53096281002336188</v>
      </c>
      <c r="BG20" s="27">
        <f>IF(('Activity data'!BG7*EF!$H20)*kgtoGg=0,"NO",('Activity data'!BG7*EF!$H20)*kgtoGg)</f>
        <v>0.5398503589084559</v>
      </c>
      <c r="BH20" s="27">
        <f>IF(('Activity data'!BH7*EF!$H20)*kgtoGg=0,"NO",('Activity data'!BH7*EF!$H20)*kgtoGg)</f>
        <v>0.54853715304646922</v>
      </c>
      <c r="BI20" s="27">
        <f>IF(('Activity data'!BI7*EF!$H20)*kgtoGg=0,"NO",('Activity data'!BI7*EF!$H20)*kgtoGg)</f>
        <v>0.55752107556016206</v>
      </c>
      <c r="BJ20" s="27">
        <f>IF(('Activity data'!BJ7*EF!$H20)*kgtoGg=0,"NO",('Activity data'!BJ7*EF!$H20)*kgtoGg)</f>
        <v>0.56692577760501295</v>
      </c>
      <c r="BK20" s="27">
        <f>IF(('Activity data'!BK7*EF!$H20)*kgtoGg=0,"NO",('Activity data'!BK7*EF!$H20)*kgtoGg)</f>
        <v>0.57677959762934605</v>
      </c>
      <c r="BL20" s="27">
        <f>IF(('Activity data'!BL7*EF!$H20)*kgtoGg=0,"NO",('Activity data'!BL7*EF!$H20)*kgtoGg)</f>
        <v>0.58710915891103355</v>
      </c>
      <c r="BM20" s="27">
        <f>IF(('Activity data'!BM7*EF!$H20)*kgtoGg=0,"NO",('Activity data'!BM7*EF!$H20)*kgtoGg)</f>
        <v>0.5971678737506273</v>
      </c>
      <c r="BN20" s="27">
        <f>IF(('Activity data'!BN7*EF!$H20)*kgtoGg=0,"NO",('Activity data'!BN7*EF!$H20)*kgtoGg)</f>
        <v>0.60770438336814181</v>
      </c>
      <c r="BO20" s="27">
        <f>IF(('Activity data'!BO7*EF!$H20)*kgtoGg=0,"NO",('Activity data'!BO7*EF!$H20)*kgtoGg)</f>
        <v>0.61900608204064222</v>
      </c>
      <c r="BP20" s="27">
        <f>IF(('Activity data'!BP7*EF!$H20)*kgtoGg=0,"NO",('Activity data'!BP7*EF!$H20)*kgtoGg)</f>
        <v>0.63096345872163018</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8.4723794986300324E-2</v>
      </c>
      <c r="AL21" s="27">
        <f>IF(('Activity data'!AL8*EF!$H21)*kgtoGg=0,"NO",('Activity data'!AL8*EF!$H21)*kgtoGg)</f>
        <v>7.5184548793854583E-2</v>
      </c>
      <c r="AM21" s="27">
        <f>IF(('Activity data'!AM8*EF!$H21)*kgtoGg=0,"NO",('Activity data'!AM8*EF!$H21)*kgtoGg)</f>
        <v>7.7996827874817445E-2</v>
      </c>
      <c r="AN21" s="27">
        <f>IF(('Activity data'!AN8*EF!$H21)*kgtoGg=0,"NO",('Activity data'!AN8*EF!$H21)*kgtoGg)</f>
        <v>7.8167367062700457E-2</v>
      </c>
      <c r="AO21" s="27">
        <f>IF(('Activity data'!AO8*EF!$H21)*kgtoGg=0,"NO",('Activity data'!AO8*EF!$H21)*kgtoGg)</f>
        <v>7.6675532126714796E-2</v>
      </c>
      <c r="AP21" s="27">
        <f>IF(('Activity data'!AP8*EF!$H21)*kgtoGg=0,"NO",('Activity data'!AP8*EF!$H21)*kgtoGg)</f>
        <v>7.5985814232863699E-2</v>
      </c>
      <c r="AQ21" s="27">
        <f>IF(('Activity data'!AQ8*EF!$H21)*kgtoGg=0,"NO",('Activity data'!AQ8*EF!$H21)*kgtoGg)</f>
        <v>7.5406909310086853E-2</v>
      </c>
      <c r="AR21" s="27">
        <f>IF(('Activity data'!AR8*EF!$H21)*kgtoGg=0,"NO",('Activity data'!AR8*EF!$H21)*kgtoGg)</f>
        <v>7.5135969552675111E-2</v>
      </c>
      <c r="AS21" s="27">
        <f>IF(('Activity data'!AS8*EF!$H21)*kgtoGg=0,"NO",('Activity data'!AS8*EF!$H21)*kgtoGg)</f>
        <v>7.5070933024678835E-2</v>
      </c>
      <c r="AT21" s="27">
        <f>IF(('Activity data'!AT8*EF!$H21)*kgtoGg=0,"NO",('Activity data'!AT8*EF!$H21)*kgtoGg)</f>
        <v>7.5207876041393992E-2</v>
      </c>
      <c r="AU21" s="27">
        <f>IF(('Activity data'!AU8*EF!$H21)*kgtoGg=0,"NO",('Activity data'!AU8*EF!$H21)*kgtoGg)</f>
        <v>7.5733776536907188E-2</v>
      </c>
      <c r="AV21" s="27">
        <f>IF(('Activity data'!AV8*EF!$H21)*kgtoGg=0,"NO",('Activity data'!AV8*EF!$H21)*kgtoGg)</f>
        <v>7.6663128085553256E-2</v>
      </c>
      <c r="AW21" s="27">
        <f>IF(('Activity data'!AW8*EF!$H21)*kgtoGg=0,"NO",('Activity data'!AW8*EF!$H21)*kgtoGg)</f>
        <v>7.7250055898459388E-2</v>
      </c>
      <c r="AX21" s="27">
        <f>IF(('Activity data'!AX8*EF!$H21)*kgtoGg=0,"NO",('Activity data'!AX8*EF!$H21)*kgtoGg)</f>
        <v>7.7888268023863061E-2</v>
      </c>
      <c r="AY21" s="27">
        <f>IF(('Activity data'!AY8*EF!$H21)*kgtoGg=0,"NO",('Activity data'!AY8*EF!$H21)*kgtoGg)</f>
        <v>7.8595179436405177E-2</v>
      </c>
      <c r="AZ21" s="27">
        <f>IF(('Activity data'!AZ8*EF!$H21)*kgtoGg=0,"NO",('Activity data'!AZ8*EF!$H21)*kgtoGg)</f>
        <v>7.9604131032504369E-2</v>
      </c>
      <c r="BA21" s="27">
        <f>IF(('Activity data'!BA8*EF!$H21)*kgtoGg=0,"NO",('Activity data'!BA8*EF!$H21)*kgtoGg)</f>
        <v>8.0676312048305387E-2</v>
      </c>
      <c r="BB21" s="27">
        <f>IF(('Activity data'!BB8*EF!$H21)*kgtoGg=0,"NO",('Activity data'!BB8*EF!$H21)*kgtoGg)</f>
        <v>8.1811005086332045E-2</v>
      </c>
      <c r="BC21" s="27">
        <f>IF(('Activity data'!BC8*EF!$H21)*kgtoGg=0,"NO",('Activity data'!BC8*EF!$H21)*kgtoGg)</f>
        <v>8.3019997053438474E-2</v>
      </c>
      <c r="BD21" s="27">
        <f>IF(('Activity data'!BD8*EF!$H21)*kgtoGg=0,"NO",('Activity data'!BD8*EF!$H21)*kgtoGg)</f>
        <v>8.4244071870522186E-2</v>
      </c>
      <c r="BE21" s="27">
        <f>IF(('Activity data'!BE8*EF!$H21)*kgtoGg=0,"NO",('Activity data'!BE8*EF!$H21)*kgtoGg)</f>
        <v>8.5370492596016104E-2</v>
      </c>
      <c r="BF21" s="27">
        <f>IF(('Activity data'!BF8*EF!$H21)*kgtoGg=0,"NO",('Activity data'!BF8*EF!$H21)*kgtoGg)</f>
        <v>8.6358980772327357E-2</v>
      </c>
      <c r="BG21" s="27">
        <f>IF(('Activity data'!BG8*EF!$H21)*kgtoGg=0,"NO",('Activity data'!BG8*EF!$H21)*kgtoGg)</f>
        <v>8.780012750429271E-2</v>
      </c>
      <c r="BH21" s="27">
        <f>IF(('Activity data'!BH8*EF!$H21)*kgtoGg=0,"NO",('Activity data'!BH8*EF!$H21)*kgtoGg)</f>
        <v>8.9065255446726721E-2</v>
      </c>
      <c r="BI21" s="27">
        <f>IF(('Activity data'!BI8*EF!$H21)*kgtoGg=0,"NO",('Activity data'!BI8*EF!$H21)*kgtoGg)</f>
        <v>9.0336677811628172E-2</v>
      </c>
      <c r="BJ21" s="27">
        <f>IF(('Activity data'!BJ8*EF!$H21)*kgtoGg=0,"NO",('Activity data'!BJ8*EF!$H21)*kgtoGg)</f>
        <v>9.1651806667458438E-2</v>
      </c>
      <c r="BK21" s="27">
        <f>IF(('Activity data'!BK8*EF!$H21)*kgtoGg=0,"NO",('Activity data'!BK8*EF!$H21)*kgtoGg)</f>
        <v>9.3013614026271119E-2</v>
      </c>
      <c r="BL21" s="27">
        <f>IF(('Activity data'!BL8*EF!$H21)*kgtoGg=0,"NO",('Activity data'!BL8*EF!$H21)*kgtoGg)</f>
        <v>9.4423859205650648E-2</v>
      </c>
      <c r="BM21" s="27">
        <f>IF(('Activity data'!BM8*EF!$H21)*kgtoGg=0,"NO",('Activity data'!BM8*EF!$H21)*kgtoGg)</f>
        <v>9.5632640618439277E-2</v>
      </c>
      <c r="BN21" s="27">
        <f>IF(('Activity data'!BN8*EF!$H21)*kgtoGg=0,"NO",('Activity data'!BN8*EF!$H21)*kgtoGg)</f>
        <v>9.6883164393063992E-2</v>
      </c>
      <c r="BO21" s="27">
        <f>IF(('Activity data'!BO8*EF!$H21)*kgtoGg=0,"NO",('Activity data'!BO8*EF!$H21)*kgtoGg)</f>
        <v>9.8255228515500434E-2</v>
      </c>
      <c r="BP21" s="27">
        <f>IF(('Activity data'!BP8*EF!$H21)*kgtoGg=0,"NO",('Activity data'!BP8*EF!$H21)*kgtoGg)</f>
        <v>9.9702450855701577E-2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6.2235193009076033E-2</v>
      </c>
      <c r="AL22" s="27">
        <f>IF(('Activity data'!AL9*EF!$H22)*kgtoGg=0,"NO",('Activity data'!AL9*EF!$H22)*kgtoGg)</f>
        <v>5.522799003801046E-2</v>
      </c>
      <c r="AM22" s="27">
        <f>IF(('Activity data'!AM9*EF!$H22)*kgtoGg=0,"NO",('Activity data'!AM9*EF!$H22)*kgtoGg)</f>
        <v>5.7293793764430084E-2</v>
      </c>
      <c r="AN22" s="27">
        <f>IF(('Activity data'!AN9*EF!$H22)*kgtoGg=0,"NO",('Activity data'!AN9*EF!$H22)*kgtoGg)</f>
        <v>5.7419066000821604E-2</v>
      </c>
      <c r="AO22" s="27">
        <f>IF(('Activity data'!AO9*EF!$H22)*kgtoGg=0,"NO",('Activity data'!AO9*EF!$H22)*kgtoGg)</f>
        <v>5.6323215240196872E-2</v>
      </c>
      <c r="AP22" s="27">
        <f>IF(('Activity data'!AP9*EF!$H22)*kgtoGg=0,"NO",('Activity data'!AP9*EF!$H22)*kgtoGg)</f>
        <v>5.5816572138898381E-2</v>
      </c>
      <c r="AQ22" s="27">
        <f>IF(('Activity data'!AQ9*EF!$H22)*kgtoGg=0,"NO",('Activity data'!AQ9*EF!$H22)*kgtoGg)</f>
        <v>5.5391328444269881E-2</v>
      </c>
      <c r="AR22" s="27">
        <f>IF(('Activity data'!AR9*EF!$H22)*kgtoGg=0,"NO",('Activity data'!AR9*EF!$H22)*kgtoGg)</f>
        <v>5.5192305394144728E-2</v>
      </c>
      <c r="AS22" s="27">
        <f>IF(('Activity data'!AS9*EF!$H22)*kgtoGg=0,"NO",('Activity data'!AS9*EF!$H22)*kgtoGg)</f>
        <v>5.5144531792016283E-2</v>
      </c>
      <c r="AT22" s="27">
        <f>IF(('Activity data'!AT9*EF!$H22)*kgtoGg=0,"NO",('Activity data'!AT9*EF!$H22)*kgtoGg)</f>
        <v>5.5245125433718588E-2</v>
      </c>
      <c r="AU22" s="27">
        <f>IF(('Activity data'!AU9*EF!$H22)*kgtoGg=0,"NO",('Activity data'!AU9*EF!$H22)*kgtoGg)</f>
        <v>5.563143389460759E-2</v>
      </c>
      <c r="AV22" s="27">
        <f>IF(('Activity data'!AV9*EF!$H22)*kgtoGg=0,"NO",('Activity data'!AV9*EF!$H22)*kgtoGg)</f>
        <v>5.6314103657129723E-2</v>
      </c>
      <c r="AW22" s="27">
        <f>IF(('Activity data'!AW9*EF!$H22)*kgtoGg=0,"NO",('Activity data'!AW9*EF!$H22)*kgtoGg)</f>
        <v>5.6745240691589934E-2</v>
      </c>
      <c r="AX22" s="27">
        <f>IF(('Activity data'!AX9*EF!$H22)*kgtoGg=0,"NO",('Activity data'!AX9*EF!$H22)*kgtoGg)</f>
        <v>5.7214049422497866E-2</v>
      </c>
      <c r="AY22" s="27">
        <f>IF(('Activity data'!AY9*EF!$H22)*kgtoGg=0,"NO",('Activity data'!AY9*EF!$H22)*kgtoGg)</f>
        <v>5.7733322292734486E-2</v>
      </c>
      <c r="AZ22" s="27">
        <f>IF(('Activity data'!AZ9*EF!$H22)*kgtoGg=0,"NO",('Activity data'!AZ9*EF!$H22)*kgtoGg)</f>
        <v>5.8474463519118447E-2</v>
      </c>
      <c r="BA22" s="27">
        <f>IF(('Activity data'!BA9*EF!$H22)*kgtoGg=0,"NO",('Activity data'!BA9*EF!$H22)*kgtoGg)</f>
        <v>5.9262050907877797E-2</v>
      </c>
      <c r="BB22" s="27">
        <f>IF(('Activity data'!BB9*EF!$H22)*kgtoGg=0,"NO",('Activity data'!BB9*EF!$H22)*kgtoGg)</f>
        <v>6.0095557483439775E-2</v>
      </c>
      <c r="BC22" s="27">
        <f>IF(('Activity data'!BC9*EF!$H22)*kgtoGg=0,"NO",('Activity data'!BC9*EF!$H22)*kgtoGg)</f>
        <v>6.0983641503182466E-2</v>
      </c>
      <c r="BD22" s="27">
        <f>IF(('Activity data'!BD9*EF!$H22)*kgtoGg=0,"NO",('Activity data'!BD9*EF!$H22)*kgtoGg)</f>
        <v>6.188280486704114E-2</v>
      </c>
      <c r="BE22" s="27">
        <f>IF(('Activity data'!BE9*EF!$H22)*kgtoGg=0,"NO",('Activity data'!BE9*EF!$H22)*kgtoGg)</f>
        <v>6.2710234885631239E-2</v>
      </c>
      <c r="BF22" s="27">
        <f>IF(('Activity data'!BF9*EF!$H22)*kgtoGg=0,"NO",('Activity data'!BF9*EF!$H22)*kgtoGg)</f>
        <v>6.3436344385918234E-2</v>
      </c>
      <c r="BG22" s="27">
        <f>IF(('Activity data'!BG9*EF!$H22)*kgtoGg=0,"NO",('Activity data'!BG9*EF!$H22)*kgtoGg)</f>
        <v>6.4494961330930731E-2</v>
      </c>
      <c r="BH22" s="27">
        <f>IF(('Activity data'!BH9*EF!$H22)*kgtoGg=0,"NO",('Activity data'!BH9*EF!$H22)*kgtoGg)</f>
        <v>6.5424280912180444E-2</v>
      </c>
      <c r="BI22" s="27">
        <f>IF(('Activity data'!BI9*EF!$H22)*kgtoGg=0,"NO",('Activity data'!BI9*EF!$H22)*kgtoGg)</f>
        <v>6.635822416021947E-2</v>
      </c>
      <c r="BJ22" s="27">
        <f>IF(('Activity data'!BJ9*EF!$H22)*kgtoGg=0,"NO",('Activity data'!BJ9*EF!$H22)*kgtoGg)</f>
        <v>6.7324272696969223E-2</v>
      </c>
      <c r="BK22" s="27">
        <f>IF(('Activity data'!BK9*EF!$H22)*kgtoGg=0,"NO",('Activity data'!BK9*EF!$H22)*kgtoGg)</f>
        <v>6.832460966051758E-2</v>
      </c>
      <c r="BL22" s="27">
        <f>IF(('Activity data'!BL9*EF!$H22)*kgtoGg=0,"NO",('Activity data'!BL9*EF!$H22)*kgtoGg)</f>
        <v>6.9360527385201598E-2</v>
      </c>
      <c r="BM22" s="27">
        <f>IF(('Activity data'!BM9*EF!$H22)*kgtoGg=0,"NO",('Activity data'!BM9*EF!$H22)*kgtoGg)</f>
        <v>7.0248456738966347E-2</v>
      </c>
      <c r="BN22" s="27">
        <f>IF(('Activity data'!BN9*EF!$H22)*kgtoGg=0,"NO",('Activity data'!BN9*EF!$H22)*kgtoGg)</f>
        <v>7.1167048599597618E-2</v>
      </c>
      <c r="BO22" s="27">
        <f>IF(('Activity data'!BO9*EF!$H22)*kgtoGg=0,"NO",('Activity data'!BO9*EF!$H22)*kgtoGg)</f>
        <v>7.2174919829804771E-2</v>
      </c>
      <c r="BP22" s="27">
        <f>IF(('Activity data'!BP9*EF!$H22)*kgtoGg=0,"NO",('Activity data'!BP9*EF!$H22)*kgtoGg)</f>
        <v>7.3237999708179291E-2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0.5198656905589939</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0.54837935702304763</v>
      </c>
      <c r="AK23" s="27">
        <f>IF(('Activity data'!AK10*EF!$H23)*kgtoGg=0,"NO",('Activity data'!AK10*EF!$H23)*kgtoGg)</f>
        <v>0.55907244781022658</v>
      </c>
      <c r="AL23" s="27">
        <f>IF(('Activity data'!AL10*EF!$H23)*kgtoGg=0,"NO",('Activity data'!AL10*EF!$H23)*kgtoGg)</f>
        <v>0.51617638957411849</v>
      </c>
      <c r="AM23" s="27">
        <f>IF(('Activity data'!AM10*EF!$H23)*kgtoGg=0,"NO",('Activity data'!AM10*EF!$H23)*kgtoGg)</f>
        <v>0.54838522590868466</v>
      </c>
      <c r="AN23" s="27">
        <f>IF(('Activity data'!AN10*EF!$H23)*kgtoGg=0,"NO",('Activity data'!AN10*EF!$H23)*kgtoGg)</f>
        <v>0.56264340542457159</v>
      </c>
      <c r="AO23" s="27">
        <f>IF(('Activity data'!AO10*EF!$H23)*kgtoGg=0,"NO",('Activity data'!AO10*EF!$H23)*kgtoGg)</f>
        <v>0.56485289318396248</v>
      </c>
      <c r="AP23" s="27">
        <f>IF(('Activity data'!AP10*EF!$H23)*kgtoGg=0,"NO",('Activity data'!AP10*EF!$H23)*kgtoGg)</f>
        <v>0.57274947284341848</v>
      </c>
      <c r="AQ23" s="27">
        <f>IF(('Activity data'!AQ10*EF!$H23)*kgtoGg=0,"NO",('Activity data'!AQ10*EF!$H23)*kgtoGg)</f>
        <v>0.5814195271441791</v>
      </c>
      <c r="AR23" s="27">
        <f>IF(('Activity data'!AR10*EF!$H23)*kgtoGg=0,"NO",('Activity data'!AR10*EF!$H23)*kgtoGg)</f>
        <v>0.59248080844650897</v>
      </c>
      <c r="AS23" s="27">
        <f>IF(('Activity data'!AS10*EF!$H23)*kgtoGg=0,"NO",('Activity data'!AS10*EF!$H23)*kgtoGg)</f>
        <v>0.60527939597924385</v>
      </c>
      <c r="AT23" s="27">
        <f>IF(('Activity data'!AT10*EF!$H23)*kgtoGg=0,"NO",('Activity data'!AT10*EF!$H23)*kgtoGg)</f>
        <v>0.61990093516283751</v>
      </c>
      <c r="AU23" s="27">
        <f>IF(('Activity data'!AU10*EF!$H23)*kgtoGg=0,"NO",('Activity data'!AU10*EF!$H23)*kgtoGg)</f>
        <v>0.6380394116338296</v>
      </c>
      <c r="AV23" s="27">
        <f>IF(('Activity data'!AV10*EF!$H23)*kgtoGg=0,"NO",('Activity data'!AV10*EF!$H23)*kgtoGg)</f>
        <v>0.66004519563968078</v>
      </c>
      <c r="AW23" s="27">
        <f>IF(('Activity data'!AW10*EF!$H23)*kgtoGg=0,"NO",('Activity data'!AW10*EF!$H23)*kgtoGg)</f>
        <v>0.68715492458732297</v>
      </c>
      <c r="AX23" s="27">
        <f>IF(('Activity data'!AX10*EF!$H23)*kgtoGg=0,"NO",('Activity data'!AX10*EF!$H23)*kgtoGg)</f>
        <v>0.71585218215024782</v>
      </c>
      <c r="AY23" s="27">
        <f>IF(('Activity data'!AY10*EF!$H23)*kgtoGg=0,"NO",('Activity data'!AY10*EF!$H23)*kgtoGg)</f>
        <v>0.74641151221995305</v>
      </c>
      <c r="AZ23" s="27">
        <f>IF(('Activity data'!AZ10*EF!$H23)*kgtoGg=0,"NO",('Activity data'!AZ10*EF!$H23)*kgtoGg)</f>
        <v>0.78125647879586213</v>
      </c>
      <c r="BA23" s="27">
        <f>IF(('Activity data'!BA10*EF!$H23)*kgtoGg=0,"NO",('Activity data'!BA10*EF!$H23)*kgtoGg)</f>
        <v>0.81833838896771882</v>
      </c>
      <c r="BB23" s="27">
        <f>IF(('Activity data'!BB10*EF!$H23)*kgtoGg=0,"NO",('Activity data'!BB10*EF!$H23)*kgtoGg)</f>
        <v>0.85780678560886114</v>
      </c>
      <c r="BC23" s="27">
        <f>IF(('Activity data'!BC10*EF!$H23)*kgtoGg=0,"NO",('Activity data'!BC10*EF!$H23)*kgtoGg)</f>
        <v>0.89995770493022353</v>
      </c>
      <c r="BD23" s="27">
        <f>IF(('Activity data'!BD10*EF!$H23)*kgtoGg=0,"NO",('Activity data'!BD10*EF!$H23)*kgtoGg)</f>
        <v>0.94432176485868269</v>
      </c>
      <c r="BE23" s="27">
        <f>IF(('Activity data'!BE10*EF!$H23)*kgtoGg=0,"NO",('Activity data'!BE10*EF!$H23)*kgtoGg)</f>
        <v>0.98973356874192731</v>
      </c>
      <c r="BF23" s="27">
        <f>IF(('Activity data'!BF10*EF!$H23)*kgtoGg=0,"NO",('Activity data'!BF10*EF!$H23)*kgtoGg)</f>
        <v>1.0357277776101246</v>
      </c>
      <c r="BG23" s="27">
        <f>IF(('Activity data'!BG10*EF!$H23)*kgtoGg=0,"NO",('Activity data'!BG10*EF!$H23)*kgtoGg)</f>
        <v>1.082722836944096</v>
      </c>
      <c r="BH23" s="27">
        <f>IF(('Activity data'!BH10*EF!$H23)*kgtoGg=0,"NO",('Activity data'!BH10*EF!$H23)*kgtoGg)</f>
        <v>1.1294205843539691</v>
      </c>
      <c r="BI23" s="27">
        <f>IF(('Activity data'!BI10*EF!$H23)*kgtoGg=0,"NO",('Activity data'!BI10*EF!$H23)*kgtoGg)</f>
        <v>1.1781030993788004</v>
      </c>
      <c r="BJ23" s="27">
        <f>IF(('Activity data'!BJ10*EF!$H23)*kgtoGg=0,"NO",('Activity data'!BJ10*EF!$H23)*kgtoGg)</f>
        <v>1.2293738786196051</v>
      </c>
      <c r="BK23" s="27">
        <f>IF(('Activity data'!BK10*EF!$H23)*kgtoGg=0,"NO",('Activity data'!BK10*EF!$H23)*kgtoGg)</f>
        <v>1.2834254032176242</v>
      </c>
      <c r="BL23" s="27">
        <f>IF(('Activity data'!BL10*EF!$H23)*kgtoGg=0,"NO",('Activity data'!BL10*EF!$H23)*kgtoGg)</f>
        <v>1.3404477788774822</v>
      </c>
      <c r="BM23" s="27">
        <f>IF(('Activity data'!BM10*EF!$H23)*kgtoGg=0,"NO",('Activity data'!BM10*EF!$H23)*kgtoGg)</f>
        <v>1.3969690462505737</v>
      </c>
      <c r="BN23" s="27">
        <f>IF(('Activity data'!BN10*EF!$H23)*kgtoGg=0,"NO",('Activity data'!BN10*EF!$H23)*kgtoGg)</f>
        <v>1.4565169189962048</v>
      </c>
      <c r="BO23" s="27">
        <f>IF(('Activity data'!BO10*EF!$H23)*kgtoGg=0,"NO",('Activity data'!BO10*EF!$H23)*kgtoGg)</f>
        <v>1.5205102336679004</v>
      </c>
      <c r="BP23" s="27">
        <f>IF(('Activity data'!BP10*EF!$H23)*kgtoGg=0,"NO",('Activity data'!BP10*EF!$H23)*kgtoGg)</f>
        <v>1.5885166072601415</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3.65765484103747E-2</v>
      </c>
      <c r="AM24" s="27">
        <f>IF(('Activity data'!AM11*EF!$H24)*kgtoGg=0,"NO",('Activity data'!AM11*EF!$H24)*kgtoGg)</f>
        <v>3.660056340430777E-2</v>
      </c>
      <c r="AN24" s="27">
        <f>IF(('Activity data'!AN11*EF!$H24)*kgtoGg=0,"NO",('Activity data'!AN11*EF!$H24)*kgtoGg)</f>
        <v>3.6588124599206483E-2</v>
      </c>
      <c r="AO24" s="27">
        <f>IF(('Activity data'!AO11*EF!$H24)*kgtoGg=0,"NO",('Activity data'!AO11*EF!$H24)*kgtoGg)</f>
        <v>3.6584574677268819E-2</v>
      </c>
      <c r="AP24" s="27">
        <f>IF(('Activity data'!AP11*EF!$H24)*kgtoGg=0,"NO",('Activity data'!AP11*EF!$H24)*kgtoGg)</f>
        <v>3.6622510621997367E-2</v>
      </c>
      <c r="AQ24" s="27">
        <f>IF(('Activity data'!AQ11*EF!$H24)*kgtoGg=0,"NO",('Activity data'!AQ11*EF!$H24)*kgtoGg)</f>
        <v>3.6684043656441803E-2</v>
      </c>
      <c r="AR24" s="27">
        <f>IF(('Activity data'!AR11*EF!$H24)*kgtoGg=0,"NO",('Activity data'!AR11*EF!$H24)*kgtoGg)</f>
        <v>3.6742549920812093E-2</v>
      </c>
      <c r="AS24" s="27">
        <f>IF(('Activity data'!AS11*EF!$H24)*kgtoGg=0,"NO",('Activity data'!AS11*EF!$H24)*kgtoGg)</f>
        <v>3.6798644273732452E-2</v>
      </c>
      <c r="AT24" s="27">
        <f>IF(('Activity data'!AT11*EF!$H24)*kgtoGg=0,"NO",('Activity data'!AT11*EF!$H24)*kgtoGg)</f>
        <v>3.6852065953041607E-2</v>
      </c>
      <c r="AU24" s="27">
        <f>IF(('Activity data'!AU11*EF!$H24)*kgtoGg=0,"NO",('Activity data'!AU11*EF!$H24)*kgtoGg)</f>
        <v>3.6904015701812273E-2</v>
      </c>
      <c r="AV24" s="27">
        <f>IF(('Activity data'!AV11*EF!$H24)*kgtoGg=0,"NO",('Activity data'!AV11*EF!$H24)*kgtoGg)</f>
        <v>3.6955457842535608E-2</v>
      </c>
      <c r="AW24" s="27">
        <f>IF(('Activity data'!AW11*EF!$H24)*kgtoGg=0,"NO",('Activity data'!AW11*EF!$H24)*kgtoGg)</f>
        <v>3.7006140469629946E-2</v>
      </c>
      <c r="AX24" s="27">
        <f>IF(('Activity data'!AX11*EF!$H24)*kgtoGg=0,"NO",('Activity data'!AX11*EF!$H24)*kgtoGg)</f>
        <v>3.7056137458048741E-2</v>
      </c>
      <c r="AY24" s="27">
        <f>IF(('Activity data'!AY11*EF!$H24)*kgtoGg=0,"NO",('Activity data'!AY11*EF!$H24)*kgtoGg)</f>
        <v>3.7105666936559145E-2</v>
      </c>
      <c r="AZ24" s="27">
        <f>IF(('Activity data'!AZ11*EF!$H24)*kgtoGg=0,"NO",('Activity data'!AZ11*EF!$H24)*kgtoGg)</f>
        <v>3.7155029138970848E-2</v>
      </c>
      <c r="BA24" s="27">
        <f>IF(('Activity data'!BA11*EF!$H24)*kgtoGg=0,"NO",('Activity data'!BA11*EF!$H24)*kgtoGg)</f>
        <v>3.7203813543434237E-2</v>
      </c>
      <c r="BB24" s="27">
        <f>IF(('Activity data'!BB11*EF!$H24)*kgtoGg=0,"NO",('Activity data'!BB11*EF!$H24)*kgtoGg)</f>
        <v>3.7252637791579363E-2</v>
      </c>
      <c r="BC24" s="27">
        <f>IF(('Activity data'!BC11*EF!$H24)*kgtoGg=0,"NO",('Activity data'!BC11*EF!$H24)*kgtoGg)</f>
        <v>3.7300991666687253E-2</v>
      </c>
      <c r="BD24" s="27">
        <f>IF(('Activity data'!BD11*EF!$H24)*kgtoGg=0,"NO",('Activity data'!BD11*EF!$H24)*kgtoGg)</f>
        <v>3.734764579228101E-2</v>
      </c>
      <c r="BE24" s="27">
        <f>IF(('Activity data'!BE11*EF!$H24)*kgtoGg=0,"NO",('Activity data'!BE11*EF!$H24)*kgtoGg)</f>
        <v>3.7392161784294088E-2</v>
      </c>
      <c r="BF24" s="27">
        <f>IF(('Activity data'!BF11*EF!$H24)*kgtoGg=0,"NO",('Activity data'!BF11*EF!$H24)*kgtoGg)</f>
        <v>3.7434569855878279E-2</v>
      </c>
      <c r="BG24" s="27">
        <f>IF(('Activity data'!BG11*EF!$H24)*kgtoGg=0,"NO",('Activity data'!BG11*EF!$H24)*kgtoGg)</f>
        <v>3.7475708706410447E-2</v>
      </c>
      <c r="BH24" s="27">
        <f>IF(('Activity data'!BH11*EF!$H24)*kgtoGg=0,"NO",('Activity data'!BH11*EF!$H24)*kgtoGg)</f>
        <v>3.751397437337816E-2</v>
      </c>
      <c r="BI24" s="27">
        <f>IF(('Activity data'!BI11*EF!$H24)*kgtoGg=0,"NO",('Activity data'!BI11*EF!$H24)*kgtoGg)</f>
        <v>3.7549653679650956E-2</v>
      </c>
      <c r="BJ24" s="27">
        <f>IF(('Activity data'!BJ11*EF!$H24)*kgtoGg=0,"NO",('Activity data'!BJ11*EF!$H24)*kgtoGg)</f>
        <v>3.7582866762158565E-2</v>
      </c>
      <c r="BK24" s="27">
        <f>IF(('Activity data'!BK11*EF!$H24)*kgtoGg=0,"NO",('Activity data'!BK11*EF!$H24)*kgtoGg)</f>
        <v>3.7613108496663765E-2</v>
      </c>
      <c r="BL24" s="27">
        <f>IF(('Activity data'!BL11*EF!$H24)*kgtoGg=0,"NO",('Activity data'!BL11*EF!$H24)*kgtoGg)</f>
        <v>3.7639823368488236E-2</v>
      </c>
      <c r="BM24" s="27">
        <f>IF(('Activity data'!BM11*EF!$H24)*kgtoGg=0,"NO",('Activity data'!BM11*EF!$H24)*kgtoGg)</f>
        <v>3.7661792041373814E-2</v>
      </c>
      <c r="BN24" s="27">
        <f>IF(('Activity data'!BN11*EF!$H24)*kgtoGg=0,"NO",('Activity data'!BN11*EF!$H24)*kgtoGg)</f>
        <v>3.7680262353757474E-2</v>
      </c>
      <c r="BO24" s="27">
        <f>IF(('Activity data'!BO11*EF!$H24)*kgtoGg=0,"NO",('Activity data'!BO11*EF!$H24)*kgtoGg)</f>
        <v>3.7695743659432207E-2</v>
      </c>
      <c r="BP24" s="27">
        <f>IF(('Activity data'!BP11*EF!$H24)*kgtoGg=0,"NO",('Activity data'!BP11*EF!$H24)*kgtoGg)</f>
        <v>3.7707505316181014E-2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4.1772161715909646E-3</v>
      </c>
      <c r="AM25" s="27">
        <f>IF(('Activity data'!AM12*EF!$H25)*kgtoGg=0,"NO",('Activity data'!AM12*EF!$H25)*kgtoGg)</f>
        <v>4.1799587983662517E-3</v>
      </c>
      <c r="AN25" s="27">
        <f>IF(('Activity data'!AN12*EF!$H25)*kgtoGg=0,"NO",('Activity data'!AN12*EF!$H25)*kgtoGg)</f>
        <v>4.178538227533779E-3</v>
      </c>
      <c r="AO25" s="27">
        <f>IF(('Activity data'!AO12*EF!$H25)*kgtoGg=0,"NO",('Activity data'!AO12*EF!$H25)*kgtoGg)</f>
        <v>4.1781328095276968E-3</v>
      </c>
      <c r="AP25" s="27">
        <f>IF(('Activity data'!AP12*EF!$H25)*kgtoGg=0,"NO",('Activity data'!AP12*EF!$H25)*kgtoGg)</f>
        <v>4.1824652752384221E-3</v>
      </c>
      <c r="AQ25" s="27">
        <f>IF(('Activity data'!AQ12*EF!$H25)*kgtoGg=0,"NO",('Activity data'!AQ12*EF!$H25)*kgtoGg)</f>
        <v>4.1894926410708817E-3</v>
      </c>
      <c r="AR25" s="27">
        <f>IF(('Activity data'!AR12*EF!$H25)*kgtoGg=0,"NO",('Activity data'!AR12*EF!$H25)*kgtoGg)</f>
        <v>4.1961743353336901E-3</v>
      </c>
      <c r="AS25" s="27">
        <f>IF(('Activity data'!AS12*EF!$H25)*kgtoGg=0,"NO",('Activity data'!AS12*EF!$H25)*kgtoGg)</f>
        <v>4.202580577812475E-3</v>
      </c>
      <c r="AT25" s="27">
        <f>IF(('Activity data'!AT12*EF!$H25)*kgtoGg=0,"NO",('Activity data'!AT12*EF!$H25)*kgtoGg)</f>
        <v>4.208681588225488E-3</v>
      </c>
      <c r="AU25" s="27">
        <f>IF(('Activity data'!AU12*EF!$H25)*kgtoGg=0,"NO",('Activity data'!AU12*EF!$H25)*kgtoGg)</f>
        <v>4.2146144971550083E-3</v>
      </c>
      <c r="AV25" s="27">
        <f>IF(('Activity data'!AV12*EF!$H25)*kgtoGg=0,"NO",('Activity data'!AV12*EF!$H25)*kgtoGg)</f>
        <v>4.2204894348259938E-3</v>
      </c>
      <c r="AW25" s="27">
        <f>IF(('Activity data'!AW12*EF!$H25)*kgtoGg=0,"NO",('Activity data'!AW12*EF!$H25)*kgtoGg)</f>
        <v>4.2262776324203059E-3</v>
      </c>
      <c r="AX25" s="27">
        <f>IF(('Activity data'!AX12*EF!$H25)*kgtoGg=0,"NO",('Activity data'!AX12*EF!$H25)*kgtoGg)</f>
        <v>4.2319875268097551E-3</v>
      </c>
      <c r="AY25" s="27">
        <f>IF(('Activity data'!AY12*EF!$H25)*kgtoGg=0,"NO",('Activity data'!AY12*EF!$H25)*kgtoGg)</f>
        <v>4.2376440293392676E-3</v>
      </c>
      <c r="AZ25" s="27">
        <f>IF(('Activity data'!AZ12*EF!$H25)*kgtoGg=0,"NO",('Activity data'!AZ12*EF!$H25)*kgtoGg)</f>
        <v>4.2432814281409825E-3</v>
      </c>
      <c r="BA25" s="27">
        <f>IF(('Activity data'!BA12*EF!$H25)*kgtoGg=0,"NO",('Activity data'!BA12*EF!$H25)*kgtoGg)</f>
        <v>4.2488528396629104E-3</v>
      </c>
      <c r="BB25" s="27">
        <f>IF(('Activity data'!BB12*EF!$H25)*kgtoGg=0,"NO",('Activity data'!BB12*EF!$H25)*kgtoGg)</f>
        <v>4.2544288015232083E-3</v>
      </c>
      <c r="BC25" s="27">
        <f>IF(('Activity data'!BC12*EF!$H25)*kgtoGg=0,"NO",('Activity data'!BC12*EF!$H25)*kgtoGg)</f>
        <v>4.2599510445406087E-3</v>
      </c>
      <c r="BD25" s="27">
        <f>IF(('Activity data'!BD12*EF!$H25)*kgtoGg=0,"NO",('Activity data'!BD12*EF!$H25)*kgtoGg)</f>
        <v>4.265279168061591E-3</v>
      </c>
      <c r="BE25" s="27">
        <f>IF(('Activity data'!BE12*EF!$H25)*kgtoGg=0,"NO",('Activity data'!BE12*EF!$H25)*kgtoGg)</f>
        <v>4.270363106536188E-3</v>
      </c>
      <c r="BF25" s="27">
        <f>IF(('Activity data'!BF12*EF!$H25)*kgtoGg=0,"NO",('Activity data'!BF12*EF!$H25)*kgtoGg)</f>
        <v>4.2752063104503435E-3</v>
      </c>
      <c r="BG25" s="27">
        <f>IF(('Activity data'!BG12*EF!$H25)*kgtoGg=0,"NO",('Activity data'!BG12*EF!$H25)*kgtoGg)</f>
        <v>4.2799045632705831E-3</v>
      </c>
      <c r="BH25" s="27">
        <f>IF(('Activity data'!BH12*EF!$H25)*kgtoGg=0,"NO",('Activity data'!BH12*EF!$H25)*kgtoGg)</f>
        <v>4.2842746848326518E-3</v>
      </c>
      <c r="BI25" s="27">
        <f>IF(('Activity data'!BI12*EF!$H25)*kgtoGg=0,"NO",('Activity data'!BI12*EF!$H25)*kgtoGg)</f>
        <v>4.2883494316754032E-3</v>
      </c>
      <c r="BJ25" s="27">
        <f>IF(('Activity data'!BJ12*EF!$H25)*kgtoGg=0,"NO",('Activity data'!BJ12*EF!$H25)*kgtoGg)</f>
        <v>4.2921425240088447E-3</v>
      </c>
      <c r="BK25" s="27">
        <f>IF(('Activity data'!BK12*EF!$H25)*kgtoGg=0,"NO",('Activity data'!BK12*EF!$H25)*kgtoGg)</f>
        <v>4.295596274237398E-3</v>
      </c>
      <c r="BL25" s="27">
        <f>IF(('Activity data'!BL12*EF!$H25)*kgtoGg=0,"NO",('Activity data'!BL12*EF!$H25)*kgtoGg)</f>
        <v>4.2986472399369263E-3</v>
      </c>
      <c r="BM25" s="27">
        <f>IF(('Activity data'!BM12*EF!$H25)*kgtoGg=0,"NO",('Activity data'!BM12*EF!$H25)*kgtoGg)</f>
        <v>4.3011561670947438E-3</v>
      </c>
      <c r="BN25" s="27">
        <f>IF(('Activity data'!BN12*EF!$H25)*kgtoGg=0,"NO",('Activity data'!BN12*EF!$H25)*kgtoGg)</f>
        <v>4.303265564808212E-3</v>
      </c>
      <c r="BO25" s="27">
        <f>IF(('Activity data'!BO12*EF!$H25)*kgtoGg=0,"NO",('Activity data'!BO12*EF!$H25)*kgtoGg)</f>
        <v>4.3050336037083366E-3</v>
      </c>
      <c r="BP25" s="27">
        <f>IF(('Activity data'!BP12*EF!$H25)*kgtoGg=0,"NO",('Activity data'!BP12*EF!$H25)*kgtoGg)</f>
        <v>4.3063768409713106E-3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1.629648503533792E-2</v>
      </c>
      <c r="AM26" s="27">
        <f>IF(('Activity data'!AM13*EF!$H26)*kgtoGg=0,"NO",('Activity data'!AM13*EF!$H26)*kgtoGg)</f>
        <v>1.6322936378159073E-2</v>
      </c>
      <c r="AN26" s="27">
        <f>IF(('Activity data'!AN13*EF!$H26)*kgtoGg=0,"NO",('Activity data'!AN13*EF!$H26)*kgtoGg)</f>
        <v>1.6323511674757034E-2</v>
      </c>
      <c r="AO26" s="27">
        <f>IF(('Activity data'!AO13*EF!$H26)*kgtoGg=0,"NO",('Activity data'!AO13*EF!$H26)*kgtoGg)</f>
        <v>1.6329054512696135E-2</v>
      </c>
      <c r="AP26" s="27">
        <f>IF(('Activity data'!AP13*EF!$H26)*kgtoGg=0,"NO",('Activity data'!AP13*EF!$H26)*kgtoGg)</f>
        <v>1.6361524651875851E-2</v>
      </c>
      <c r="AQ26" s="27">
        <f>IF(('Activity data'!AQ13*EF!$H26)*kgtoGg=0,"NO",('Activity data'!AQ13*EF!$H26)*kgtoGg)</f>
        <v>1.6408813728346457E-2</v>
      </c>
      <c r="AR26" s="27">
        <f>IF(('Activity data'!AR13*EF!$H26)*kgtoGg=0,"NO",('Activity data'!AR13*EF!$H26)*kgtoGg)</f>
        <v>1.6453079684637474E-2</v>
      </c>
      <c r="AS26" s="27">
        <f>IF(('Activity data'!AS13*EF!$H26)*kgtoGg=0,"NO",('Activity data'!AS13*EF!$H26)*kgtoGg)</f>
        <v>1.6494819275926192E-2</v>
      </c>
      <c r="AT26" s="27">
        <f>IF(('Activity data'!AT13*EF!$H26)*kgtoGg=0,"NO",('Activity data'!AT13*EF!$H26)*kgtoGg)</f>
        <v>1.6533934203908141E-2</v>
      </c>
      <c r="AU26" s="27">
        <f>IF(('Activity data'!AU13*EF!$H26)*kgtoGg=0,"NO",('Activity data'!AU13*EF!$H26)*kgtoGg)</f>
        <v>1.6571291953137553E-2</v>
      </c>
      <c r="AV26" s="27">
        <f>IF(('Activity data'!AV13*EF!$H26)*kgtoGg=0,"NO",('Activity data'!AV13*EF!$H26)*kgtoGg)</f>
        <v>1.6607590259743354E-2</v>
      </c>
      <c r="AW26" s="27">
        <f>IF(('Activity data'!AW13*EF!$H26)*kgtoGg=0,"NO",('Activity data'!AW13*EF!$H26)*kgtoGg)</f>
        <v>1.6642711372333197E-2</v>
      </c>
      <c r="AX26" s="27">
        <f>IF(('Activity data'!AX13*EF!$H26)*kgtoGg=0,"NO",('Activity data'!AX13*EF!$H26)*kgtoGg)</f>
        <v>1.6676749616815704E-2</v>
      </c>
      <c r="AY26" s="27">
        <f>IF(('Activity data'!AY13*EF!$H26)*kgtoGg=0,"NO",('Activity data'!AY13*EF!$H26)*kgtoGg)</f>
        <v>1.6709890045680485E-2</v>
      </c>
      <c r="AZ26" s="27">
        <f>IF(('Activity data'!AZ13*EF!$H26)*kgtoGg=0,"NO",('Activity data'!AZ13*EF!$H26)*kgtoGg)</f>
        <v>1.6742367088643108E-2</v>
      </c>
      <c r="BA26" s="27">
        <f>IF(('Activity data'!BA13*EF!$H26)*kgtoGg=0,"NO",('Activity data'!BA13*EF!$H26)*kgtoGg)</f>
        <v>1.6773943877735616E-2</v>
      </c>
      <c r="BB26" s="27">
        <f>IF(('Activity data'!BB13*EF!$H26)*kgtoGg=0,"NO",('Activity data'!BB13*EF!$H26)*kgtoGg)</f>
        <v>1.6805056695436665E-2</v>
      </c>
      <c r="BC26" s="27">
        <f>IF(('Activity data'!BC13*EF!$H26)*kgtoGg=0,"NO",('Activity data'!BC13*EF!$H26)*kgtoGg)</f>
        <v>1.6835398553756795E-2</v>
      </c>
      <c r="BD26" s="27">
        <f>IF(('Activity data'!BD13*EF!$H26)*kgtoGg=0,"NO",('Activity data'!BD13*EF!$H26)*kgtoGg)</f>
        <v>1.686419322673309E-2</v>
      </c>
      <c r="BE26" s="27">
        <f>IF(('Activity data'!BE13*EF!$H26)*kgtoGg=0,"NO",('Activity data'!BE13*EF!$H26)*kgtoGg)</f>
        <v>1.6891183850559092E-2</v>
      </c>
      <c r="BF26" s="27">
        <f>IF(('Activity data'!BF13*EF!$H26)*kgtoGg=0,"NO",('Activity data'!BF13*EF!$H26)*kgtoGg)</f>
        <v>1.6916418528733823E-2</v>
      </c>
      <c r="BG26" s="27">
        <f>IF(('Activity data'!BG13*EF!$H26)*kgtoGg=0,"NO",('Activity data'!BG13*EF!$H26)*kgtoGg)</f>
        <v>1.6940468472878126E-2</v>
      </c>
      <c r="BH26" s="27">
        <f>IF(('Activity data'!BH13*EF!$H26)*kgtoGg=0,"NO",('Activity data'!BH13*EF!$H26)*kgtoGg)</f>
        <v>1.6962315917223594E-2</v>
      </c>
      <c r="BI26" s="27">
        <f>IF(('Activity data'!BI13*EF!$H26)*kgtoGg=0,"NO",('Activity data'!BI13*EF!$H26)*kgtoGg)</f>
        <v>1.6982172509714035E-2</v>
      </c>
      <c r="BJ26" s="27">
        <f>IF(('Activity data'!BJ13*EF!$H26)*kgtoGg=0,"NO",('Activity data'!BJ13*EF!$H26)*kgtoGg)</f>
        <v>1.7000139511836106E-2</v>
      </c>
      <c r="BK26" s="27">
        <f>IF(('Activity data'!BK13*EF!$H26)*kgtoGg=0,"NO",('Activity data'!BK13*EF!$H26)*kgtoGg)</f>
        <v>1.7015913086937499E-2</v>
      </c>
      <c r="BL26" s="27">
        <f>IF(('Activity data'!BL13*EF!$H26)*kgtoGg=0,"NO",('Activity data'!BL13*EF!$H26)*kgtoGg)</f>
        <v>1.7029157935411068E-2</v>
      </c>
      <c r="BM26" s="27">
        <f>IF(('Activity data'!BM13*EF!$H26)*kgtoGg=0,"NO",('Activity data'!BM13*EF!$H26)*kgtoGg)</f>
        <v>1.7039113220643561E-2</v>
      </c>
      <c r="BN26" s="27">
        <f>IF(('Activity data'!BN13*EF!$H26)*kgtoGg=0,"NO",('Activity data'!BN13*EF!$H26)*kgtoGg)</f>
        <v>1.7046605615770843E-2</v>
      </c>
      <c r="BO26" s="27">
        <f>IF(('Activity data'!BO13*EF!$H26)*kgtoGg=0,"NO",('Activity data'!BO13*EF!$H26)*kgtoGg)</f>
        <v>1.7051982351614321E-2</v>
      </c>
      <c r="BP26" s="27">
        <f>IF(('Activity data'!BP13*EF!$H26)*kgtoGg=0,"NO",('Activity data'!BP13*EF!$H26)*kgtoGg)</f>
        <v>1.7054794327251439E-2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2.7445768018224993E-2</v>
      </c>
      <c r="AM27" s="27">
        <f>IF(('Activity data'!AM14*EF!$H27)*kgtoGg=0,"NO",('Activity data'!AM14*EF!$H27)*kgtoGg)</f>
        <v>2.7490316116619565E-2</v>
      </c>
      <c r="AN27" s="27">
        <f>IF(('Activity data'!AN14*EF!$H27)*kgtoGg=0,"NO",('Activity data'!AN14*EF!$H27)*kgtoGg)</f>
        <v>2.7491285003894028E-2</v>
      </c>
      <c r="AO27" s="27">
        <f>IF(('Activity data'!AO14*EF!$H27)*kgtoGg=0,"NO",('Activity data'!AO14*EF!$H27)*kgtoGg)</f>
        <v>2.7500619988948132E-2</v>
      </c>
      <c r="AP27" s="27">
        <f>IF(('Activity data'!AP14*EF!$H27)*kgtoGg=0,"NO",('Activity data'!AP14*EF!$H27)*kgtoGg)</f>
        <v>2.7555304659017382E-2</v>
      </c>
      <c r="AQ27" s="27">
        <f>IF(('Activity data'!AQ14*EF!$H27)*kgtoGg=0,"NO",('Activity data'!AQ14*EF!$H27)*kgtoGg)</f>
        <v>2.7634946681195413E-2</v>
      </c>
      <c r="AR27" s="27">
        <f>IF(('Activity data'!AR14*EF!$H27)*kgtoGg=0,"NO",('Activity data'!AR14*EF!$H27)*kgtoGg)</f>
        <v>2.7709497307593301E-2</v>
      </c>
      <c r="AS27" s="27">
        <f>IF(('Activity data'!AS14*EF!$H27)*kgtoGg=0,"NO",('Activity data'!AS14*EF!$H27)*kgtoGg)</f>
        <v>2.7779793149745866E-2</v>
      </c>
      <c r="AT27" s="27">
        <f>IF(('Activity data'!AT14*EF!$H27)*kgtoGg=0,"NO",('Activity data'!AT14*EF!$H27)*kgtoGg)</f>
        <v>2.7845668658305792E-2</v>
      </c>
      <c r="AU27" s="27">
        <f>IF(('Activity data'!AU14*EF!$H27)*kgtoGg=0,"NO",('Activity data'!AU14*EF!$H27)*kgtoGg)</f>
        <v>2.7908584809660519E-2</v>
      </c>
      <c r="AV27" s="27">
        <f>IF(('Activity data'!AV14*EF!$H27)*kgtoGg=0,"NO",('Activity data'!AV14*EF!$H27)*kgtoGg)</f>
        <v>2.7969716697941769E-2</v>
      </c>
      <c r="AW27" s="27">
        <f>IF(('Activity data'!AW14*EF!$H27)*kgtoGg=0,"NO",('Activity data'!AW14*EF!$H27)*kgtoGg)</f>
        <v>2.8028866011833228E-2</v>
      </c>
      <c r="AX27" s="27">
        <f>IF(('Activity data'!AX14*EF!$H27)*kgtoGg=0,"NO",('Activity data'!AX14*EF!$H27)*kgtoGg)</f>
        <v>2.8086191610561344E-2</v>
      </c>
      <c r="AY27" s="27">
        <f>IF(('Activity data'!AY14*EF!$H27)*kgtoGg=0,"NO",('Activity data'!AY14*EF!$H27)*kgtoGg)</f>
        <v>2.814200515076188E-2</v>
      </c>
      <c r="AZ27" s="27">
        <f>IF(('Activity data'!AZ14*EF!$H27)*kgtoGg=0,"NO",('Activity data'!AZ14*EF!$H27)*kgtoGg)</f>
        <v>2.8196701447855226E-2</v>
      </c>
      <c r="BA27" s="27">
        <f>IF(('Activity data'!BA14*EF!$H27)*kgtoGg=0,"NO",('Activity data'!BA14*EF!$H27)*kgtoGg)</f>
        <v>2.8249881580031829E-2</v>
      </c>
      <c r="BB27" s="27">
        <f>IF(('Activity data'!BB14*EF!$H27)*kgtoGg=0,"NO",('Activity data'!BB14*EF!$H27)*kgtoGg)</f>
        <v>2.8302280313572507E-2</v>
      </c>
      <c r="BC27" s="27">
        <f>IF(('Activity data'!BC14*EF!$H27)*kgtoGg=0,"NO",('Activity data'!BC14*EF!$H27)*kgtoGg)</f>
        <v>2.8353380633849578E-2</v>
      </c>
      <c r="BD27" s="27">
        <f>IF(('Activity data'!BD14*EF!$H27)*kgtoGg=0,"NO",('Activity data'!BD14*EF!$H27)*kgtoGg)</f>
        <v>2.8401875257871526E-2</v>
      </c>
      <c r="BE27" s="27">
        <f>IF(('Activity data'!BE14*EF!$H27)*kgtoGg=0,"NO",('Activity data'!BE14*EF!$H27)*kgtoGg)</f>
        <v>2.8447331587784962E-2</v>
      </c>
      <c r="BF27" s="27">
        <f>IF(('Activity data'!BF14*EF!$H27)*kgtoGg=0,"NO",('Activity data'!BF14*EF!$H27)*kgtoGg)</f>
        <v>2.8489830637223924E-2</v>
      </c>
      <c r="BG27" s="27">
        <f>IF(('Activity data'!BG14*EF!$H27)*kgtoGg=0,"NO",('Activity data'!BG14*EF!$H27)*kgtoGg)</f>
        <v>2.8530334413737962E-2</v>
      </c>
      <c r="BH27" s="27">
        <f>IF(('Activity data'!BH14*EF!$H27)*kgtoGg=0,"NO",('Activity data'!BH14*EF!$H27)*kgtoGg)</f>
        <v>2.856712884443861E-2</v>
      </c>
      <c r="BI27" s="27">
        <f>IF(('Activity data'!BI14*EF!$H27)*kgtoGg=0,"NO",('Activity data'!BI14*EF!$H27)*kgtoGg)</f>
        <v>2.8600570376765576E-2</v>
      </c>
      <c r="BJ27" s="27">
        <f>IF(('Activity data'!BJ14*EF!$H27)*kgtoGg=0,"NO",('Activity data'!BJ14*EF!$H27)*kgtoGg)</f>
        <v>2.8630829550517208E-2</v>
      </c>
      <c r="BK27" s="27">
        <f>IF(('Activity data'!BK14*EF!$H27)*kgtoGg=0,"NO",('Activity data'!BK14*EF!$H27)*kgtoGg)</f>
        <v>2.8657394658398581E-2</v>
      </c>
      <c r="BL27" s="27">
        <f>IF(('Activity data'!BL14*EF!$H27)*kgtoGg=0,"NO",('Activity data'!BL14*EF!$H27)*kgtoGg)</f>
        <v>2.8679701004696807E-2</v>
      </c>
      <c r="BM27" s="27">
        <f>IF(('Activity data'!BM14*EF!$H27)*kgtoGg=0,"NO",('Activity data'!BM14*EF!$H27)*kgtoGg)</f>
        <v>2.8696467224433996E-2</v>
      </c>
      <c r="BN27" s="27">
        <f>IF(('Activity data'!BN14*EF!$H27)*kgtoGg=0,"NO",('Activity data'!BN14*EF!$H27)*kgtoGg)</f>
        <v>2.8709085561340289E-2</v>
      </c>
      <c r="BO27" s="27">
        <f>IF(('Activity data'!BO14*EF!$H27)*kgtoGg=0,"NO",('Activity data'!BO14*EF!$H27)*kgtoGg)</f>
        <v>2.8718140805114353E-2</v>
      </c>
      <c r="BP27" s="27">
        <f>IF(('Activity data'!BP14*EF!$H27)*kgtoGg=0,"NO",('Activity data'!BP14*EF!$H27)*kgtoGg)</f>
        <v>2.8722876601259467E-2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4.1840370126470525E-3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4.1564738854214557E-3</v>
      </c>
      <c r="AJ28" s="27">
        <f>IF(('Activity data'!AJ15*EF!$H28)*kgtoGg=0,"NO",('Activity data'!AJ15*EF!$H28)*kgtoGg)</f>
        <v>4.1427460620707141E-3</v>
      </c>
      <c r="AK28" s="27">
        <f>IF(('Activity data'!AK15*EF!$H28)*kgtoGg=0,"NO",('Activity data'!AK15*EF!$H28)*kgtoGg)</f>
        <v>4.130408792135833E-3</v>
      </c>
      <c r="AL28" s="27">
        <f>IF(('Activity data'!AL15*EF!$H28)*kgtoGg=0,"NO",('Activity data'!AL15*EF!$H28)*kgtoGg)</f>
        <v>3.9309520468066824E-3</v>
      </c>
      <c r="AM28" s="27">
        <f>IF(('Activity data'!AM15*EF!$H28)*kgtoGg=0,"NO",('Activity data'!AM15*EF!$H28)*kgtoGg)</f>
        <v>4.026266964491155E-3</v>
      </c>
      <c r="AN28" s="27">
        <f>IF(('Activity data'!AN15*EF!$H28)*kgtoGg=0,"NO",('Activity data'!AN15*EF!$H28)*kgtoGg)</f>
        <v>4.0547741871788346E-3</v>
      </c>
      <c r="AO28" s="27">
        <f>IF(('Activity data'!AO15*EF!$H28)*kgtoGg=0,"NO",('Activity data'!AO15*EF!$H28)*kgtoGg)</f>
        <v>4.0366894084080483E-3</v>
      </c>
      <c r="AP28" s="27">
        <f>IF(('Activity data'!AP15*EF!$H28)*kgtoGg=0,"NO",('Activity data'!AP15*EF!$H28)*kgtoGg)</f>
        <v>4.0366192035907666E-3</v>
      </c>
      <c r="AQ28" s="27">
        <f>IF(('Activity data'!AQ15*EF!$H28)*kgtoGg=0,"NO",('Activity data'!AQ15*EF!$H28)*kgtoGg)</f>
        <v>4.037425439734248E-3</v>
      </c>
      <c r="AR28" s="27">
        <f>IF(('Activity data'!AR15*EF!$H28)*kgtoGg=0,"NO",('Activity data'!AR15*EF!$H28)*kgtoGg)</f>
        <v>4.0474872626852206E-3</v>
      </c>
      <c r="AS28" s="27">
        <f>IF(('Activity data'!AS15*EF!$H28)*kgtoGg=0,"NO",('Activity data'!AS15*EF!$H28)*kgtoGg)</f>
        <v>4.064035587959711E-3</v>
      </c>
      <c r="AT28" s="27">
        <f>IF(('Activity data'!AT15*EF!$H28)*kgtoGg=0,"NO",('Activity data'!AT15*EF!$H28)*kgtoGg)</f>
        <v>4.0871582507502422E-3</v>
      </c>
      <c r="AU28" s="27">
        <f>IF(('Activity data'!AU15*EF!$H28)*kgtoGg=0,"NO",('Activity data'!AU15*EF!$H28)*kgtoGg)</f>
        <v>4.1224507717577174E-3</v>
      </c>
      <c r="AV28" s="27">
        <f>IF(('Activity data'!AV15*EF!$H28)*kgtoGg=0,"NO",('Activity data'!AV15*EF!$H28)*kgtoGg)</f>
        <v>4.1706179494357121E-3</v>
      </c>
      <c r="AW28" s="27">
        <f>IF(('Activity data'!AW15*EF!$H28)*kgtoGg=0,"NO",('Activity data'!AW15*EF!$H28)*kgtoGg)</f>
        <v>4.2293299970360019E-3</v>
      </c>
      <c r="AX28" s="27">
        <f>IF(('Activity data'!AX15*EF!$H28)*kgtoGg=0,"NO",('Activity data'!AX15*EF!$H28)*kgtoGg)</f>
        <v>4.2919670544944027E-3</v>
      </c>
      <c r="AY28" s="27">
        <f>IF(('Activity data'!AY15*EF!$H28)*kgtoGg=0,"NO",('Activity data'!AY15*EF!$H28)*kgtoGg)</f>
        <v>4.3592704876445239E-3</v>
      </c>
      <c r="AZ28" s="27">
        <f>IF(('Activity data'!AZ15*EF!$H28)*kgtoGg=0,"NO",('Activity data'!AZ15*EF!$H28)*kgtoGg)</f>
        <v>4.4390131641821986E-3</v>
      </c>
      <c r="BA28" s="27">
        <f>IF(('Activity data'!BA15*EF!$H28)*kgtoGg=0,"NO",('Activity data'!BA15*EF!$H28)*kgtoGg)</f>
        <v>4.5241110686925212E-3</v>
      </c>
      <c r="BB28" s="27">
        <f>IF(('Activity data'!BB15*EF!$H28)*kgtoGg=0,"NO",('Activity data'!BB15*EF!$H28)*kgtoGg)</f>
        <v>4.6147813478874524E-3</v>
      </c>
      <c r="BC28" s="27">
        <f>IF(('Activity data'!BC15*EF!$H28)*kgtoGg=0,"NO",('Activity data'!BC15*EF!$H28)*kgtoGg)</f>
        <v>4.711822405945032E-3</v>
      </c>
      <c r="BD28" s="27">
        <f>IF(('Activity data'!BD15*EF!$H28)*kgtoGg=0,"NO",('Activity data'!BD15*EF!$H28)*kgtoGg)</f>
        <v>4.8136931480912866E-3</v>
      </c>
      <c r="BE28" s="27">
        <f>IF(('Activity data'!BE15*EF!$H28)*kgtoGg=0,"NO",('Activity data'!BE15*EF!$H28)*kgtoGg)</f>
        <v>4.9166886442031134E-3</v>
      </c>
      <c r="BF28" s="27">
        <f>IF(('Activity data'!BF15*EF!$H28)*kgtoGg=0,"NO",('Activity data'!BF15*EF!$H28)*kgtoGg)</f>
        <v>5.0193679361785594E-3</v>
      </c>
      <c r="BG28" s="27">
        <f>IF(('Activity data'!BG15*EF!$H28)*kgtoGg=0,"NO",('Activity data'!BG15*EF!$H28)*kgtoGg)</f>
        <v>5.1270219923267527E-3</v>
      </c>
      <c r="BH28" s="27">
        <f>IF(('Activity data'!BH15*EF!$H28)*kgtoGg=0,"NO",('Activity data'!BH15*EF!$H28)*kgtoGg)</f>
        <v>5.2320978218311168E-3</v>
      </c>
      <c r="BI28" s="27">
        <f>IF(('Activity data'!BI15*EF!$H28)*kgtoGg=0,"NO",('Activity data'!BI15*EF!$H28)*kgtoGg)</f>
        <v>5.3414807734099793E-3</v>
      </c>
      <c r="BJ28" s="27">
        <f>IF(('Activity data'!BJ15*EF!$H28)*kgtoGg=0,"NO",('Activity data'!BJ15*EF!$H28)*kgtoGg)</f>
        <v>5.4568626236150752E-3</v>
      </c>
      <c r="BK28" s="27">
        <f>IF(('Activity data'!BK15*EF!$H28)*kgtoGg=0,"NO",('Activity data'!BK15*EF!$H28)*kgtoGg)</f>
        <v>5.5787677971732771E-3</v>
      </c>
      <c r="BL28" s="27">
        <f>IF(('Activity data'!BL15*EF!$H28)*kgtoGg=0,"NO",('Activity data'!BL15*EF!$H28)*kgtoGg)</f>
        <v>5.7077220257664247E-3</v>
      </c>
      <c r="BM28" s="27">
        <f>IF(('Activity data'!BM15*EF!$H28)*kgtoGg=0,"NO",('Activity data'!BM15*EF!$H28)*kgtoGg)</f>
        <v>5.8337980457066141E-3</v>
      </c>
      <c r="BN28" s="27">
        <f>IF(('Activity data'!BN15*EF!$H28)*kgtoGg=0,"NO",('Activity data'!BN15*EF!$H28)*kgtoGg)</f>
        <v>5.9670420864998703E-3</v>
      </c>
      <c r="BO28" s="27">
        <f>IF(('Activity data'!BO15*EF!$H28)*kgtoGg=0,"NO",('Activity data'!BO15*EF!$H28)*kgtoGg)</f>
        <v>6.1113012977774012E-3</v>
      </c>
      <c r="BP28" s="27">
        <f>IF(('Activity data'!BP15*EF!$H28)*kgtoGg=0,"NO",('Activity data'!BP15*EF!$H28)*kgtoGg)</f>
        <v>6.2653052479983585E-3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23.152530650802596</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22.602951186820604</v>
      </c>
      <c r="AI30" s="27">
        <f>IF(('Activity data'!AI17*EF!$H30)*kgtoGg=0,"NO",('Activity data'!AI17*EF!$H30)*kgtoGg)</f>
        <v>22.12653281137495</v>
      </c>
      <c r="AJ30" s="27">
        <f>IF(('Activity data'!AJ17*EF!$H30)*kgtoGg=0,"NO",('Activity data'!AJ17*EF!$H30)*kgtoGg)</f>
        <v>21.780600237355969</v>
      </c>
      <c r="AK30" s="27">
        <f>IF(('Activity data'!AK17*EF!$H30)*kgtoGg=0,"NO",('Activity data'!AK17*EF!$H30)*kgtoGg)</f>
        <v>21.465278056857684</v>
      </c>
      <c r="AL30" s="27">
        <f>IF(('Activity data'!AL17*EF!$H30)*kgtoGg=0,"NO",('Activity data'!AL17*EF!$H30)*kgtoGg)</f>
        <v>19.160106242351851</v>
      </c>
      <c r="AM30" s="27">
        <f>IF(('Activity data'!AM17*EF!$H30)*kgtoGg=0,"NO",('Activity data'!AM17*EF!$H30)*kgtoGg)</f>
        <v>19.822195808061867</v>
      </c>
      <c r="AN30" s="27">
        <f>IF(('Activity data'!AN17*EF!$H30)*kgtoGg=0,"NO",('Activity data'!AN17*EF!$H30)*kgtoGg)</f>
        <v>19.805156368134107</v>
      </c>
      <c r="AO30" s="27">
        <f>IF(('Activity data'!AO17*EF!$H30)*kgtoGg=0,"NO",('Activity data'!AO17*EF!$H30)*kgtoGg)</f>
        <v>19.358775752465174</v>
      </c>
      <c r="AP30" s="27">
        <f>IF(('Activity data'!AP17*EF!$H30)*kgtoGg=0,"NO",('Activity data'!AP17*EF!$H30)*kgtoGg)</f>
        <v>19.118873230082674</v>
      </c>
      <c r="AQ30" s="27">
        <f>IF(('Activity data'!AQ17*EF!$H30)*kgtoGg=0,"NO",('Activity data'!AQ17*EF!$H30)*kgtoGg)</f>
        <v>18.908286778496041</v>
      </c>
      <c r="AR30" s="27">
        <f>IF(('Activity data'!AR17*EF!$H30)*kgtoGg=0,"NO",('Activity data'!AR17*EF!$H30)*kgtoGg)</f>
        <v>18.782138755416973</v>
      </c>
      <c r="AS30" s="27">
        <f>IF(('Activity data'!AS17*EF!$H30)*kgtoGg=0,"NO",('Activity data'!AS17*EF!$H30)*kgtoGg)</f>
        <v>18.713314084549907</v>
      </c>
      <c r="AT30" s="27">
        <f>IF(('Activity data'!AT17*EF!$H30)*kgtoGg=0,"NO",('Activity data'!AT17*EF!$H30)*kgtoGg)</f>
        <v>18.700370076761462</v>
      </c>
      <c r="AU30" s="27">
        <f>IF(('Activity data'!AU17*EF!$H30)*kgtoGg=0,"NO",('Activity data'!AU17*EF!$H30)*kgtoGg)</f>
        <v>18.790887801584905</v>
      </c>
      <c r="AV30" s="27">
        <f>IF(('Activity data'!AV17*EF!$H30)*kgtoGg=0,"NO",('Activity data'!AV17*EF!$H30)*kgtoGg)</f>
        <v>18.987914443331647</v>
      </c>
      <c r="AW30" s="27">
        <f>IF(('Activity data'!AW17*EF!$H30)*kgtoGg=0,"NO",('Activity data'!AW17*EF!$H30)*kgtoGg)</f>
        <v>19.267547201831963</v>
      </c>
      <c r="AX30" s="27">
        <f>IF(('Activity data'!AX17*EF!$H30)*kgtoGg=0,"NO",('Activity data'!AX17*EF!$H30)*kgtoGg)</f>
        <v>19.570996897653789</v>
      </c>
      <c r="AY30" s="27">
        <f>IF(('Activity data'!AY17*EF!$H30)*kgtoGg=0,"NO",('Activity data'!AY17*EF!$H30)*kgtoGg)</f>
        <v>19.903462207783317</v>
      </c>
      <c r="AZ30" s="27">
        <f>IF(('Activity data'!AZ17*EF!$H30)*kgtoGg=0,"NO",('Activity data'!AZ17*EF!$H30)*kgtoGg)</f>
        <v>20.327702518902598</v>
      </c>
      <c r="BA30" s="27">
        <f>IF(('Activity data'!BA17*EF!$H30)*kgtoGg=0,"NO",('Activity data'!BA17*EF!$H30)*kgtoGg)</f>
        <v>20.782310272279631</v>
      </c>
      <c r="BB30" s="27">
        <f>IF(('Activity data'!BB17*EF!$H30)*kgtoGg=0,"NO",('Activity data'!BB17*EF!$H30)*kgtoGg)</f>
        <v>21.268036408348205</v>
      </c>
      <c r="BC30" s="27">
        <f>IF(('Activity data'!BC17*EF!$H30)*kgtoGg=0,"NO",('Activity data'!BC17*EF!$H30)*kgtoGg)</f>
        <v>21.789292853992645</v>
      </c>
      <c r="BD30" s="27">
        <f>IF(('Activity data'!BD17*EF!$H30)*kgtoGg=0,"NO",('Activity data'!BD17*EF!$H30)*kgtoGg)</f>
        <v>22.331262269864837</v>
      </c>
      <c r="BE30" s="27">
        <f>IF(('Activity data'!BE17*EF!$H30)*kgtoGg=0,"NO",('Activity data'!BE17*EF!$H30)*kgtoGg)</f>
        <v>22.8636080911437</v>
      </c>
      <c r="BF30" s="27">
        <f>IF(('Activity data'!BF17*EF!$H30)*kgtoGg=0,"NO",('Activity data'!BF17*EF!$H30)*kgtoGg)</f>
        <v>23.375087414147369</v>
      </c>
      <c r="BG30" s="27">
        <f>IF(('Activity data'!BG17*EF!$H30)*kgtoGg=0,"NO",('Activity data'!BG17*EF!$H30)*kgtoGg)</f>
        <v>23.906439857515586</v>
      </c>
      <c r="BH30" s="27">
        <f>IF(('Activity data'!BH17*EF!$H30)*kgtoGg=0,"NO",('Activity data'!BH17*EF!$H30)*kgtoGg)</f>
        <v>24.398718876092502</v>
      </c>
      <c r="BI30" s="27">
        <f>IF(('Activity data'!BI17*EF!$H30)*kgtoGg=0,"NO",('Activity data'!BI17*EF!$H30)*kgtoGg)</f>
        <v>24.903487616212388</v>
      </c>
      <c r="BJ30" s="27">
        <f>IF(('Activity data'!BJ17*EF!$H30)*kgtoGg=0,"NO",('Activity data'!BJ17*EF!$H30)*kgtoGg)</f>
        <v>25.431908953147122</v>
      </c>
      <c r="BK30" s="27">
        <f>IF(('Activity data'!BK17*EF!$H30)*kgtoGg=0,"NO",('Activity data'!BK17*EF!$H30)*kgtoGg)</f>
        <v>25.985567041516546</v>
      </c>
      <c r="BL30" s="27">
        <f>IF(('Activity data'!BL17*EF!$H30)*kgtoGg=0,"NO",('Activity data'!BL17*EF!$H30)*kgtoGg)</f>
        <v>26.565769390799066</v>
      </c>
      <c r="BM30" s="27">
        <f>IF(('Activity data'!BM17*EF!$H30)*kgtoGg=0,"NO",('Activity data'!BM17*EF!$H30)*kgtoGg)</f>
        <v>27.100265296417199</v>
      </c>
      <c r="BN30" s="27">
        <f>IF(('Activity data'!BN17*EF!$H30)*kgtoGg=0,"NO",('Activity data'!BN17*EF!$H30)*kgtoGg)</f>
        <v>27.659971192964981</v>
      </c>
      <c r="BO30" s="27">
        <f>IF(('Activity data'!BO17*EF!$H30)*kgtoGg=0,"NO",('Activity data'!BO17*EF!$H30)*kgtoGg)</f>
        <v>28.269343025653054</v>
      </c>
      <c r="BP30" s="27">
        <f>IF(('Activity data'!BP17*EF!$H30)*kgtoGg=0,"NO",('Activity data'!BP17*EF!$H30)*kgtoGg)</f>
        <v>28.915995243186593</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7.7508449141861113E-2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7.5668604825232036E-2</v>
      </c>
      <c r="AI31" s="27">
        <f>IF(('Activity data'!AI18*EF!$H31)*kgtoGg=0,"NO",('Activity data'!AI18*EF!$H31)*kgtoGg)</f>
        <v>7.4073684167079393E-2</v>
      </c>
      <c r="AJ31" s="27">
        <f>IF(('Activity data'!AJ18*EF!$H31)*kgtoGg=0,"NO",('Activity data'!AJ18*EF!$H31)*kgtoGg)</f>
        <v>7.291559489708703E-2</v>
      </c>
      <c r="AK31" s="27">
        <f>IF(('Activity data'!AK18*EF!$H31)*kgtoGg=0,"NO",('Activity data'!AK18*EF!$H31)*kgtoGg)</f>
        <v>7.1859980996426709E-2</v>
      </c>
      <c r="AL31" s="27">
        <f>IF(('Activity data'!AL18*EF!$H31)*kgtoGg=0,"NO",('Activity data'!AL18*EF!$H31)*kgtoGg)</f>
        <v>6.4142885399290181E-2</v>
      </c>
      <c r="AM31" s="27">
        <f>IF(('Activity data'!AM18*EF!$H31)*kgtoGg=0,"NO",('Activity data'!AM18*EF!$H31)*kgtoGg)</f>
        <v>6.6359383293416188E-2</v>
      </c>
      <c r="AN31" s="27">
        <f>IF(('Activity data'!AN18*EF!$H31)*kgtoGg=0,"NO",('Activity data'!AN18*EF!$H31)*kgtoGg)</f>
        <v>6.6302339828795992E-2</v>
      </c>
      <c r="AO31" s="27">
        <f>IF(('Activity data'!AO18*EF!$H31)*kgtoGg=0,"NO",('Activity data'!AO18*EF!$H31)*kgtoGg)</f>
        <v>6.4807977516126353E-2</v>
      </c>
      <c r="AP31" s="27">
        <f>IF(('Activity data'!AP18*EF!$H31)*kgtoGg=0,"NO",('Activity data'!AP18*EF!$H31)*kgtoGg)</f>
        <v>6.4004848357783417E-2</v>
      </c>
      <c r="AQ31" s="27">
        <f>IF(('Activity data'!AQ18*EF!$H31)*kgtoGg=0,"NO",('Activity data'!AQ18*EF!$H31)*kgtoGg)</f>
        <v>6.3299861524207982E-2</v>
      </c>
      <c r="AR31" s="27">
        <f>IF(('Activity data'!AR18*EF!$H31)*kgtoGg=0,"NO",('Activity data'!AR18*EF!$H31)*kgtoGg)</f>
        <v>6.2877551851946253E-2</v>
      </c>
      <c r="AS31" s="27">
        <f>IF(('Activity data'!AS18*EF!$H31)*kgtoGg=0,"NO",('Activity data'!AS18*EF!$H31)*kgtoGg)</f>
        <v>6.2647145354183115E-2</v>
      </c>
      <c r="AT31" s="27">
        <f>IF(('Activity data'!AT18*EF!$H31)*kgtoGg=0,"NO",('Activity data'!AT18*EF!$H31)*kgtoGg)</f>
        <v>6.2603812295499606E-2</v>
      </c>
      <c r="AU31" s="27">
        <f>IF(('Activity data'!AU18*EF!$H31)*kgtoGg=0,"NO",('Activity data'!AU18*EF!$H31)*kgtoGg)</f>
        <v>6.2906841306743858E-2</v>
      </c>
      <c r="AV31" s="27">
        <f>IF(('Activity data'!AV18*EF!$H31)*kgtoGg=0,"NO",('Activity data'!AV18*EF!$H31)*kgtoGg)</f>
        <v>6.3566433541897199E-2</v>
      </c>
      <c r="AW31" s="27">
        <f>IF(('Activity data'!AW18*EF!$H31)*kgtoGg=0,"NO",('Activity data'!AW18*EF!$H31)*kgtoGg)</f>
        <v>6.4502568851143346E-2</v>
      </c>
      <c r="AX31" s="27">
        <f>IF(('Activity data'!AX18*EF!$H31)*kgtoGg=0,"NO",('Activity data'!AX18*EF!$H31)*kgtoGg)</f>
        <v>6.5518436864470161E-2</v>
      </c>
      <c r="AY31" s="27">
        <f>IF(('Activity data'!AY18*EF!$H31)*kgtoGg=0,"NO",('Activity data'!AY18*EF!$H31)*kgtoGg)</f>
        <v>6.6631441355005802E-2</v>
      </c>
      <c r="AZ31" s="27">
        <f>IF(('Activity data'!AZ18*EF!$H31)*kgtoGg=0,"NO",('Activity data'!AZ18*EF!$H31)*kgtoGg)</f>
        <v>6.8051683879430516E-2</v>
      </c>
      <c r="BA31" s="27">
        <f>IF(('Activity data'!BA18*EF!$H31)*kgtoGg=0,"NO",('Activity data'!BA18*EF!$H31)*kgtoGg)</f>
        <v>6.9573588437664979E-2</v>
      </c>
      <c r="BB31" s="27">
        <f>IF(('Activity data'!BB18*EF!$H31)*kgtoGg=0,"NO",('Activity data'!BB18*EF!$H31)*kgtoGg)</f>
        <v>7.1199668976426239E-2</v>
      </c>
      <c r="BC31" s="27">
        <f>IF(('Activity data'!BC18*EF!$H31)*kgtoGg=0,"NO",('Activity data'!BC18*EF!$H31)*kgtoGg)</f>
        <v>7.2944695440982463E-2</v>
      </c>
      <c r="BD31" s="27">
        <f>IF(('Activity data'!BD18*EF!$H31)*kgtoGg=0,"NO",('Activity data'!BD18*EF!$H31)*kgtoGg)</f>
        <v>7.4759063362146105E-2</v>
      </c>
      <c r="BE31" s="27">
        <f>IF(('Activity data'!BE18*EF!$H31)*kgtoGg=0,"NO",('Activity data'!BE18*EF!$H31)*kgtoGg)</f>
        <v>7.6541214075465408E-2</v>
      </c>
      <c r="BF31" s="27">
        <f>IF(('Activity data'!BF18*EF!$H31)*kgtoGg=0,"NO",('Activity data'!BF18*EF!$H31)*kgtoGg)</f>
        <v>7.8253509361543294E-2</v>
      </c>
      <c r="BG31" s="27">
        <f>IF(('Activity data'!BG18*EF!$H31)*kgtoGg=0,"NO",('Activity data'!BG18*EF!$H31)*kgtoGg)</f>
        <v>8.0032334512641051E-2</v>
      </c>
      <c r="BH31" s="27">
        <f>IF(('Activity data'!BH18*EF!$H31)*kgtoGg=0,"NO",('Activity data'!BH18*EF!$H31)*kgtoGg)</f>
        <v>8.1680352340603682E-2</v>
      </c>
      <c r="BI31" s="27">
        <f>IF(('Activity data'!BI18*EF!$H31)*kgtoGg=0,"NO",('Activity data'!BI18*EF!$H31)*kgtoGg)</f>
        <v>8.3370182399013615E-2</v>
      </c>
      <c r="BJ31" s="27">
        <f>IF(('Activity data'!BJ18*EF!$H31)*kgtoGg=0,"NO",('Activity data'!BJ18*EF!$H31)*kgtoGg)</f>
        <v>8.5139194993663181E-2</v>
      </c>
      <c r="BK31" s="27">
        <f>IF(('Activity data'!BK18*EF!$H31)*kgtoGg=0,"NO",('Activity data'!BK18*EF!$H31)*kgtoGg)</f>
        <v>8.699269344839361E-2</v>
      </c>
      <c r="BL31" s="27">
        <f>IF(('Activity data'!BL18*EF!$H31)*kgtoGg=0,"NO",('Activity data'!BL18*EF!$H31)*kgtoGg)</f>
        <v>8.8935054953475728E-2</v>
      </c>
      <c r="BM31" s="27">
        <f>IF(('Activity data'!BM18*EF!$H31)*kgtoGg=0,"NO",('Activity data'!BM18*EF!$H31)*kgtoGg)</f>
        <v>9.0724403571213114E-2</v>
      </c>
      <c r="BN31" s="27">
        <f>IF(('Activity data'!BN18*EF!$H31)*kgtoGg=0,"NO",('Activity data'!BN18*EF!$H31)*kgtoGg)</f>
        <v>9.2598148462053789E-2</v>
      </c>
      <c r="BO31" s="27">
        <f>IF(('Activity data'!BO18*EF!$H31)*kgtoGg=0,"NO",('Activity data'!BO18*EF!$H31)*kgtoGg)</f>
        <v>9.4638161556723804E-2</v>
      </c>
      <c r="BP31" s="27">
        <f>IF(('Activity data'!BP18*EF!$H31)*kgtoGg=0,"NO",('Activity data'!BP18*EF!$H31)*kgtoGg)</f>
        <v>9.6802979358765362E-2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0.60475451589519702</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0.59374595963332344</v>
      </c>
      <c r="AM32" s="27">
        <f>IF(('Activity data'!AM19*EF!$H32)*kgtoGg=0,"NO",('Activity data'!AM19*EF!$H32)*kgtoGg)</f>
        <v>0.61510185994880018</v>
      </c>
      <c r="AN32" s="27">
        <f>IF(('Activity data'!AN19*EF!$H32)*kgtoGg=0,"NO",('Activity data'!AN19*EF!$H32)*kgtoGg)</f>
        <v>0.62499993716979774</v>
      </c>
      <c r="AO32" s="27">
        <f>IF(('Activity data'!AO19*EF!$H32)*kgtoGg=0,"NO",('Activity data'!AO19*EF!$H32)*kgtoGg)</f>
        <v>0.62757436654457688</v>
      </c>
      <c r="AP32" s="27">
        <f>IF(('Activity data'!AP19*EF!$H32)*kgtoGg=0,"NO",('Activity data'!AP19*EF!$H32)*kgtoGg)</f>
        <v>0.63395905480820369</v>
      </c>
      <c r="AQ32" s="27">
        <f>IF(('Activity data'!AQ19*EF!$H32)*kgtoGg=0,"NO",('Activity data'!AQ19*EF!$H32)*kgtoGg)</f>
        <v>0.64098571522282144</v>
      </c>
      <c r="AR32" s="27">
        <f>IF(('Activity data'!AR19*EF!$H32)*kgtoGg=0,"NO",('Activity data'!AR19*EF!$H32)*kgtoGg)</f>
        <v>0.64935248324987727</v>
      </c>
      <c r="AS32" s="27">
        <f>IF(('Activity data'!AS19*EF!$H32)*kgtoGg=0,"NO",('Activity data'!AS19*EF!$H32)*kgtoGg)</f>
        <v>0.65866446707229387</v>
      </c>
      <c r="AT32" s="27">
        <f>IF(('Activity data'!AT19*EF!$H32)*kgtoGg=0,"NO",('Activity data'!AT19*EF!$H32)*kgtoGg)</f>
        <v>0.66896441982909505</v>
      </c>
      <c r="AU32" s="27">
        <f>IF(('Activity data'!AU19*EF!$H32)*kgtoGg=0,"NO",('Activity data'!AU19*EF!$H32)*kgtoGg)</f>
        <v>0.68127036759086557</v>
      </c>
      <c r="AV32" s="27">
        <f>IF(('Activity data'!AV19*EF!$H32)*kgtoGg=0,"NO",('Activity data'!AV19*EF!$H32)*kgtoGg)</f>
        <v>0.69578711819602035</v>
      </c>
      <c r="AW32" s="27">
        <f>IF(('Activity data'!AW19*EF!$H32)*kgtoGg=0,"NO",('Activity data'!AW19*EF!$H32)*kgtoGg)</f>
        <v>0.71216230365178079</v>
      </c>
      <c r="AX32" s="27">
        <f>IF(('Activity data'!AX19*EF!$H32)*kgtoGg=0,"NO",('Activity data'!AX19*EF!$H32)*kgtoGg)</f>
        <v>0.72928847843162925</v>
      </c>
      <c r="AY32" s="27">
        <f>IF(('Activity data'!AY19*EF!$H32)*kgtoGg=0,"NO",('Activity data'!AY19*EF!$H32)*kgtoGg)</f>
        <v>0.74731833546352189</v>
      </c>
      <c r="AZ32" s="27">
        <f>IF(('Activity data'!AZ19*EF!$H32)*kgtoGg=0,"NO",('Activity data'!AZ19*EF!$H32)*kgtoGg)</f>
        <v>0.76765599055514222</v>
      </c>
      <c r="BA32" s="27">
        <f>IF(('Activity data'!BA19*EF!$H32)*kgtoGg=0,"NO",('Activity data'!BA19*EF!$H32)*kgtoGg)</f>
        <v>0.78907348125285737</v>
      </c>
      <c r="BB32" s="27">
        <f>IF(('Activity data'!BB19*EF!$H32)*kgtoGg=0,"NO",('Activity data'!BB19*EF!$H32)*kgtoGg)</f>
        <v>0.81164820328771115</v>
      </c>
      <c r="BC32" s="27">
        <f>IF(('Activity data'!BC19*EF!$H32)*kgtoGg=0,"NO",('Activity data'!BC19*EF!$H32)*kgtoGg)</f>
        <v>0.8355278973713316</v>
      </c>
      <c r="BD32" s="27">
        <f>IF(('Activity data'!BD19*EF!$H32)*kgtoGg=0,"NO",('Activity data'!BD19*EF!$H32)*kgtoGg)</f>
        <v>0.86041157800508183</v>
      </c>
      <c r="BE32" s="27">
        <f>IF(('Activity data'!BE19*EF!$H32)*kgtoGg=0,"NO",('Activity data'!BE19*EF!$H32)*kgtoGg)</f>
        <v>0.88561667201804961</v>
      </c>
      <c r="BF32" s="27">
        <f>IF(('Activity data'!BF19*EF!$H32)*kgtoGg=0,"NO",('Activity data'!BF19*EF!$H32)*kgtoGg)</f>
        <v>0.91087540031171421</v>
      </c>
      <c r="BG32" s="27">
        <f>IF(('Activity data'!BG19*EF!$H32)*kgtoGg=0,"NO",('Activity data'!BG19*EF!$H32)*kgtoGg)</f>
        <v>0.93719126710747669</v>
      </c>
      <c r="BH32" s="27">
        <f>IF(('Activity data'!BH19*EF!$H32)*kgtoGg=0,"NO",('Activity data'!BH19*EF!$H32)*kgtoGg)</f>
        <v>0.96310717691671177</v>
      </c>
      <c r="BI32" s="27">
        <f>IF(('Activity data'!BI19*EF!$H32)*kgtoGg=0,"NO",('Activity data'!BI19*EF!$H32)*kgtoGg)</f>
        <v>0.98990787400485714</v>
      </c>
      <c r="BJ32" s="27">
        <f>IF(('Activity data'!BJ19*EF!$H32)*kgtoGg=0,"NO",('Activity data'!BJ19*EF!$H32)*kgtoGg)</f>
        <v>1.0179213955755684</v>
      </c>
      <c r="BK32" s="27">
        <f>IF(('Activity data'!BK19*EF!$H32)*kgtoGg=0,"NO",('Activity data'!BK19*EF!$H32)*kgtoGg)</f>
        <v>1.047235539230829</v>
      </c>
      <c r="BL32" s="27">
        <f>IF(('Activity data'!BL19*EF!$H32)*kgtoGg=0,"NO",('Activity data'!BL19*EF!$H32)*kgtoGg)</f>
        <v>1.0779347403326329</v>
      </c>
      <c r="BM32" s="27">
        <f>IF(('Activity data'!BM19*EF!$H32)*kgtoGg=0,"NO",('Activity data'!BM19*EF!$H32)*kgtoGg)</f>
        <v>1.1080747670252975</v>
      </c>
      <c r="BN32" s="27">
        <f>IF(('Activity data'!BN19*EF!$H32)*kgtoGg=0,"NO",('Activity data'!BN19*EF!$H32)*kgtoGg)</f>
        <v>1.1396138266260938</v>
      </c>
      <c r="BO32" s="27">
        <f>IF(('Activity data'!BO19*EF!$H32)*kgtoGg=0,"NO",('Activity data'!BO19*EF!$H32)*kgtoGg)</f>
        <v>1.1733190443821473</v>
      </c>
      <c r="BP32" s="27">
        <f>IF(('Activity data'!BP19*EF!$H32)*kgtoGg=0,"NO",('Activity data'!BP19*EF!$H32)*kgtoGg)</f>
        <v>1.208922401682198</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2.2910596881616563</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1.9290254090022454</v>
      </c>
      <c r="AM33" s="27">
        <f>IF(('Activity data'!AM20*EF!$H33)*kgtoGg=0,"NO",('Activity data'!AM20*EF!$H33)*kgtoGg)</f>
        <v>2.0721603762721794</v>
      </c>
      <c r="AN33" s="27">
        <f>IF(('Activity data'!AN20*EF!$H33)*kgtoGg=0,"NO",('Activity data'!AN20*EF!$H33)*kgtoGg)</f>
        <v>2.1116387319754453</v>
      </c>
      <c r="AO33" s="27">
        <f>IF(('Activity data'!AO20*EF!$H33)*kgtoGg=0,"NO",('Activity data'!AO20*EF!$H33)*kgtoGg)</f>
        <v>2.0814689805174984</v>
      </c>
      <c r="AP33" s="27">
        <f>IF(('Activity data'!AP20*EF!$H33)*kgtoGg=0,"NO",('Activity data'!AP20*EF!$H33)*kgtoGg)</f>
        <v>2.0816313202114962</v>
      </c>
      <c r="AQ33" s="27">
        <f>IF(('Activity data'!AQ20*EF!$H33)*kgtoGg=0,"NO",('Activity data'!AQ20*EF!$H33)*kgtoGg)</f>
        <v>2.0848873315390253</v>
      </c>
      <c r="AR33" s="27">
        <f>IF(('Activity data'!AR20*EF!$H33)*kgtoGg=0,"NO",('Activity data'!AR20*EF!$H33)*kgtoGg)</f>
        <v>2.1019366050515993</v>
      </c>
      <c r="AS33" s="27">
        <f>IF(('Activity data'!AS20*EF!$H33)*kgtoGg=0,"NO",('Activity data'!AS20*EF!$H33)*kgtoGg)</f>
        <v>2.1286964302578189</v>
      </c>
      <c r="AT33" s="27">
        <f>IF(('Activity data'!AT20*EF!$H33)*kgtoGg=0,"NO",('Activity data'!AT20*EF!$H33)*kgtoGg)</f>
        <v>2.1653238114410347</v>
      </c>
      <c r="AU33" s="27">
        <f>IF(('Activity data'!AU20*EF!$H33)*kgtoGg=0,"NO",('Activity data'!AU20*EF!$H33)*kgtoGg)</f>
        <v>2.2204734624700375</v>
      </c>
      <c r="AV33" s="27">
        <f>IF(('Activity data'!AV20*EF!$H33)*kgtoGg=0,"NO",('Activity data'!AV20*EF!$H33)*kgtoGg)</f>
        <v>2.2953594743770229</v>
      </c>
      <c r="AW33" s="27">
        <f>IF(('Activity data'!AW20*EF!$H33)*kgtoGg=0,"NO",('Activity data'!AW20*EF!$H33)*kgtoGg)</f>
        <v>2.3864591752761957</v>
      </c>
      <c r="AX33" s="27">
        <f>IF(('Activity data'!AX20*EF!$H33)*kgtoGg=0,"NO",('Activity data'!AX20*EF!$H33)*kgtoGg)</f>
        <v>2.4836950973349508</v>
      </c>
      <c r="AY33" s="27">
        <f>IF(('Activity data'!AY20*EF!$H33)*kgtoGg=0,"NO",('Activity data'!AY20*EF!$H33)*kgtoGg)</f>
        <v>2.5882229276888769</v>
      </c>
      <c r="AZ33" s="27">
        <f>IF(('Activity data'!AZ20*EF!$H33)*kgtoGg=0,"NO",('Activity data'!AZ20*EF!$H33)*kgtoGg)</f>
        <v>2.7119724129624112</v>
      </c>
      <c r="BA33" s="27">
        <f>IF(('Activity data'!BA20*EF!$H33)*kgtoGg=0,"NO",('Activity data'!BA20*EF!$H33)*kgtoGg)</f>
        <v>2.8440806469047257</v>
      </c>
      <c r="BB33" s="27">
        <f>IF(('Activity data'!BB20*EF!$H33)*kgtoGg=0,"NO",('Activity data'!BB20*EF!$H33)*kgtoGg)</f>
        <v>2.9849440454697027</v>
      </c>
      <c r="BC33" s="27">
        <f>IF(('Activity data'!BC20*EF!$H33)*kgtoGg=0,"NO",('Activity data'!BC20*EF!$H33)*kgtoGg)</f>
        <v>3.1357331677554514</v>
      </c>
      <c r="BD33" s="27">
        <f>IF(('Activity data'!BD20*EF!$H33)*kgtoGg=0,"NO",('Activity data'!BD20*EF!$H33)*kgtoGg)</f>
        <v>3.2939342554614459</v>
      </c>
      <c r="BE33" s="27">
        <f>IF(('Activity data'!BE20*EF!$H33)*kgtoGg=0,"NO",('Activity data'!BE20*EF!$H33)*kgtoGg)</f>
        <v>3.4537806650739626</v>
      </c>
      <c r="BF33" s="27">
        <f>IF(('Activity data'!BF20*EF!$H33)*kgtoGg=0,"NO",('Activity data'!BF20*EF!$H33)*kgtoGg)</f>
        <v>3.6130233904461213</v>
      </c>
      <c r="BG33" s="27">
        <f>IF(('Activity data'!BG20*EF!$H33)*kgtoGg=0,"NO",('Activity data'!BG20*EF!$H33)*kgtoGg)</f>
        <v>3.7798456657596979</v>
      </c>
      <c r="BH33" s="27">
        <f>IF(('Activity data'!BH20*EF!$H33)*kgtoGg=0,"NO",('Activity data'!BH20*EF!$H33)*kgtoGg)</f>
        <v>3.9424101344582398</v>
      </c>
      <c r="BI33" s="27">
        <f>IF(('Activity data'!BI20*EF!$H33)*kgtoGg=0,"NO",('Activity data'!BI20*EF!$H33)*kgtoGg)</f>
        <v>4.11125647815427</v>
      </c>
      <c r="BJ33" s="27">
        <f>IF(('Activity data'!BJ20*EF!$H33)*kgtoGg=0,"NO",('Activity data'!BJ20*EF!$H33)*kgtoGg)</f>
        <v>4.2889358799478661</v>
      </c>
      <c r="BK33" s="27">
        <f>IF(('Activity data'!BK20*EF!$H33)*kgtoGg=0,"NO",('Activity data'!BK20*EF!$H33)*kgtoGg)</f>
        <v>4.47610389113167</v>
      </c>
      <c r="BL33" s="27">
        <f>IF(('Activity data'!BL20*EF!$H33)*kgtoGg=0,"NO",('Activity data'!BL20*EF!$H33)*kgtoGg)</f>
        <v>4.6733862298936391</v>
      </c>
      <c r="BM33" s="27">
        <f>IF(('Activity data'!BM20*EF!$H33)*kgtoGg=0,"NO",('Activity data'!BM20*EF!$H33)*kgtoGg)</f>
        <v>4.8652953211890697</v>
      </c>
      <c r="BN33" s="27">
        <f>IF(('Activity data'!BN20*EF!$H33)*kgtoGg=0,"NO",('Activity data'!BN20*EF!$H33)*kgtoGg)</f>
        <v>5.0673001555176231</v>
      </c>
      <c r="BO33" s="27">
        <f>IF(('Activity data'!BO20*EF!$H33)*kgtoGg=0,"NO",('Activity data'!BO20*EF!$H33)*kgtoGg)</f>
        <v>5.2852398392324584</v>
      </c>
      <c r="BP33" s="27">
        <f>IF(('Activity data'!BP20*EF!$H33)*kgtoGg=0,"NO",('Activity data'!BP20*EF!$H33)*kgtoGg)</f>
        <v>5.5168903048159867</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2.5198104828966564E-2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2.473941498472184E-2</v>
      </c>
      <c r="AM34" s="27">
        <f>IF(('Activity data'!AM21*EF!$H34)*kgtoGg=0,"NO",('Activity data'!AM21*EF!$H34)*kgtoGg)</f>
        <v>2.5629244164533362E-2</v>
      </c>
      <c r="AN34" s="27">
        <f>IF(('Activity data'!AN21*EF!$H34)*kgtoGg=0,"NO",('Activity data'!AN21*EF!$H34)*kgtoGg)</f>
        <v>2.6041664048741597E-2</v>
      </c>
      <c r="AO34" s="27">
        <f>IF(('Activity data'!AO21*EF!$H34)*kgtoGg=0,"NO",('Activity data'!AO21*EF!$H34)*kgtoGg)</f>
        <v>2.6148931939357391E-2</v>
      </c>
      <c r="AP34" s="27">
        <f>IF(('Activity data'!AP21*EF!$H34)*kgtoGg=0,"NO",('Activity data'!AP21*EF!$H34)*kgtoGg)</f>
        <v>2.6414960617008508E-2</v>
      </c>
      <c r="AQ34" s="27">
        <f>IF(('Activity data'!AQ21*EF!$H34)*kgtoGg=0,"NO",('Activity data'!AQ21*EF!$H34)*kgtoGg)</f>
        <v>2.6707738134284252E-2</v>
      </c>
      <c r="AR34" s="27">
        <f>IF(('Activity data'!AR21*EF!$H34)*kgtoGg=0,"NO",('Activity data'!AR21*EF!$H34)*kgtoGg)</f>
        <v>2.7056353468744913E-2</v>
      </c>
      <c r="AS34" s="27">
        <f>IF(('Activity data'!AS21*EF!$H34)*kgtoGg=0,"NO",('Activity data'!AS21*EF!$H34)*kgtoGg)</f>
        <v>2.7444352794678932E-2</v>
      </c>
      <c r="AT34" s="27">
        <f>IF(('Activity data'!AT21*EF!$H34)*kgtoGg=0,"NO",('Activity data'!AT21*EF!$H34)*kgtoGg)</f>
        <v>2.7873517492878988E-2</v>
      </c>
      <c r="AU34" s="27">
        <f>IF(('Activity data'!AU21*EF!$H34)*kgtoGg=0,"NO",('Activity data'!AU21*EF!$H34)*kgtoGg)</f>
        <v>2.8386265316286095E-2</v>
      </c>
      <c r="AV34" s="27">
        <f>IF(('Activity data'!AV21*EF!$H34)*kgtoGg=0,"NO",('Activity data'!AV21*EF!$H34)*kgtoGg)</f>
        <v>2.8991129924834207E-2</v>
      </c>
      <c r="AW34" s="27">
        <f>IF(('Activity data'!AW21*EF!$H34)*kgtoGg=0,"NO",('Activity data'!AW21*EF!$H34)*kgtoGg)</f>
        <v>2.9673429318824225E-2</v>
      </c>
      <c r="AX34" s="27">
        <f>IF(('Activity data'!AX21*EF!$H34)*kgtoGg=0,"NO",('Activity data'!AX21*EF!$H34)*kgtoGg)</f>
        <v>3.0387019934651243E-2</v>
      </c>
      <c r="AY34" s="27">
        <f>IF(('Activity data'!AY21*EF!$H34)*kgtoGg=0,"NO",('Activity data'!AY21*EF!$H34)*kgtoGg)</f>
        <v>3.1138263977646775E-2</v>
      </c>
      <c r="AZ34" s="27">
        <f>IF(('Activity data'!AZ21*EF!$H34)*kgtoGg=0,"NO",('Activity data'!AZ21*EF!$H34)*kgtoGg)</f>
        <v>3.1985666273130958E-2</v>
      </c>
      <c r="BA34" s="27">
        <f>IF(('Activity data'!BA21*EF!$H34)*kgtoGg=0,"NO",('Activity data'!BA21*EF!$H34)*kgtoGg)</f>
        <v>3.2878061718869082E-2</v>
      </c>
      <c r="BB34" s="27">
        <f>IF(('Activity data'!BB21*EF!$H34)*kgtoGg=0,"NO",('Activity data'!BB21*EF!$H34)*kgtoGg)</f>
        <v>3.3818675136987997E-2</v>
      </c>
      <c r="BC34" s="27">
        <f>IF(('Activity data'!BC21*EF!$H34)*kgtoGg=0,"NO",('Activity data'!BC21*EF!$H34)*kgtoGg)</f>
        <v>3.4813662390472185E-2</v>
      </c>
      <c r="BD34" s="27">
        <f>IF(('Activity data'!BD21*EF!$H34)*kgtoGg=0,"NO",('Activity data'!BD21*EF!$H34)*kgtoGg)</f>
        <v>3.5850482416878444E-2</v>
      </c>
      <c r="BE34" s="27">
        <f>IF(('Activity data'!BE21*EF!$H34)*kgtoGg=0,"NO",('Activity data'!BE21*EF!$H34)*kgtoGg)</f>
        <v>3.6900694667418771E-2</v>
      </c>
      <c r="BF34" s="27">
        <f>IF(('Activity data'!BF21*EF!$H34)*kgtoGg=0,"NO",('Activity data'!BF21*EF!$H34)*kgtoGg)</f>
        <v>3.79531416796548E-2</v>
      </c>
      <c r="BG34" s="27">
        <f>IF(('Activity data'!BG21*EF!$H34)*kgtoGg=0,"NO",('Activity data'!BG21*EF!$H34)*kgtoGg)</f>
        <v>3.9049636129478232E-2</v>
      </c>
      <c r="BH34" s="27">
        <f>IF(('Activity data'!BH21*EF!$H34)*kgtoGg=0,"NO",('Activity data'!BH21*EF!$H34)*kgtoGg)</f>
        <v>4.0129465704863039E-2</v>
      </c>
      <c r="BI34" s="27">
        <f>IF(('Activity data'!BI21*EF!$H34)*kgtoGg=0,"NO",('Activity data'!BI21*EF!$H34)*kgtoGg)</f>
        <v>4.1246161416869084E-2</v>
      </c>
      <c r="BJ34" s="27">
        <f>IF(('Activity data'!BJ21*EF!$H34)*kgtoGg=0,"NO",('Activity data'!BJ21*EF!$H34)*kgtoGg)</f>
        <v>4.2413391482315384E-2</v>
      </c>
      <c r="BK34" s="27">
        <f>IF(('Activity data'!BK21*EF!$H34)*kgtoGg=0,"NO",('Activity data'!BK21*EF!$H34)*kgtoGg)</f>
        <v>4.3634814134617915E-2</v>
      </c>
      <c r="BL34" s="27">
        <f>IF(('Activity data'!BL21*EF!$H34)*kgtoGg=0,"NO",('Activity data'!BL21*EF!$H34)*kgtoGg)</f>
        <v>4.4913947513859742E-2</v>
      </c>
      <c r="BM34" s="27">
        <f>IF(('Activity data'!BM21*EF!$H34)*kgtoGg=0,"NO",('Activity data'!BM21*EF!$H34)*kgtoGg)</f>
        <v>4.6169781959387438E-2</v>
      </c>
      <c r="BN34" s="27">
        <f>IF(('Activity data'!BN21*EF!$H34)*kgtoGg=0,"NO",('Activity data'!BN21*EF!$H34)*kgtoGg)</f>
        <v>4.7483909442753956E-2</v>
      </c>
      <c r="BO34" s="27">
        <f>IF(('Activity data'!BO21*EF!$H34)*kgtoGg=0,"NO",('Activity data'!BO21*EF!$H34)*kgtoGg)</f>
        <v>4.8888293515922839E-2</v>
      </c>
      <c r="BP34" s="27">
        <f>IF(('Activity data'!BP21*EF!$H34)*kgtoGg=0,"NO",('Activity data'!BP21*EF!$H34)*kgtoGg)</f>
        <v>5.0371766736758299E-2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9.5803753116994184E-2</v>
      </c>
      <c r="AH35" s="27">
        <f>IF(('Activity data'!AH22*EF!$H35)*kgtoGg=0,"NO",('Activity data'!AH22*EF!$H35)*kgtoGg)</f>
        <v>9.5460820340069114E-2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8.0376058708426956E-2</v>
      </c>
      <c r="AM35" s="27">
        <f>IF(('Activity data'!AM22*EF!$H35)*kgtoGg=0,"NO",('Activity data'!AM22*EF!$H35)*kgtoGg)</f>
        <v>8.6340015678007545E-2</v>
      </c>
      <c r="AN35" s="27">
        <f>IF(('Activity data'!AN22*EF!$H35)*kgtoGg=0,"NO",('Activity data'!AN22*EF!$H35)*kgtoGg)</f>
        <v>8.7984947165643632E-2</v>
      </c>
      <c r="AO35" s="27">
        <f>IF(('Activity data'!AO22*EF!$H35)*kgtoGg=0,"NO",('Activity data'!AO22*EF!$H35)*kgtoGg)</f>
        <v>8.6727874188229179E-2</v>
      </c>
      <c r="AP35" s="27">
        <f>IF(('Activity data'!AP22*EF!$H35)*kgtoGg=0,"NO",('Activity data'!AP22*EF!$H35)*kgtoGg)</f>
        <v>8.6734638342145773E-2</v>
      </c>
      <c r="AQ35" s="27">
        <f>IF(('Activity data'!AQ22*EF!$H35)*kgtoGg=0,"NO",('Activity data'!AQ22*EF!$H35)*kgtoGg)</f>
        <v>8.6870305480792789E-2</v>
      </c>
      <c r="AR35" s="27">
        <f>IF(('Activity data'!AR22*EF!$H35)*kgtoGg=0,"NO",('Activity data'!AR22*EF!$H35)*kgtoGg)</f>
        <v>8.7580691877150063E-2</v>
      </c>
      <c r="AS35" s="27">
        <f>IF(('Activity data'!AS22*EF!$H35)*kgtoGg=0,"NO",('Activity data'!AS22*EF!$H35)*kgtoGg)</f>
        <v>8.8695684594075869E-2</v>
      </c>
      <c r="AT35" s="27">
        <f>IF(('Activity data'!AT22*EF!$H35)*kgtoGg=0,"NO",('Activity data'!AT22*EF!$H35)*kgtoGg)</f>
        <v>9.0221825476709872E-2</v>
      </c>
      <c r="AU35" s="27">
        <f>IF(('Activity data'!AU22*EF!$H35)*kgtoGg=0,"NO",('Activity data'!AU22*EF!$H35)*kgtoGg)</f>
        <v>9.2519727602918309E-2</v>
      </c>
      <c r="AV35" s="27">
        <f>IF(('Activity data'!AV22*EF!$H35)*kgtoGg=0,"NO",('Activity data'!AV22*EF!$H35)*kgtoGg)</f>
        <v>9.5639978099042705E-2</v>
      </c>
      <c r="AW35" s="27">
        <f>IF(('Activity data'!AW22*EF!$H35)*kgtoGg=0,"NO",('Activity data'!AW22*EF!$H35)*kgtoGg)</f>
        <v>9.943579896984156E-2</v>
      </c>
      <c r="AX35" s="27">
        <f>IF(('Activity data'!AX22*EF!$H35)*kgtoGg=0,"NO",('Activity data'!AX22*EF!$H35)*kgtoGg)</f>
        <v>0.10348729572228972</v>
      </c>
      <c r="AY35" s="27">
        <f>IF(('Activity data'!AY22*EF!$H35)*kgtoGg=0,"NO",('Activity data'!AY22*EF!$H35)*kgtoGg)</f>
        <v>0.10784262198703665</v>
      </c>
      <c r="AZ35" s="27">
        <f>IF(('Activity data'!AZ22*EF!$H35)*kgtoGg=0,"NO",('Activity data'!AZ22*EF!$H35)*kgtoGg)</f>
        <v>0.11299885054010057</v>
      </c>
      <c r="BA35" s="27">
        <f>IF(('Activity data'!BA22*EF!$H35)*kgtoGg=0,"NO",('Activity data'!BA22*EF!$H35)*kgtoGg)</f>
        <v>0.11850336028769703</v>
      </c>
      <c r="BB35" s="27">
        <f>IF(('Activity data'!BB22*EF!$H35)*kgtoGg=0,"NO",('Activity data'!BB22*EF!$H35)*kgtoGg)</f>
        <v>0.12437266856123773</v>
      </c>
      <c r="BC35" s="27">
        <f>IF(('Activity data'!BC22*EF!$H35)*kgtoGg=0,"NO",('Activity data'!BC22*EF!$H35)*kgtoGg)</f>
        <v>0.13065554865647727</v>
      </c>
      <c r="BD35" s="27">
        <f>IF(('Activity data'!BD22*EF!$H35)*kgtoGg=0,"NO",('Activity data'!BD22*EF!$H35)*kgtoGg)</f>
        <v>0.13724726064422701</v>
      </c>
      <c r="BE35" s="27">
        <f>IF(('Activity data'!BE22*EF!$H35)*kgtoGg=0,"NO",('Activity data'!BE22*EF!$H35)*kgtoGg)</f>
        <v>0.14390752771141524</v>
      </c>
      <c r="BF35" s="27">
        <f>IF(('Activity data'!BF22*EF!$H35)*kgtoGg=0,"NO",('Activity data'!BF22*EF!$H35)*kgtoGg)</f>
        <v>0.15054264126858852</v>
      </c>
      <c r="BG35" s="27">
        <f>IF(('Activity data'!BG22*EF!$H35)*kgtoGg=0,"NO",('Activity data'!BG22*EF!$H35)*kgtoGg)</f>
        <v>0.15749356940665424</v>
      </c>
      <c r="BH35" s="27">
        <f>IF(('Activity data'!BH22*EF!$H35)*kgtoGg=0,"NO",('Activity data'!BH22*EF!$H35)*kgtoGg)</f>
        <v>0.16426708893576017</v>
      </c>
      <c r="BI35" s="27">
        <f>IF(('Activity data'!BI22*EF!$H35)*kgtoGg=0,"NO",('Activity data'!BI22*EF!$H35)*kgtoGg)</f>
        <v>0.17130235325642809</v>
      </c>
      <c r="BJ35" s="27">
        <f>IF(('Activity data'!BJ22*EF!$H35)*kgtoGg=0,"NO",('Activity data'!BJ22*EF!$H35)*kgtoGg)</f>
        <v>0.17870566166449456</v>
      </c>
      <c r="BK35" s="27">
        <f>IF(('Activity data'!BK22*EF!$H35)*kgtoGg=0,"NO",('Activity data'!BK22*EF!$H35)*kgtoGg)</f>
        <v>0.18650432879715309</v>
      </c>
      <c r="BL35" s="27">
        <f>IF(('Activity data'!BL22*EF!$H35)*kgtoGg=0,"NO",('Activity data'!BL22*EF!$H35)*kgtoGg)</f>
        <v>0.19472442624556849</v>
      </c>
      <c r="BM35" s="27">
        <f>IF(('Activity data'!BM22*EF!$H35)*kgtoGg=0,"NO",('Activity data'!BM22*EF!$H35)*kgtoGg)</f>
        <v>0.2027206383828781</v>
      </c>
      <c r="BN35" s="27">
        <f>IF(('Activity data'!BN22*EF!$H35)*kgtoGg=0,"NO",('Activity data'!BN22*EF!$H35)*kgtoGg)</f>
        <v>0.2111375064799012</v>
      </c>
      <c r="BO35" s="27">
        <f>IF(('Activity data'!BO22*EF!$H35)*kgtoGg=0,"NO",('Activity data'!BO22*EF!$H35)*kgtoGg)</f>
        <v>0.22021832663468599</v>
      </c>
      <c r="BP35" s="27">
        <f>IF(('Activity data'!BP22*EF!$H35)*kgtoGg=0,"NO",('Activity data'!BP22*EF!$H35)*kgtoGg)</f>
        <v>0.22987042936733301</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5.9474079071945865E-2</v>
      </c>
      <c r="AE36" s="27">
        <f>IF(('Activity data'!AE5*EF!$H36*EF!$H54)*NtoN2O*kgtoGg=0,"NO",('Activity data'!AE5*EF!$H36*EF!$H54)*NtoN2O*kgtoGg)</f>
        <v>5.9806569587962537E-2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5.9455674798365013E-2</v>
      </c>
      <c r="AM36" s="27">
        <f>IF(('Activity data'!AM5*EF!$H36*EF!L54)*NtoN2O*kgtoGg=0,"NO",('Activity data'!AM5*EF!$H36*EF!L54)*NtoN2O*kgtoGg)</f>
        <v>6.0451967243316342E-2</v>
      </c>
      <c r="AN36" s="27">
        <f>IF(('Activity data'!AN5*EF!$H36*EF!M54)*NtoN2O*kgtoGg=0,"NO",('Activity data'!AN5*EF!$H36*EF!M54)*NtoN2O*kgtoGg)</f>
        <v>6.0766078623677403E-2</v>
      </c>
      <c r="AO36" s="27">
        <f>IF(('Activity data'!AO5*EF!$H36*EF!N54)*NtoN2O*kgtoGg=0,"NO",('Activity data'!AO5*EF!$H36*EF!N54)*NtoN2O*kgtoGg)</f>
        <v>6.066593992199025E-2</v>
      </c>
      <c r="AP36" s="27">
        <f>IF(('Activity data'!AP5*EF!$H36*EF!O54)*NtoN2O*kgtoGg=0,"NO",('Activity data'!AP5*EF!$H36*EF!O54)*NtoN2O*kgtoGg)</f>
        <v>6.0809114383009413E-2</v>
      </c>
      <c r="AQ36" s="27">
        <f>IF(('Activity data'!AQ5*EF!$H36*EF!P54)*NtoN2O*kgtoGg=0,"NO",('Activity data'!AQ5*EF!$H36*EF!P54)*NtoN2O*kgtoGg)</f>
        <v>6.100366299603751E-2</v>
      </c>
      <c r="AR36" s="27">
        <f>IF(('Activity data'!AR5*EF!$H36*EF!Q54)*NtoN2O*kgtoGg=0,"NO",('Activity data'!AR5*EF!$H36*EF!Q54)*NtoN2O*kgtoGg)</f>
        <v>6.1277074183990775E-2</v>
      </c>
      <c r="AS36" s="27">
        <f>IF(('Activity data'!AS5*EF!$H36*EF!R54)*NtoN2O*kgtoGg=0,"NO",('Activity data'!AS5*EF!$H36*EF!R54)*NtoN2O*kgtoGg)</f>
        <v>6.160586812377028E-2</v>
      </c>
      <c r="AT36" s="27">
        <f>IF(('Activity data'!AT5*EF!$H36*EF!S54)*NtoN2O*kgtoGg=0,"NO",('Activity data'!AT5*EF!$H36*EF!S54)*NtoN2O*kgtoGg)</f>
        <v>6.1991300127351358E-2</v>
      </c>
      <c r="AU36" s="27">
        <f>IF(('Activity data'!AU5*EF!$H36*EF!T54)*NtoN2O*kgtoGg=0,"NO",('Activity data'!AU5*EF!$H36*EF!T54)*NtoN2O*kgtoGg)</f>
        <v>6.248976898306801E-2</v>
      </c>
      <c r="AV36" s="27">
        <f>IF(('Activity data'!AV5*EF!$H36*EF!U54)*NtoN2O*kgtoGg=0,"NO",('Activity data'!AV5*EF!$H36*EF!U54)*NtoN2O*kgtoGg)</f>
        <v>6.3111385034879647E-2</v>
      </c>
      <c r="AW36" s="27">
        <f>IF(('Activity data'!AW5*EF!$H36*EF!V54)*NtoN2O*kgtoGg=0,"NO",('Activity data'!AW5*EF!$H36*EF!V54)*NtoN2O*kgtoGg)</f>
        <v>6.3834798962092945E-2</v>
      </c>
      <c r="AX36" s="27">
        <f>IF(('Activity data'!AX5*EF!$H36*EF!W54)*NtoN2O*kgtoGg=0,"NO",('Activity data'!AX5*EF!$H36*EF!W54)*NtoN2O*kgtoGg)</f>
        <v>6.4597593140420823E-2</v>
      </c>
      <c r="AY36" s="27">
        <f>IF(('Activity data'!AY5*EF!$H36*EF!X54)*NtoN2O*kgtoGg=0,"NO",('Activity data'!AY5*EF!$H36*EF!X54)*NtoN2O*kgtoGg)</f>
        <v>6.5407717765887455E-2</v>
      </c>
      <c r="AZ36" s="27">
        <f>IF(('Activity data'!AZ5*EF!$H36*EF!Y54)*NtoN2O*kgtoGg=0,"NO",('Activity data'!AZ5*EF!$H36*EF!Y54)*NtoN2O*kgtoGg)</f>
        <v>6.6341504779431473E-2</v>
      </c>
      <c r="BA36" s="27">
        <f>IF(('Activity data'!BA5*EF!$H36*EF!Z54)*NtoN2O*kgtoGg=0,"NO",('Activity data'!BA5*EF!$H36*EF!Z54)*NtoN2O*kgtoGg)</f>
        <v>6.7330403439729181E-2</v>
      </c>
      <c r="BB36" s="27">
        <f>IF(('Activity data'!BB5*EF!$H36*EF!AA54)*NtoN2O*kgtoGg=0,"NO",('Activity data'!BB5*EF!$H36*EF!AA54)*NtoN2O*kgtoGg)</f>
        <v>6.837825340455779E-2</v>
      </c>
      <c r="BC36" s="27">
        <f>IF(('Activity data'!BC5*EF!$H36*EF!AB54)*NtoN2O*kgtoGg=0,"NO",('Activity data'!BC5*EF!$H36*EF!AB54)*NtoN2O*kgtoGg)</f>
        <v>6.949219402221983E-2</v>
      </c>
      <c r="BD36" s="27">
        <f>IF(('Activity data'!BD5*EF!$H36*EF!AC54)*NtoN2O*kgtoGg=0,"NO",('Activity data'!BD5*EF!$H36*EF!AC54)*NtoN2O*kgtoGg)</f>
        <v>7.0654806858806291E-2</v>
      </c>
      <c r="BE36" s="27">
        <f>IF(('Activity data'!BE5*EF!$H36*EF!AD54)*NtoN2O*kgtoGg=0,"NO",('Activity data'!BE5*EF!$H36*EF!AD54)*NtoN2O*kgtoGg)</f>
        <v>7.182879608717245E-2</v>
      </c>
      <c r="BF36" s="27">
        <f>IF(('Activity data'!BF5*EF!$H36*EF!AE54)*NtoN2O*kgtoGg=0,"NO",('Activity data'!BF5*EF!$H36*EF!AE54)*NtoN2O*kgtoGg)</f>
        <v>7.2999789176038873E-2</v>
      </c>
      <c r="BG36" s="27">
        <f>IF(('Activity data'!BG5*EF!$H36*EF!AF54)*NtoN2O*kgtoGg=0,"NO",('Activity data'!BG5*EF!$H36*EF!AF54)*NtoN2O*kgtoGg)</f>
        <v>7.4221699981571645E-2</v>
      </c>
      <c r="BH36" s="27">
        <f>IF(('Activity data'!BH5*EF!$H36*EF!AG54)*NtoN2O*kgtoGg=0,"NO",('Activity data'!BH5*EF!$H36*EF!AG54)*NtoN2O*kgtoGg)</f>
        <v>7.541600988185021E-2</v>
      </c>
      <c r="BI36" s="27">
        <f>IF(('Activity data'!BI5*EF!$H36*EF!AH54)*NtoN2O*kgtoGg=0,"NO",('Activity data'!BI5*EF!$H36*EF!AH54)*NtoN2O*kgtoGg)</f>
        <v>7.6651170682367667E-2</v>
      </c>
      <c r="BJ36" s="27">
        <f>IF(('Activity data'!BJ5*EF!$H36*EF!AI54)*NtoN2O*kgtoGg=0,"NO",('Activity data'!BJ5*EF!$H36*EF!AI54)*NtoN2O*kgtoGg)</f>
        <v>7.7944182647758153E-2</v>
      </c>
      <c r="BK36" s="27">
        <f>IF(('Activity data'!BK5*EF!$H36*EF!AJ54)*NtoN2O*kgtoGg=0,"NO",('Activity data'!BK5*EF!$H36*EF!AJ54)*NtoN2O*kgtoGg)</f>
        <v>7.929894190918986E-2</v>
      </c>
      <c r="BL36" s="27">
        <f>IF(('Activity data'!BL5*EF!$H36*EF!AK54)*NtoN2O*kgtoGg=0,"NO",('Activity data'!BL5*EF!$H36*EF!AK54)*NtoN2O*kgtoGg)</f>
        <v>8.0719108786434957E-2</v>
      </c>
      <c r="BM36" s="27">
        <f>IF(('Activity data'!BM5*EF!$H36*EF!AL54)*NtoN2O*kgtoGg=0,"NO",('Activity data'!BM5*EF!$H36*EF!AL54)*NtoN2O*kgtoGg)</f>
        <v>8.2102038153258075E-2</v>
      </c>
      <c r="BN36" s="27">
        <f>IF(('Activity data'!BN5*EF!$H36*EF!AM54)*NtoN2O*kgtoGg=0,"NO",('Activity data'!BN5*EF!$H36*EF!AM54)*NtoN2O*kgtoGg)</f>
        <v>8.3550657465590011E-2</v>
      </c>
      <c r="BO36" s="27">
        <f>IF(('Activity data'!BO5*EF!$H36*EF!AN54)*NtoN2O*kgtoGg=0,"NO",('Activity data'!BO5*EF!$H36*EF!AN54)*NtoN2O*kgtoGg)</f>
        <v>8.5104479324389026E-2</v>
      </c>
      <c r="BP36" s="27">
        <f>IF(('Activity data'!BP5*EF!$H36*EF!AO54)*NtoN2O*kgtoGg=0,"NO",('Activity data'!BP5*EF!$H36*EF!AO54)*NtoN2O*kgtoGg)</f>
        <v>8.6748447527684097E-2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0.26041511380118887</v>
      </c>
      <c r="AE37" s="27">
        <f>IF(('Activity data'!AE6*EF!$H37*EF!$H55)*NtoN2O*kgtoGg=0,"NO",('Activity data'!AE6*EF!$H37*EF!$H55)*NtoN2O*kgtoGg)</f>
        <v>0.26187096745907495</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0.2603345282574735</v>
      </c>
      <c r="AM37" s="27">
        <f>IF(('Activity data'!AM6*EF!$H37*EF!L55)*NtoN2O*kgtoGg=0,"NO",('Activity data'!AM6*EF!$H37*EF!L55)*NtoN2O*kgtoGg)</f>
        <v>0.26469692637241377</v>
      </c>
      <c r="AN37" s="27">
        <f>IF(('Activity data'!AN6*EF!$H37*EF!M55)*NtoN2O*kgtoGg=0,"NO",('Activity data'!AN6*EF!$H37*EF!M55)*NtoN2O*kgtoGg)</f>
        <v>0.26607230455631165</v>
      </c>
      <c r="AO37" s="27">
        <f>IF(('Activity data'!AO6*EF!$H37*EF!N55)*NtoN2O*kgtoGg=0,"NO",('Activity data'!AO6*EF!$H37*EF!N55)*NtoN2O*kgtoGg)</f>
        <v>0.2656338340191855</v>
      </c>
      <c r="AP37" s="27">
        <f>IF(('Activity data'!AP6*EF!$H37*EF!O55)*NtoN2O*kgtoGg=0,"NO",('Activity data'!AP6*EF!$H37*EF!O55)*NtoN2O*kgtoGg)</f>
        <v>0.26626074231506047</v>
      </c>
      <c r="AQ37" s="27">
        <f>IF(('Activity data'!AQ6*EF!$H37*EF!P55)*NtoN2O*kgtoGg=0,"NO",('Activity data'!AQ6*EF!$H37*EF!P55)*NtoN2O*kgtoGg)</f>
        <v>0.26711259912381052</v>
      </c>
      <c r="AR37" s="27">
        <f>IF(('Activity data'!AR6*EF!$H37*EF!Q55)*NtoN2O*kgtoGg=0,"NO",('Activity data'!AR6*EF!$H37*EF!Q55)*NtoN2O*kgtoGg)</f>
        <v>0.26830976613734653</v>
      </c>
      <c r="AS37" s="27">
        <f>IF(('Activity data'!AS6*EF!$H37*EF!R55)*NtoN2O*kgtoGg=0,"NO",('Activity data'!AS6*EF!$H37*EF!R55)*NtoN2O*kgtoGg)</f>
        <v>0.26974943384773248</v>
      </c>
      <c r="AT37" s="27">
        <f>IF(('Activity data'!AT6*EF!$H37*EF!S55)*NtoN2O*kgtoGg=0,"NO",('Activity data'!AT6*EF!$H37*EF!S55)*NtoN2O*kgtoGg)</f>
        <v>0.27143709880432254</v>
      </c>
      <c r="AU37" s="27">
        <f>IF(('Activity data'!AU6*EF!$H37*EF!T55)*NtoN2O*kgtoGg=0,"NO",('Activity data'!AU6*EF!$H37*EF!T55)*NtoN2O*kgtoGg)</f>
        <v>0.27361971055406936</v>
      </c>
      <c r="AV37" s="27">
        <f>IF(('Activity data'!AV6*EF!$H37*EF!U55)*NtoN2O*kgtoGg=0,"NO",('Activity data'!AV6*EF!$H37*EF!U55)*NtoN2O*kgtoGg)</f>
        <v>0.27634153857392568</v>
      </c>
      <c r="AW37" s="27">
        <f>IF(('Activity data'!AW6*EF!$H37*EF!V55)*NtoN2O*kgtoGg=0,"NO",('Activity data'!AW6*EF!$H37*EF!V55)*NtoN2O*kgtoGg)</f>
        <v>0.27950910204225143</v>
      </c>
      <c r="AX37" s="27">
        <f>IF(('Activity data'!AX6*EF!$H37*EF!W55)*NtoN2O*kgtoGg=0,"NO",('Activity data'!AX6*EF!$H37*EF!W55)*NtoN2O*kgtoGg)</f>
        <v>0.28284909714357687</v>
      </c>
      <c r="AY37" s="27">
        <f>IF(('Activity data'!AY6*EF!$H37*EF!X55)*NtoN2O*kgtoGg=0,"NO",('Activity data'!AY6*EF!$H37*EF!X55)*NtoN2O*kgtoGg)</f>
        <v>0.28639633486168981</v>
      </c>
      <c r="AZ37" s="27">
        <f>IF(('Activity data'!AZ6*EF!$H37*EF!Y55)*NtoN2O*kgtoGg=0,"NO",('Activity data'!AZ6*EF!$H37*EF!Y55)*NtoN2O*kgtoGg)</f>
        <v>0.29048504468608194</v>
      </c>
      <c r="BA37" s="27">
        <f>IF(('Activity data'!BA6*EF!$H37*EF!Z55)*NtoN2O*kgtoGg=0,"NO",('Activity data'!BA6*EF!$H37*EF!Z55)*NtoN2O*kgtoGg)</f>
        <v>0.29481506813794139</v>
      </c>
      <c r="BB37" s="27">
        <f>IF(('Activity data'!BB6*EF!$H37*EF!AA55)*NtoN2O*kgtoGg=0,"NO",('Activity data'!BB6*EF!$H37*EF!AA55)*NtoN2O*kgtoGg)</f>
        <v>0.29940321766619754</v>
      </c>
      <c r="BC37" s="27">
        <f>IF(('Activity data'!BC6*EF!$H37*EF!AB55)*NtoN2O*kgtoGg=0,"NO",('Activity data'!BC6*EF!$H37*EF!AB55)*NtoN2O*kgtoGg)</f>
        <v>0.30428075385074782</v>
      </c>
      <c r="BD37" s="27">
        <f>IF(('Activity data'!BD6*EF!$H37*EF!AC55)*NtoN2O*kgtoGg=0,"NO",('Activity data'!BD6*EF!$H37*EF!AC55)*NtoN2O*kgtoGg)</f>
        <v>0.30937140777714384</v>
      </c>
      <c r="BE37" s="27">
        <f>IF(('Activity data'!BE6*EF!$H37*EF!AD55)*NtoN2O*kgtoGg=0,"NO",('Activity data'!BE6*EF!$H37*EF!AD55)*NtoN2O*kgtoGg)</f>
        <v>0.3145118747381625</v>
      </c>
      <c r="BF37" s="27">
        <f>IF(('Activity data'!BF6*EF!$H37*EF!AE55)*NtoN2O*kgtoGg=0,"NO",('Activity data'!BF6*EF!$H37*EF!AE55)*NtoN2O*kgtoGg)</f>
        <v>0.31963922270648765</v>
      </c>
      <c r="BG37" s="27">
        <f>IF(('Activity data'!BG6*EF!$H37*EF!AF55)*NtoN2O*kgtoGg=0,"NO",('Activity data'!BG6*EF!$H37*EF!AF55)*NtoN2O*kgtoGg)</f>
        <v>0.32498952062522957</v>
      </c>
      <c r="BH37" s="27">
        <f>IF(('Activity data'!BH6*EF!$H37*EF!AG55)*NtoN2O*kgtoGg=0,"NO",('Activity data'!BH6*EF!$H37*EF!AG55)*NtoN2O*kgtoGg)</f>
        <v>0.33021896433328074</v>
      </c>
      <c r="BI37" s="27">
        <f>IF(('Activity data'!BI6*EF!$H37*EF!AH55)*NtoN2O*kgtoGg=0,"NO",('Activity data'!BI6*EF!$H37*EF!AH55)*NtoN2O*kgtoGg)</f>
        <v>0.33562727910584594</v>
      </c>
      <c r="BJ37" s="27">
        <f>IF(('Activity data'!BJ6*EF!$H37*EF!AI55)*NtoN2O*kgtoGg=0,"NO",('Activity data'!BJ6*EF!$H37*EF!AI55)*NtoN2O*kgtoGg)</f>
        <v>0.34128890284794944</v>
      </c>
      <c r="BK37" s="27">
        <f>IF(('Activity data'!BK6*EF!$H37*EF!AJ55)*NtoN2O*kgtoGg=0,"NO",('Activity data'!BK6*EF!$H37*EF!AJ55)*NtoN2O*kgtoGg)</f>
        <v>0.34722089528472461</v>
      </c>
      <c r="BL37" s="27">
        <f>IF(('Activity data'!BL6*EF!$H37*EF!AK55)*NtoN2O*kgtoGg=0,"NO",('Activity data'!BL6*EF!$H37*EF!AK55)*NtoN2O*kgtoGg)</f>
        <v>0.35343928360994897</v>
      </c>
      <c r="BM37" s="27">
        <f>IF(('Activity data'!BM6*EF!$H37*EF!AL55)*NtoN2O*kgtoGg=0,"NO",('Activity data'!BM6*EF!$H37*EF!AL55)*NtoN2O*kgtoGg)</f>
        <v>0.35949462257542664</v>
      </c>
      <c r="BN37" s="27">
        <f>IF(('Activity data'!BN6*EF!$H37*EF!AM55)*NtoN2O*kgtoGg=0,"NO",('Activity data'!BN6*EF!$H37*EF!AM55)*NtoN2O*kgtoGg)</f>
        <v>0.36583759364723029</v>
      </c>
      <c r="BO37" s="27">
        <f>IF(('Activity data'!BO6*EF!$H37*EF!AN55)*NtoN2O*kgtoGg=0,"NO",('Activity data'!BO6*EF!$H37*EF!AN55)*NtoN2O*kgtoGg)</f>
        <v>0.3726412079696384</v>
      </c>
      <c r="BP37" s="27">
        <f>IF(('Activity data'!BP6*EF!$H37*EF!AO55)*NtoN2O*kgtoGg=0,"NO",('Activity data'!BP6*EF!$H37*EF!AO55)*NtoN2O*kgtoGg)</f>
        <v>0.37983953997287506</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1.1586934798802533E-2</v>
      </c>
      <c r="AE38" s="27">
        <f>IF(('Activity data'!AE7*EF!$H38*EF!$H56)*NtoN2O*kgtoGg=0,"NO",('Activity data'!AE7*EF!$H38*EF!$H56)*NtoN2O*kgtoGg)</f>
        <v>1.1651711689683767E-2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1.1583349217969196E-2</v>
      </c>
      <c r="AM38" s="27">
        <f>IF(('Activity data'!AM7*EF!$H38*EF!L56)*NtoN2O*kgtoGg=0,"NO",('Activity data'!AM7*EF!$H38*EF!L56)*NtoN2O*kgtoGg)</f>
        <v>1.1777450173886912E-2</v>
      </c>
      <c r="AN38" s="27">
        <f>IF(('Activity data'!AN7*EF!$H38*EF!M56)*NtoN2O*kgtoGg=0,"NO",('Activity data'!AN7*EF!$H38*EF!M56)*NtoN2O*kgtoGg)</f>
        <v>1.1838646381387711E-2</v>
      </c>
      <c r="AO38" s="27">
        <f>IF(('Activity data'!AO7*EF!$H38*EF!N56)*NtoN2O*kgtoGg=0,"NO",('Activity data'!AO7*EF!$H38*EF!N56)*NtoN2O*kgtoGg)</f>
        <v>1.1819137031677862E-2</v>
      </c>
      <c r="AP38" s="27">
        <f>IF(('Activity data'!AP7*EF!$H38*EF!O56)*NtoN2O*kgtoGg=0,"NO",('Activity data'!AP7*EF!$H38*EF!O56)*NtoN2O*kgtoGg)</f>
        <v>1.1847030748916861E-2</v>
      </c>
      <c r="AQ38" s="27">
        <f>IF(('Activity data'!AQ7*EF!$H38*EF!P56)*NtoN2O*kgtoGg=0,"NO",('Activity data'!AQ7*EF!$H38*EF!P56)*NtoN2O*kgtoGg)</f>
        <v>1.1884933346645648E-2</v>
      </c>
      <c r="AR38" s="27">
        <f>IF(('Activity data'!AR7*EF!$H38*EF!Q56)*NtoN2O*kgtoGg=0,"NO",('Activity data'!AR7*EF!$H38*EF!Q56)*NtoN2O*kgtoGg)</f>
        <v>1.1938200209411951E-2</v>
      </c>
      <c r="AS38" s="27">
        <f>IF(('Activity data'!AS7*EF!$H38*EF!R56)*NtoN2O*kgtoGg=0,"NO",('Activity data'!AS7*EF!$H38*EF!R56)*NtoN2O*kgtoGg)</f>
        <v>1.2002256921208324E-2</v>
      </c>
      <c r="AT38" s="27">
        <f>IF(('Activity data'!AT7*EF!$H38*EF!S56)*NtoN2O*kgtoGg=0,"NO",('Activity data'!AT7*EF!$H38*EF!S56)*NtoN2O*kgtoGg)</f>
        <v>1.2077348046023615E-2</v>
      </c>
      <c r="AU38" s="27">
        <f>IF(('Activity data'!AU7*EF!$H38*EF!T56)*NtoN2O*kgtoGg=0,"NO",('Activity data'!AU7*EF!$H38*EF!T56)*NtoN2O*kgtoGg)</f>
        <v>1.2174461380446762E-2</v>
      </c>
      <c r="AV38" s="27">
        <f>IF(('Activity data'!AV7*EF!$H38*EF!U56)*NtoN2O*kgtoGg=0,"NO",('Activity data'!AV7*EF!$H38*EF!U56)*NtoN2O*kgtoGg)</f>
        <v>1.2295566654788504E-2</v>
      </c>
      <c r="AW38" s="27">
        <f>IF(('Activity data'!AW7*EF!$H38*EF!V56)*NtoN2O*kgtoGg=0,"NO",('Activity data'!AW7*EF!$H38*EF!V56)*NtoN2O*kgtoGg)</f>
        <v>1.2436504524495172E-2</v>
      </c>
      <c r="AX38" s="27">
        <f>IF(('Activity data'!AX7*EF!$H38*EF!W56)*NtoN2O*kgtoGg=0,"NO",('Activity data'!AX7*EF!$H38*EF!W56)*NtoN2O*kgtoGg)</f>
        <v>1.2585114583652197E-2</v>
      </c>
      <c r="AY38" s="27">
        <f>IF(('Activity data'!AY7*EF!$H38*EF!X56)*NtoN2O*kgtoGg=0,"NO",('Activity data'!AY7*EF!$H38*EF!X56)*NtoN2O*kgtoGg)</f>
        <v>1.2742945715477389E-2</v>
      </c>
      <c r="AZ38" s="27">
        <f>IF(('Activity data'!AZ7*EF!$H38*EF!Y56)*NtoN2O*kgtoGg=0,"NO",('Activity data'!AZ7*EF!$H38*EF!Y56)*NtoN2O*kgtoGg)</f>
        <v>1.2924869158609895E-2</v>
      </c>
      <c r="BA38" s="27">
        <f>IF(('Activity data'!BA7*EF!$H38*EF!Z56)*NtoN2O*kgtoGg=0,"NO",('Activity data'!BA7*EF!$H38*EF!Z56)*NtoN2O*kgtoGg)</f>
        <v>1.3117529633194651E-2</v>
      </c>
      <c r="BB38" s="27">
        <f>IF(('Activity data'!BB7*EF!$H38*EF!AA56)*NtoN2O*kgtoGg=0,"NO",('Activity data'!BB7*EF!$H38*EF!AA56)*NtoN2O*kgtoGg)</f>
        <v>1.3321675193930606E-2</v>
      </c>
      <c r="BC38" s="27">
        <f>IF(('Activity data'!BC7*EF!$H38*EF!AB56)*NtoN2O*kgtoGg=0,"NO",('Activity data'!BC7*EF!$H38*EF!AB56)*NtoN2O*kgtoGg)</f>
        <v>1.3538696752027769E-2</v>
      </c>
      <c r="BD38" s="27">
        <f>IF(('Activity data'!BD7*EF!$H38*EF!AC56)*NtoN2O*kgtoGg=0,"NO",('Activity data'!BD7*EF!$H38*EF!AC56)*NtoN2O*kgtoGg)</f>
        <v>1.376520079116526E-2</v>
      </c>
      <c r="BE38" s="27">
        <f>IF(('Activity data'!BE7*EF!$H38*EF!AD56)*NtoN2O*kgtoGg=0,"NO",('Activity data'!BE7*EF!$H38*EF!AD56)*NtoN2O*kgtoGg)</f>
        <v>1.3993921216194792E-2</v>
      </c>
      <c r="BF38" s="27">
        <f>IF(('Activity data'!BF7*EF!$H38*EF!AE56)*NtoN2O*kgtoGg=0,"NO",('Activity data'!BF7*EF!$H38*EF!AE56)*NtoN2O*kgtoGg)</f>
        <v>1.4222057923517824E-2</v>
      </c>
      <c r="BG38" s="27">
        <f>IF(('Activity data'!BG7*EF!$H38*EF!AF56)*NtoN2O*kgtoGg=0,"NO",('Activity data'!BG7*EF!$H38*EF!AF56)*NtoN2O*kgtoGg)</f>
        <v>1.4460114587102871E-2</v>
      </c>
      <c r="BH38" s="27">
        <f>IF(('Activity data'!BH7*EF!$H38*EF!AG56)*NtoN2O*kgtoGg=0,"NO",('Activity data'!BH7*EF!$H38*EF!AG56)*NtoN2O*kgtoGg)</f>
        <v>1.4692793951962841E-2</v>
      </c>
      <c r="BI38" s="27">
        <f>IF(('Activity data'!BI7*EF!$H38*EF!AH56)*NtoN2O*kgtoGg=0,"NO",('Activity data'!BI7*EF!$H38*EF!AH56)*NtoN2O*kgtoGg)</f>
        <v>1.493343202295036E-2</v>
      </c>
      <c r="BJ38" s="27">
        <f>IF(('Activity data'!BJ7*EF!$H38*EF!AI56)*NtoN2O*kgtoGg=0,"NO",('Activity data'!BJ7*EF!$H38*EF!AI56)*NtoN2O*kgtoGg)</f>
        <v>1.5185340847279152E-2</v>
      </c>
      <c r="BK38" s="27">
        <f>IF(('Activity data'!BK7*EF!$H38*EF!AJ56)*NtoN2O*kgtoGg=0,"NO",('Activity data'!BK7*EF!$H38*EF!AJ56)*NtoN2O*kgtoGg)</f>
        <v>1.5449279481979043E-2</v>
      </c>
      <c r="BL38" s="27">
        <f>IF(('Activity data'!BL7*EF!$H38*EF!AK56)*NtoN2O*kgtoGg=0,"NO",('Activity data'!BL7*EF!$H38*EF!AK56)*NtoN2O*kgtoGg)</f>
        <v>1.57259610425317E-2</v>
      </c>
      <c r="BM38" s="27">
        <f>IF(('Activity data'!BM7*EF!$H38*EF!AL56)*NtoN2O*kgtoGg=0,"NO",('Activity data'!BM7*EF!$H38*EF!AL56)*NtoN2O*kgtoGg)</f>
        <v>1.599538786939092E-2</v>
      </c>
      <c r="BN38" s="27">
        <f>IF(('Activity data'!BN7*EF!$H38*EF!AM56)*NtoN2O*kgtoGg=0,"NO",('Activity data'!BN7*EF!$H38*EF!AM56)*NtoN2O*kgtoGg)</f>
        <v>1.6277612626498489E-2</v>
      </c>
      <c r="BO38" s="27">
        <f>IF(('Activity data'!BO7*EF!$H38*EF!AN56)*NtoN2O*kgtoGg=0,"NO",('Activity data'!BO7*EF!$H38*EF!AN56)*NtoN2O*kgtoGg)</f>
        <v>1.6580333288134606E-2</v>
      </c>
      <c r="BP38" s="27">
        <f>IF(('Activity data'!BP7*EF!$H38*EF!AO56)*NtoN2O*kgtoGg=0,"NO",('Activity data'!BP7*EF!$H38*EF!AO56)*NtoN2O*kgtoGg)</f>
        <v>1.690061655573832E-2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0.46906920988966821</v>
      </c>
      <c r="AL39" s="27">
        <f>IF(('Activity data'!AL8*EF!$H39*EF!$H57)*NtoN2O*kgtoGg=0,"NO",('Activity data'!AL8*EF!$H39*EF!K57)*NtoN2O*kgtoGg)</f>
        <v>0.41625563284018546</v>
      </c>
      <c r="AM39" s="27">
        <f>IF(('Activity data'!AM8*EF!$H39*EF!$H57)*NtoN2O*kgtoGg=0,"NO",('Activity data'!AM8*EF!$H39*EF!L57)*NtoN2O*kgtoGg)</f>
        <v>0.43182568050754744</v>
      </c>
      <c r="AN39" s="27">
        <f>IF(('Activity data'!AN8*EF!$H39*EF!$H57)*NtoN2O*kgtoGg=0,"NO",('Activity data'!AN8*EF!$H39*EF!M57)*NtoN2O*kgtoGg)</f>
        <v>0.43276986250657662</v>
      </c>
      <c r="AO39" s="27">
        <f>IF(('Activity data'!AO8*EF!$H39*EF!$H57)*NtoN2O*kgtoGg=0,"NO",('Activity data'!AO8*EF!$H39*EF!N57)*NtoN2O*kgtoGg)</f>
        <v>0.42451039024353943</v>
      </c>
      <c r="AP39" s="27">
        <f>IF(('Activity data'!AP8*EF!$H39*EF!$H57)*NtoN2O*kgtoGg=0,"NO",('Activity data'!AP8*EF!$H39*EF!O57)*NtoN2O*kgtoGg)</f>
        <v>0.42069180034718484</v>
      </c>
      <c r="AQ39" s="27">
        <f>IF(('Activity data'!AQ8*EF!$H39*EF!$H57)*NtoN2O*kgtoGg=0,"NO",('Activity data'!AQ8*EF!$H39*EF!P57)*NtoN2O*kgtoGg)</f>
        <v>0.41748672112744412</v>
      </c>
      <c r="AR39" s="27">
        <f>IF(('Activity data'!AR8*EF!$H39*EF!$H57)*NtoN2O*kgtoGg=0,"NO",('Activity data'!AR8*EF!$H39*EF!Q57)*NtoN2O*kgtoGg)</f>
        <v>0.41598667621140395</v>
      </c>
      <c r="AS39" s="27">
        <f>IF(('Activity data'!AS8*EF!$H39*EF!$H57)*NtoN2O*kgtoGg=0,"NO",('Activity data'!AS8*EF!$H39*EF!R57)*NtoN2O*kgtoGg)</f>
        <v>0.41562660460689055</v>
      </c>
      <c r="AT39" s="27">
        <f>IF(('Activity data'!AT8*EF!$H39*EF!$H57)*NtoN2O*kgtoGg=0,"NO",('Activity data'!AT8*EF!$H39*EF!S57)*NtoN2O*kgtoGg)</f>
        <v>0.41638478302253951</v>
      </c>
      <c r="AU39" s="27">
        <f>IF(('Activity data'!AU8*EF!$H39*EF!$H57)*NtoN2O*kgtoGg=0,"NO",('Activity data'!AU8*EF!$H39*EF!T57)*NtoN2O*kgtoGg)</f>
        <v>0.41929640578390009</v>
      </c>
      <c r="AV39" s="27">
        <f>IF(('Activity data'!AV8*EF!$H39*EF!$H57)*NtoN2O*kgtoGg=0,"NO",('Activity data'!AV8*EF!$H39*EF!U57)*NtoN2O*kgtoGg)</f>
        <v>0.42444171586713753</v>
      </c>
      <c r="AW39" s="27">
        <f>IF(('Activity data'!AW8*EF!$H39*EF!$H57)*NtoN2O*kgtoGg=0,"NO",('Activity data'!AW8*EF!$H39*EF!V57)*NtoN2O*kgtoGg)</f>
        <v>0.42769121343162542</v>
      </c>
      <c r="AX39" s="27">
        <f>IF(('Activity data'!AX8*EF!$H39*EF!$H57)*NtoN2O*kgtoGg=0,"NO",('Activity data'!AX8*EF!$H39*EF!W57)*NtoN2O*kgtoGg)</f>
        <v>0.43122464412194694</v>
      </c>
      <c r="AY39" s="27">
        <f>IF(('Activity data'!AY8*EF!$H39*EF!$H57)*NtoN2O*kgtoGg=0,"NO",('Activity data'!AY8*EF!$H39*EF!X57)*NtoN2O*kgtoGg)</f>
        <v>0.43513842510634143</v>
      </c>
      <c r="AZ39" s="27">
        <f>IF(('Activity data'!AZ8*EF!$H39*EF!$H57)*NtoN2O*kgtoGg=0,"NO",('Activity data'!AZ8*EF!$H39*EF!Y57)*NtoN2O*kgtoGg)</f>
        <v>0.44072443701805641</v>
      </c>
      <c r="BA39" s="27">
        <f>IF(('Activity data'!BA8*EF!$H39*EF!$H57)*NtoN2O*kgtoGg=0,"NO",('Activity data'!BA8*EF!$H39*EF!Z57)*NtoN2O*kgtoGg)</f>
        <v>0.44666051556625885</v>
      </c>
      <c r="BB39" s="27">
        <f>IF(('Activity data'!BB8*EF!$H39*EF!$H57)*NtoN2O*kgtoGg=0,"NO",('Activity data'!BB8*EF!$H39*EF!AA57)*NtoN2O*kgtoGg)</f>
        <v>0.45294268891437839</v>
      </c>
      <c r="BC39" s="27">
        <f>IF(('Activity data'!BC8*EF!$H39*EF!$H57)*NtoN2O*kgtoGg=0,"NO",('Activity data'!BC8*EF!$H39*EF!AB57)*NtoN2O*kgtoGg)</f>
        <v>0.45963621470445037</v>
      </c>
      <c r="BD39" s="27">
        <f>IF(('Activity data'!BD8*EF!$H39*EF!$H57)*NtoN2O*kgtoGg=0,"NO",('Activity data'!BD8*EF!$H39*EF!AC57)*NtoN2O*kgtoGg)</f>
        <v>0.46641324596689721</v>
      </c>
      <c r="BE39" s="27">
        <f>IF(('Activity data'!BE8*EF!$H39*EF!$H57)*NtoN2O*kgtoGg=0,"NO",('Activity data'!BE8*EF!$H39*EF!AD57)*NtoN2O*kgtoGg)</f>
        <v>0.47264962005514738</v>
      </c>
      <c r="BF39" s="27">
        <f>IF(('Activity data'!BF8*EF!$H39*EF!$H57)*NtoN2O*kgtoGg=0,"NO",('Activity data'!BF8*EF!$H39*EF!AE57)*NtoN2O*kgtoGg)</f>
        <v>0.47812233722890674</v>
      </c>
      <c r="BG39" s="27">
        <f>IF(('Activity data'!BG8*EF!$H39*EF!$H57)*NtoN2O*kgtoGg=0,"NO",('Activity data'!BG8*EF!$H39*EF!AF57)*NtoN2O*kgtoGg)</f>
        <v>0.48610117669198055</v>
      </c>
      <c r="BH39" s="27">
        <f>IF(('Activity data'!BH8*EF!$H39*EF!$H57)*NtoN2O*kgtoGg=0,"NO",('Activity data'!BH8*EF!$H39*EF!AG57)*NtoN2O*kgtoGg)</f>
        <v>0.49310549660544545</v>
      </c>
      <c r="BI39" s="27">
        <f>IF(('Activity data'!BI8*EF!$H39*EF!$H57)*NtoN2O*kgtoGg=0,"NO",('Activity data'!BI8*EF!$H39*EF!AH57)*NtoN2O*kgtoGg)</f>
        <v>0.50014466528570589</v>
      </c>
      <c r="BJ39" s="27">
        <f>IF(('Activity data'!BJ8*EF!$H39*EF!$H57)*NtoN2O*kgtoGg=0,"NO",('Activity data'!BJ8*EF!$H39*EF!AI57)*NtoN2O*kgtoGg)</f>
        <v>0.50742581284770016</v>
      </c>
      <c r="BK39" s="27">
        <f>IF(('Activity data'!BK8*EF!$H39*EF!$H57)*NtoN2O*kgtoGg=0,"NO",('Activity data'!BK8*EF!$H39*EF!AJ57)*NtoN2O*kgtoGg)</f>
        <v>0.51496539369300465</v>
      </c>
      <c r="BL39" s="27">
        <f>IF(('Activity data'!BL8*EF!$H39*EF!$H57)*NtoN2O*kgtoGg=0,"NO",('Activity data'!BL8*EF!$H39*EF!AK57)*NtoN2O*kgtoGg)</f>
        <v>0.5227731481986807</v>
      </c>
      <c r="BM39" s="27">
        <f>IF(('Activity data'!BM8*EF!$H39*EF!$H57)*NtoN2O*kgtoGg=0,"NO",('Activity data'!BM8*EF!$H39*EF!AL57)*NtoN2O*kgtoGg)</f>
        <v>0.52946550826491434</v>
      </c>
      <c r="BN39" s="27">
        <f>IF(('Activity data'!BN8*EF!$H39*EF!$H57)*NtoN2O*kgtoGg=0,"NO",('Activity data'!BN8*EF!$H39*EF!AM57)*NtoN2O*kgtoGg)</f>
        <v>0.53638897290676979</v>
      </c>
      <c r="BO39" s="27">
        <f>IF(('Activity data'!BO8*EF!$H39*EF!$H57)*NtoN2O*kgtoGg=0,"NO",('Activity data'!BO8*EF!$H39*EF!AN57)*NtoN2O*kgtoGg)</f>
        <v>0.54398533982982011</v>
      </c>
      <c r="BP39" s="27">
        <f>IF(('Activity data'!BP8*EF!$H39*EF!$H57)*NtoN2O*kgtoGg=0,"NO",('Activity data'!BP8*EF!$H39*EF!AO57)*NtoN2O*kgtoGg)</f>
        <v>0.55199781660523584</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0.71847062359542524</v>
      </c>
      <c r="AL40" s="27">
        <f>IF(('Activity data'!AL9*EF!$H40*EF!K58)*NtoN2O*kgtoGg=0,"NO",('Activity data'!AL9*EF!$H40*EF!K58)*NtoN2O*kgtoGg)</f>
        <v>0.63757636996071732</v>
      </c>
      <c r="AM40" s="27">
        <f>IF(('Activity data'!AM9*EF!$H40*EF!L58)*NtoN2O*kgtoGg=0,"NO",('Activity data'!AM9*EF!$H40*EF!L58)*NtoN2O*kgtoGg)</f>
        <v>0.66142492284188215</v>
      </c>
      <c r="AN40" s="27">
        <f>IF(('Activity data'!AN9*EF!$H40*EF!M58)*NtoN2O*kgtoGg=0,"NO",('Activity data'!AN9*EF!$H40*EF!M58)*NtoN2O*kgtoGg)</f>
        <v>0.66287112100481371</v>
      </c>
      <c r="AO40" s="27">
        <f>IF(('Activity data'!AO9*EF!$H40*EF!N58)*NtoN2O*kgtoGg=0,"NO",('Activity data'!AO9*EF!$H40*EF!N58)*NtoN2O*kgtoGg)</f>
        <v>0.65022013462097228</v>
      </c>
      <c r="AP40" s="27">
        <f>IF(('Activity data'!AP9*EF!$H40*EF!O58)*NtoN2O*kgtoGg=0,"NO",('Activity data'!AP9*EF!$H40*EF!O58)*NtoN2O*kgtoGg)</f>
        <v>0.64437122233629163</v>
      </c>
      <c r="AQ40" s="27">
        <f>IF(('Activity data'!AQ9*EF!$H40*EF!P58)*NtoN2O*kgtoGg=0,"NO",('Activity data'!AQ9*EF!$H40*EF!P58)*NtoN2O*kgtoGg)</f>
        <v>0.6394620208429308</v>
      </c>
      <c r="AR40" s="27">
        <f>IF(('Activity data'!AR9*EF!$H40*EF!Q58)*NtoN2O*kgtoGg=0,"NO",('Activity data'!AR9*EF!$H40*EF!Q58)*NtoN2O*kgtoGg)</f>
        <v>0.63716441063205809</v>
      </c>
      <c r="AS40" s="27">
        <f>IF(('Activity data'!AS9*EF!$H40*EF!R58)*NtoN2O*kgtoGg=0,"NO",('Activity data'!AS9*EF!$H40*EF!R58)*NtoN2O*kgtoGg)</f>
        <v>0.63661289101665963</v>
      </c>
      <c r="AT40" s="27">
        <f>IF(('Activity data'!AT9*EF!$H40*EF!S58)*NtoN2O*kgtoGg=0,"NO",('Activity data'!AT9*EF!$H40*EF!S58)*NtoN2O*kgtoGg)</f>
        <v>0.63777418855570711</v>
      </c>
      <c r="AU40" s="27">
        <f>IF(('Activity data'!AU9*EF!$H40*EF!T58)*NtoN2O*kgtoGg=0,"NO",('Activity data'!AU9*EF!$H40*EF!T58)*NtoN2O*kgtoGg)</f>
        <v>0.64223390447166229</v>
      </c>
      <c r="AV40" s="27">
        <f>IF(('Activity data'!AV9*EF!$H40*EF!U58)*NtoN2O*kgtoGg=0,"NO",('Activity data'!AV9*EF!$H40*EF!U58)*NtoN2O*kgtoGg)</f>
        <v>0.65011494647176482</v>
      </c>
      <c r="AW40" s="27">
        <f>IF(('Activity data'!AW9*EF!$H40*EF!V58)*NtoN2O*kgtoGg=0,"NO",('Activity data'!AW9*EF!$H40*EF!V58)*NtoN2O*kgtoGg)</f>
        <v>0.65509218328950125</v>
      </c>
      <c r="AX40" s="27">
        <f>IF(('Activity data'!AX9*EF!$H40*EF!W58)*NtoN2O*kgtoGg=0,"NO",('Activity data'!AX9*EF!$H40*EF!W58)*NtoN2O*kgtoGg)</f>
        <v>0.6605043188506986</v>
      </c>
      <c r="AY40" s="27">
        <f>IF(('Activity data'!AY9*EF!$H40*EF!X58)*NtoN2O*kgtoGg=0,"NO",('Activity data'!AY9*EF!$H40*EF!X58)*NtoN2O*kgtoGg)</f>
        <v>0.66649903478000705</v>
      </c>
      <c r="AZ40" s="27">
        <f>IF(('Activity data'!AZ9*EF!$H40*EF!Y58)*NtoN2O*kgtoGg=0,"NO",('Activity data'!AZ9*EF!$H40*EF!Y58)*NtoN2O*kgtoGg)</f>
        <v>0.67505509724798551</v>
      </c>
      <c r="BA40" s="27">
        <f>IF(('Activity data'!BA9*EF!$H40*EF!Z58)*NtoN2O*kgtoGg=0,"NO",('Activity data'!BA9*EF!$H40*EF!Z58)*NtoN2O*kgtoGg)</f>
        <v>0.68414735477911104</v>
      </c>
      <c r="BB40" s="27">
        <f>IF(('Activity data'!BB9*EF!$H40*EF!AA58)*NtoN2O*kgtoGg=0,"NO",('Activity data'!BB9*EF!$H40*EF!AA58)*NtoN2O*kgtoGg)</f>
        <v>0.69376972373404577</v>
      </c>
      <c r="BC40" s="27">
        <f>IF(('Activity data'!BC9*EF!$H40*EF!AB58)*NtoN2O*kgtoGg=0,"NO",('Activity data'!BC9*EF!$H40*EF!AB58)*NtoN2O*kgtoGg)</f>
        <v>0.70402215886952646</v>
      </c>
      <c r="BD40" s="27">
        <f>IF(('Activity data'!BD9*EF!$H40*EF!AC58)*NtoN2O*kgtoGg=0,"NO",('Activity data'!BD9*EF!$H40*EF!AC58)*NtoN2O*kgtoGg)</f>
        <v>0.71440249885901574</v>
      </c>
      <c r="BE40" s="27">
        <f>IF(('Activity data'!BE9*EF!$H40*EF!AD58)*NtoN2O*kgtoGg=0,"NO",('Activity data'!BE9*EF!$H40*EF!AD58)*NtoN2O*kgtoGg)</f>
        <v>0.72395471734978678</v>
      </c>
      <c r="BF40" s="27">
        <f>IF(('Activity data'!BF9*EF!$H40*EF!AE58)*NtoN2O*kgtoGg=0,"NO",('Activity data'!BF9*EF!$H40*EF!AE58)*NtoN2O*kgtoGg)</f>
        <v>0.73233724691619606</v>
      </c>
      <c r="BG40" s="27">
        <f>IF(('Activity data'!BG9*EF!$H40*EF!AF58)*NtoN2O*kgtoGg=0,"NO",('Activity data'!BG9*EF!$H40*EF!AF58)*NtoN2O*kgtoGg)</f>
        <v>0.74455838964681953</v>
      </c>
      <c r="BH40" s="27">
        <f>IF(('Activity data'!BH9*EF!$H40*EF!AG58)*NtoN2O*kgtoGg=0,"NO",('Activity data'!BH9*EF!$H40*EF!AG58)*NtoN2O*kgtoGg)</f>
        <v>0.75528686636195619</v>
      </c>
      <c r="BI40" s="27">
        <f>IF(('Activity data'!BI9*EF!$H40*EF!AH58)*NtoN2O*kgtoGg=0,"NO",('Activity data'!BI9*EF!$H40*EF!AH58)*NtoN2O*kgtoGg)</f>
        <v>0.7660687207337018</v>
      </c>
      <c r="BJ40" s="27">
        <f>IF(('Activity data'!BJ9*EF!$H40*EF!AI58)*NtoN2O*kgtoGg=0,"NO",('Activity data'!BJ9*EF!$H40*EF!AI58)*NtoN2O*kgtoGg)</f>
        <v>0.77722121277338774</v>
      </c>
      <c r="BK40" s="27">
        <f>IF(('Activity data'!BK9*EF!$H40*EF!AJ58)*NtoN2O*kgtoGg=0,"NO",('Activity data'!BK9*EF!$H40*EF!AJ58)*NtoN2O*kgtoGg)</f>
        <v>0.78876954559371559</v>
      </c>
      <c r="BL40" s="27">
        <f>IF(('Activity data'!BL9*EF!$H40*EF!AK58)*NtoN2O*kgtoGg=0,"NO",('Activity data'!BL9*EF!$H40*EF!AK58)*NtoN2O*kgtoGg)</f>
        <v>0.80072863847447084</v>
      </c>
      <c r="BM40" s="27">
        <f>IF(('Activity data'!BM9*EF!$H40*EF!AL58)*NtoN2O*kgtoGg=0,"NO",('Activity data'!BM9*EF!$H40*EF!AL58)*NtoN2O*kgtoGg)</f>
        <v>0.8109792880774217</v>
      </c>
      <c r="BN40" s="27">
        <f>IF(('Activity data'!BN9*EF!$H40*EF!AM58)*NtoN2O*kgtoGg=0,"NO",('Activity data'!BN9*EF!$H40*EF!AM58)*NtoN2O*kgtoGg)</f>
        <v>0.82158391923589136</v>
      </c>
      <c r="BO40" s="27">
        <f>IF(('Activity data'!BO9*EF!$H40*EF!AN58)*NtoN2O*kgtoGg=0,"NO",('Activity data'!BO9*EF!$H40*EF!AN58)*NtoN2O*kgtoGg)</f>
        <v>0.83321923096642969</v>
      </c>
      <c r="BP40" s="27">
        <f>IF(('Activity data'!BP9*EF!$H40*EF!AO58)*NtoN2O*kgtoGg=0,"NO",('Activity data'!BP9*EF!$H40*EF!AO58)*NtoN2O*kgtoGg)</f>
        <v>0.84549189577581019</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1.0806972456941148</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1.1399714801203364</v>
      </c>
      <c r="AK41" s="27">
        <f>IF(('Activity data'!AK10*EF!$H41*EF!J59)*NtoN2O*kgtoGg=0,"NO",('Activity data'!AK10*EF!$H41*EF!J59)*NtoN2O*kgtoGg)</f>
        <v>1.1622002864669057</v>
      </c>
      <c r="AL41" s="27">
        <f>IF(('Activity data'!AL10*EF!$H41*EF!K59)*NtoN2O*kgtoGg=0,"NO",('Activity data'!AL10*EF!$H41*EF!K59)*NtoN2O*kgtoGg)</f>
        <v>1.0730279236263234</v>
      </c>
      <c r="AM41" s="27">
        <f>IF(('Activity data'!AM10*EF!$H41*EF!L59)*NtoN2O*kgtoGg=0,"NO",('Activity data'!AM10*EF!$H41*EF!L59)*NtoN2O*kgtoGg)</f>
        <v>1.1399836803648578</v>
      </c>
      <c r="AN41" s="27">
        <f>IF(('Activity data'!AN10*EF!$H41*EF!M59)*NtoN2O*kgtoGg=0,"NO",('Activity data'!AN10*EF!$H41*EF!M59)*NtoN2O*kgtoGg)</f>
        <v>1.1696235962340178</v>
      </c>
      <c r="AO41" s="27">
        <f>IF(('Activity data'!AO10*EF!$H41*EF!N59)*NtoN2O*kgtoGg=0,"NO",('Activity data'!AO10*EF!$H41*EF!N59)*NtoN2O*kgtoGg)</f>
        <v>1.1742166812929704</v>
      </c>
      <c r="AP41" s="27">
        <f>IF(('Activity data'!AP10*EF!$H41*EF!O59)*NtoN2O*kgtoGg=0,"NO",('Activity data'!AP10*EF!$H41*EF!O59)*NtoN2O*kgtoGg)</f>
        <v>1.1906320978964438</v>
      </c>
      <c r="AQ41" s="27">
        <f>IF(('Activity data'!AQ10*EF!$H41*EF!P59)*NtoN2O*kgtoGg=0,"NO",('Activity data'!AQ10*EF!$H41*EF!P59)*NtoN2O*kgtoGg)</f>
        <v>1.2086554142510495</v>
      </c>
      <c r="AR41" s="27">
        <f>IF(('Activity data'!AR10*EF!$H41*EF!Q59)*NtoN2O*kgtoGg=0,"NO",('Activity data'!AR10*EF!$H41*EF!Q59)*NtoN2O*kgtoGg)</f>
        <v>1.2316496153579204</v>
      </c>
      <c r="AS41" s="27">
        <f>IF(('Activity data'!AS10*EF!$H41*EF!R59)*NtoN2O*kgtoGg=0,"NO",('Activity data'!AS10*EF!$H41*EF!R59)*NtoN2O*kgtoGg)</f>
        <v>1.258255330154235</v>
      </c>
      <c r="AT41" s="27">
        <f>IF(('Activity data'!AT10*EF!$H41*EF!S59)*NtoN2O*kgtoGg=0,"NO",('Activity data'!AT10*EF!$H41*EF!S59)*NtoN2O*kgtoGg)</f>
        <v>1.2886505984138643</v>
      </c>
      <c r="AU41" s="27">
        <f>IF(('Activity data'!AU10*EF!$H41*EF!T59)*NtoN2O*kgtoGg=0,"NO",('Activity data'!AU10*EF!$H41*EF!T59)*NtoN2O*kgtoGg)</f>
        <v>1.3263568789383806</v>
      </c>
      <c r="AV41" s="27">
        <f>IF(('Activity data'!AV10*EF!$H41*EF!U59)*NtoN2O*kgtoGg=0,"NO",('Activity data'!AV10*EF!$H41*EF!U59)*NtoN2O*kgtoGg)</f>
        <v>1.3721025217002476</v>
      </c>
      <c r="AW41" s="27">
        <f>IF(('Activity data'!AW10*EF!$H41*EF!V59)*NtoN2O*kgtoGg=0,"NO",('Activity data'!AW10*EF!$H41*EF!V59)*NtoN2O*kgtoGg)</f>
        <v>1.4284582496070619</v>
      </c>
      <c r="AX41" s="27">
        <f>IF(('Activity data'!AX10*EF!$H41*EF!W59)*NtoN2O*kgtoGg=0,"NO",('Activity data'!AX10*EF!$H41*EF!W59)*NtoN2O*kgtoGg)</f>
        <v>1.4881141333678853</v>
      </c>
      <c r="AY41" s="27">
        <f>IF(('Activity data'!AY10*EF!$H41*EF!X59)*NtoN2O*kgtoGg=0,"NO",('Activity data'!AY10*EF!$H41*EF!X59)*NtoN2O*kgtoGg)</f>
        <v>1.5516408950610387</v>
      </c>
      <c r="AZ41" s="27">
        <f>IF(('Activity data'!AZ10*EF!$H41*EF!Y59)*NtoN2O*kgtoGg=0,"NO",('Activity data'!AZ10*EF!$H41*EF!Y59)*NtoN2O*kgtoGg)</f>
        <v>1.6240766416178025</v>
      </c>
      <c r="BA41" s="27">
        <f>IF(('Activity data'!BA10*EF!$H41*EF!Z59)*NtoN2O*kgtoGg=0,"NO",('Activity data'!BA10*EF!$H41*EF!Z59)*NtoN2O*kgtoGg)</f>
        <v>1.7011625484502222</v>
      </c>
      <c r="BB41" s="27">
        <f>IF(('Activity data'!BB10*EF!$H41*EF!AA59)*NtoN2O*kgtoGg=0,"NO",('Activity data'!BB10*EF!$H41*EF!AA59)*NtoN2O*kgtoGg)</f>
        <v>1.7832094854123086</v>
      </c>
      <c r="BC41" s="27">
        <f>IF(('Activity data'!BC10*EF!$H41*EF!AB59)*NtoN2O*kgtoGg=0,"NO",('Activity data'!BC10*EF!$H41*EF!AB59)*NtoN2O*kgtoGg)</f>
        <v>1.8708328528345561</v>
      </c>
      <c r="BD41" s="27">
        <f>IF(('Activity data'!BD10*EF!$H41*EF!AC59)*NtoN2O*kgtoGg=0,"NO",('Activity data'!BD10*EF!$H41*EF!AC59)*NtoN2O*kgtoGg)</f>
        <v>1.9630568988587167</v>
      </c>
      <c r="BE41" s="27">
        <f>IF(('Activity data'!BE10*EF!$H41*EF!AD59)*NtoN2O*kgtoGg=0,"NO",('Activity data'!BE10*EF!$H41*EF!AD59)*NtoN2O*kgtoGg)</f>
        <v>2.0574589959193124</v>
      </c>
      <c r="BF41" s="27">
        <f>IF(('Activity data'!BF10*EF!$H41*EF!AE59)*NtoN2O*kgtoGg=0,"NO",('Activity data'!BF10*EF!$H41*EF!AE59)*NtoN2O*kgtoGg)</f>
        <v>2.1530717969647006</v>
      </c>
      <c r="BG41" s="27">
        <f>IF(('Activity data'!BG10*EF!$H41*EF!AF59)*NtoN2O*kgtoGg=0,"NO",('Activity data'!BG10*EF!$H41*EF!AF59)*NtoN2O*kgtoGg)</f>
        <v>2.250765166821143</v>
      </c>
      <c r="BH41" s="27">
        <f>IF(('Activity data'!BH10*EF!$H41*EF!AG59)*NtoN2O*kgtoGg=0,"NO",('Activity data'!BH10*EF!$H41*EF!AG59)*NtoN2O*kgtoGg)</f>
        <v>2.3478404843934655</v>
      </c>
      <c r="BI41" s="27">
        <f>IF(('Activity data'!BI10*EF!$H41*EF!AH59)*NtoN2O*kgtoGg=0,"NO",('Activity data'!BI10*EF!$H41*EF!AH59)*NtoN2O*kgtoGg)</f>
        <v>2.4490417385947705</v>
      </c>
      <c r="BJ41" s="27">
        <f>IF(('Activity data'!BJ10*EF!$H41*EF!AI59)*NtoN2O*kgtoGg=0,"NO",('Activity data'!BJ10*EF!$H41*EF!AI59)*NtoN2O*kgtoGg)</f>
        <v>2.5556234786795033</v>
      </c>
      <c r="BK41" s="27">
        <f>IF(('Activity data'!BK10*EF!$H41*EF!AJ59)*NtoN2O*kgtoGg=0,"NO",('Activity data'!BK10*EF!$H41*EF!AJ59)*NtoN2O*kgtoGg)</f>
        <v>2.6679858346100067</v>
      </c>
      <c r="BL41" s="27">
        <f>IF(('Activity data'!BL10*EF!$H41*EF!AK59)*NtoN2O*kgtoGg=0,"NO",('Activity data'!BL10*EF!$H41*EF!AK59)*NtoN2O*kgtoGg)</f>
        <v>2.7865239982889407</v>
      </c>
      <c r="BM41" s="27">
        <f>IF(('Activity data'!BM10*EF!$H41*EF!AL59)*NtoN2O*kgtoGg=0,"NO",('Activity data'!BM10*EF!$H41*EF!AL59)*NtoN2O*kgtoGg)</f>
        <v>2.9040204576293536</v>
      </c>
      <c r="BN41" s="27">
        <f>IF(('Activity data'!BN10*EF!$H41*EF!AM59)*NtoN2O*kgtoGg=0,"NO",('Activity data'!BN10*EF!$H41*EF!AM59)*NtoN2O*kgtoGg)</f>
        <v>3.0278086268273436</v>
      </c>
      <c r="BO41" s="27">
        <f>IF(('Activity data'!BO10*EF!$H41*EF!AN59)*NtoN2O*kgtoGg=0,"NO",('Activity data'!BO10*EF!$H41*EF!AN59)*NtoN2O*kgtoGg)</f>
        <v>3.1608379845335159</v>
      </c>
      <c r="BP41" s="27">
        <f>IF(('Activity data'!BP10*EF!$H41*EF!AO59)*NtoN2O*kgtoGg=0,"NO",('Activity data'!BP10*EF!$H41*EF!AO59)*NtoN2O*kgtoGg)</f>
        <v>3.3022096925832507</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0.11888455997286118</v>
      </c>
      <c r="AM42" s="27">
        <f>IF(('Activity data'!AM11*EF!$H42*EF!L60)*NtoN2O*kgtoGg=0,"NO",('Activity data'!AM11*EF!$H42*EF!L60)*NtoN2O*kgtoGg)</f>
        <v>0.11896261577939746</v>
      </c>
      <c r="AN42" s="27">
        <f>IF(('Activity data'!AN11*EF!$H42*EF!M60)*NtoN2O*kgtoGg=0,"NO",('Activity data'!AN11*EF!$H42*EF!M60)*NtoN2O*kgtoGg)</f>
        <v>0.11892218599760222</v>
      </c>
      <c r="AO42" s="27">
        <f>IF(('Activity data'!AO11*EF!$H42*EF!N60)*NtoN2O*kgtoGg=0,"NO",('Activity data'!AO11*EF!$H42*EF!N60)*NtoN2O*kgtoGg)</f>
        <v>0.11891064770528544</v>
      </c>
      <c r="AP42" s="27">
        <f>IF(('Activity data'!AP11*EF!$H42*EF!O60)*NtoN2O*kgtoGg=0,"NO",('Activity data'!AP11*EF!$H42*EF!O60)*NtoN2O*kgtoGg)</f>
        <v>0.11903395070385182</v>
      </c>
      <c r="AQ42" s="27">
        <f>IF(('Activity data'!AQ11*EF!$H42*EF!P60)*NtoN2O*kgtoGg=0,"NO",('Activity data'!AQ11*EF!$H42*EF!P60)*NtoN2O*kgtoGg)</f>
        <v>0.11923395119710907</v>
      </c>
      <c r="AR42" s="27">
        <f>IF(('Activity data'!AR11*EF!$H42*EF!Q60)*NtoN2O*kgtoGg=0,"NO",('Activity data'!AR11*EF!$H42*EF!Q60)*NtoN2O*kgtoGg)</f>
        <v>0.11942411379575778</v>
      </c>
      <c r="AS42" s="27">
        <f>IF(('Activity data'!AS11*EF!$H42*EF!R60)*NtoN2O*kgtoGg=0,"NO",('Activity data'!AS11*EF!$H42*EF!R60)*NtoN2O*kgtoGg)</f>
        <v>0.11960643697150085</v>
      </c>
      <c r="AT42" s="27">
        <f>IF(('Activity data'!AT11*EF!$H42*EF!S60)*NtoN2O*kgtoGg=0,"NO",('Activity data'!AT11*EF!$H42*EF!S60)*NtoN2O*kgtoGg)</f>
        <v>0.11978007317047795</v>
      </c>
      <c r="AU42" s="27">
        <f>IF(('Activity data'!AU11*EF!$H42*EF!T60)*NtoN2O*kgtoGg=0,"NO",('Activity data'!AU11*EF!$H42*EF!T60)*NtoN2O*kgtoGg)</f>
        <v>0.11994892516148623</v>
      </c>
      <c r="AV42" s="27">
        <f>IF(('Activity data'!AV11*EF!$H42*EF!U60)*NtoN2O*kgtoGg=0,"NO",('Activity data'!AV11*EF!$H42*EF!U60)*NtoN2O*kgtoGg)</f>
        <v>0.12011612727676894</v>
      </c>
      <c r="AW42" s="27">
        <f>IF(('Activity data'!AW11*EF!$H42*EF!V60)*NtoN2O*kgtoGg=0,"NO",('Activity data'!AW11*EF!$H42*EF!V60)*NtoN2O*kgtoGg)</f>
        <v>0.12028086074895929</v>
      </c>
      <c r="AX42" s="27">
        <f>IF(('Activity data'!AX11*EF!$H42*EF!W60)*NtoN2O*kgtoGg=0,"NO",('Activity data'!AX11*EF!$H42*EF!W60)*NtoN2O*kgtoGg)</f>
        <v>0.12044336569342395</v>
      </c>
      <c r="AY42" s="27">
        <f>IF(('Activity data'!AY11*EF!$H42*EF!X60)*NtoN2O*kgtoGg=0,"NO",('Activity data'!AY11*EF!$H42*EF!X60)*NtoN2O*kgtoGg)</f>
        <v>0.12060435109292991</v>
      </c>
      <c r="AZ42" s="27">
        <f>IF(('Activity data'!AZ11*EF!$H42*EF!Y60)*NtoN2O*kgtoGg=0,"NO",('Activity data'!AZ11*EF!$H42*EF!Y60)*NtoN2O*kgtoGg)</f>
        <v>0.12076479279582561</v>
      </c>
      <c r="BA42" s="27">
        <f>IF(('Activity data'!BA11*EF!$H42*EF!Z60)*NtoN2O*kgtoGg=0,"NO",('Activity data'!BA11*EF!$H42*EF!Z60)*NtoN2O*kgtoGg)</f>
        <v>0.12092335648513543</v>
      </c>
      <c r="BB42" s="27">
        <f>IF(('Activity data'!BB11*EF!$H42*EF!AA60)*NtoN2O*kgtoGg=0,"NO",('Activity data'!BB11*EF!$H42*EF!AA60)*NtoN2O*kgtoGg)</f>
        <v>0.1210820496781512</v>
      </c>
      <c r="BC42" s="27">
        <f>IF(('Activity data'!BC11*EF!$H42*EF!AB60)*NtoN2O*kgtoGg=0,"NO",('Activity data'!BC11*EF!$H42*EF!AB60)*NtoN2O*kgtoGg)</f>
        <v>0.12123921402019595</v>
      </c>
      <c r="BD42" s="27">
        <f>IF(('Activity data'!BD11*EF!$H42*EF!AC60)*NtoN2O*kgtoGg=0,"NO",('Activity data'!BD11*EF!$H42*EF!AC60)*NtoN2O*kgtoGg)</f>
        <v>0.12139085367547189</v>
      </c>
      <c r="BE42" s="27">
        <f>IF(('Activity data'!BE11*EF!$H42*EF!AD60)*NtoN2O*kgtoGg=0,"NO",('Activity data'!BE11*EF!$H42*EF!AD60)*NtoN2O*kgtoGg)</f>
        <v>0.12153554376658857</v>
      </c>
      <c r="BF42" s="27">
        <f>IF(('Activity data'!BF11*EF!$H42*EF!AE60)*NtoN2O*kgtoGg=0,"NO",('Activity data'!BF11*EF!$H42*EF!AE60)*NtoN2O*kgtoGg)</f>
        <v>0.12167338249519187</v>
      </c>
      <c r="BG42" s="27">
        <f>IF(('Activity data'!BG11*EF!$H42*EF!AF60)*NtoN2O*kgtoGg=0,"NO",('Activity data'!BG11*EF!$H42*EF!AF60)*NtoN2O*kgtoGg)</f>
        <v>0.12180709588138768</v>
      </c>
      <c r="BH42" s="27">
        <f>IF(('Activity data'!BH11*EF!$H42*EF!AG60)*NtoN2O*kgtoGg=0,"NO",('Activity data'!BH11*EF!$H42*EF!AG60)*NtoN2O*kgtoGg)</f>
        <v>0.12193147057438727</v>
      </c>
      <c r="BI42" s="27">
        <f>IF(('Activity data'!BI11*EF!$H42*EF!AH60)*NtoN2O*kgtoGg=0,"NO",('Activity data'!BI11*EF!$H42*EF!AH60)*NtoN2O*kgtoGg)</f>
        <v>0.12204743883303182</v>
      </c>
      <c r="BJ42" s="27">
        <f>IF(('Activity data'!BJ11*EF!$H42*EF!AI60)*NtoN2O*kgtoGg=0,"NO",('Activity data'!BJ11*EF!$H42*EF!AI60)*NtoN2O*kgtoGg)</f>
        <v>0.1221553911377424</v>
      </c>
      <c r="BK42" s="27">
        <f>IF(('Activity data'!BK11*EF!$H42*EF!AJ60)*NtoN2O*kgtoGg=0,"NO",('Activity data'!BK11*EF!$H42*EF!AJ60)*NtoN2O*kgtoGg)</f>
        <v>0.12225368568590833</v>
      </c>
      <c r="BL42" s="27">
        <f>IF(('Activity data'!BL11*EF!$H42*EF!AK60)*NtoN2O*kgtoGg=0,"NO",('Activity data'!BL11*EF!$H42*EF!AK60)*NtoN2O*kgtoGg)</f>
        <v>0.12234051689113715</v>
      </c>
      <c r="BM42" s="27">
        <f>IF(('Activity data'!BM11*EF!$H42*EF!AL60)*NtoN2O*kgtoGg=0,"NO",('Activity data'!BM11*EF!$H42*EF!AL60)*NtoN2O*kgtoGg)</f>
        <v>0.12241192155130047</v>
      </c>
      <c r="BN42" s="27">
        <f>IF(('Activity data'!BN11*EF!$H42*EF!AM60)*NtoN2O*kgtoGg=0,"NO",('Activity data'!BN11*EF!$H42*EF!AM60)*NtoN2O*kgtoGg)</f>
        <v>0.12247195550900628</v>
      </c>
      <c r="BO42" s="27">
        <f>IF(('Activity data'!BO11*EF!$H42*EF!AN60)*NtoN2O*kgtoGg=0,"NO",('Activity data'!BO11*EF!$H42*EF!AN60)*NtoN2O*kgtoGg)</f>
        <v>0.12252227431416789</v>
      </c>
      <c r="BP42" s="27">
        <f>IF(('Activity data'!BP11*EF!$H42*EF!AO60)*NtoN2O*kgtoGg=0,"NO",('Activity data'!BP11*EF!$H42*EF!AO60)*NtoN2O*kgtoGg)</f>
        <v>0.12256050316428918</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6.3572501203204429E-2</v>
      </c>
      <c r="AM43" s="27">
        <f>IF(('Activity data'!AM12*EF!$H43*EF!L61)*NtoN2O*kgtoGg=0,"NO",('Activity data'!AM12*EF!$H43*EF!L61)*NtoN2O*kgtoGg)</f>
        <v>6.361424087786087E-2</v>
      </c>
      <c r="AN43" s="27">
        <f>IF(('Activity data'!AN12*EF!$H43*EF!M61)*NtoN2O*kgtoGg=0,"NO",('Activity data'!AN12*EF!$H43*EF!M61)*NtoN2O*kgtoGg)</f>
        <v>6.3592621397985521E-2</v>
      </c>
      <c r="AO43" s="27">
        <f>IF(('Activity data'!AO12*EF!$H43*EF!N61)*NtoN2O*kgtoGg=0,"NO",('Activity data'!AO12*EF!$H43*EF!N61)*NtoN2O*kgtoGg)</f>
        <v>6.3586451394897173E-2</v>
      </c>
      <c r="AP43" s="27">
        <f>IF(('Activity data'!AP12*EF!$H43*EF!O61)*NtoN2O*kgtoGg=0,"NO",('Activity data'!AP12*EF!$H43*EF!O61)*NtoN2O*kgtoGg)</f>
        <v>6.3652386618331655E-2</v>
      </c>
      <c r="AQ43" s="27">
        <f>IF(('Activity data'!AQ12*EF!$H43*EF!P61)*NtoN2O*kgtoGg=0,"NO",('Activity data'!AQ12*EF!$H43*EF!P61)*NtoN2O*kgtoGg)</f>
        <v>6.3759335170785733E-2</v>
      </c>
      <c r="AR43" s="27">
        <f>IF(('Activity data'!AR12*EF!$H43*EF!Q61)*NtoN2O*kgtoGg=0,"NO",('Activity data'!AR12*EF!$H43*EF!Q61)*NtoN2O*kgtoGg)</f>
        <v>6.3861022993276367E-2</v>
      </c>
      <c r="AS43" s="27">
        <f>IF(('Activity data'!AS12*EF!$H43*EF!R61)*NtoN2O*kgtoGg=0,"NO",('Activity data'!AS12*EF!$H43*EF!R61)*NtoN2O*kgtoGg)</f>
        <v>6.3958518751446689E-2</v>
      </c>
      <c r="AT43" s="27">
        <f>IF(('Activity data'!AT12*EF!$H43*EF!S61)*NtoN2O*kgtoGg=0,"NO",('Activity data'!AT12*EF!$H43*EF!S61)*NtoN2O*kgtoGg)</f>
        <v>6.4051369223122004E-2</v>
      </c>
      <c r="AU43" s="27">
        <f>IF(('Activity data'!AU12*EF!$H43*EF!T61)*NtoN2O*kgtoGg=0,"NO",('Activity data'!AU12*EF!$H43*EF!T61)*NtoN2O*kgtoGg)</f>
        <v>6.4141661380522325E-2</v>
      </c>
      <c r="AV43" s="27">
        <f>IF(('Activity data'!AV12*EF!$H43*EF!U61)*NtoN2O*kgtoGg=0,"NO",('Activity data'!AV12*EF!$H43*EF!U61)*NtoN2O*kgtoGg)</f>
        <v>6.4231071280995658E-2</v>
      </c>
      <c r="AW43" s="27">
        <f>IF(('Activity data'!AW12*EF!$H43*EF!V61)*NtoN2O*kgtoGg=0,"NO",('Activity data'!AW12*EF!$H43*EF!V61)*NtoN2O*kgtoGg)</f>
        <v>6.4319161095698393E-2</v>
      </c>
      <c r="AX43" s="27">
        <f>IF(('Activity data'!AX12*EF!$H43*EF!W61)*NtoN2O*kgtoGg=0,"NO",('Activity data'!AX12*EF!$H43*EF!W61)*NtoN2O*kgtoGg)</f>
        <v>6.4406059224268356E-2</v>
      </c>
      <c r="AY43" s="27">
        <f>IF(('Activity data'!AY12*EF!$H43*EF!X61)*NtoN2O*kgtoGg=0,"NO",('Activity data'!AY12*EF!$H43*EF!X61)*NtoN2O*kgtoGg)</f>
        <v>6.4492144789173769E-2</v>
      </c>
      <c r="AZ43" s="27">
        <f>IF(('Activity data'!AZ12*EF!$H43*EF!Y61)*NtoN2O*kgtoGg=0,"NO",('Activity data'!AZ12*EF!$H43*EF!Y61)*NtoN2O*kgtoGg)</f>
        <v>6.4577939616968963E-2</v>
      </c>
      <c r="BA43" s="27">
        <f>IF(('Activity data'!BA12*EF!$H43*EF!Z61)*NtoN2O*kgtoGg=0,"NO",('Activity data'!BA12*EF!$H43*EF!Z61)*NtoN2O*kgtoGg)</f>
        <v>6.4662730193068466E-2</v>
      </c>
      <c r="BB43" s="27">
        <f>IF(('Activity data'!BB12*EF!$H43*EF!AA61)*NtoN2O*kgtoGg=0,"NO",('Activity data'!BB12*EF!$H43*EF!AA61)*NtoN2O*kgtoGg)</f>
        <v>6.4747590020166598E-2</v>
      </c>
      <c r="BC43" s="27">
        <f>IF(('Activity data'!BC12*EF!$H43*EF!AB61)*NtoN2O*kgtoGg=0,"NO",('Activity data'!BC12*EF!$H43*EF!AB61)*NtoN2O*kgtoGg)</f>
        <v>6.4831632307289694E-2</v>
      </c>
      <c r="BD43" s="27">
        <f>IF(('Activity data'!BD12*EF!$H43*EF!AC61)*NtoN2O*kgtoGg=0,"NO",('Activity data'!BD12*EF!$H43*EF!AC61)*NtoN2O*kgtoGg)</f>
        <v>6.4912720315435421E-2</v>
      </c>
      <c r="BE43" s="27">
        <f>IF(('Activity data'!BE12*EF!$H43*EF!AD61)*NtoN2O*kgtoGg=0,"NO",('Activity data'!BE12*EF!$H43*EF!AD61)*NtoN2O*kgtoGg)</f>
        <v>6.4990092103611341E-2</v>
      </c>
      <c r="BF43" s="27">
        <f>IF(('Activity data'!BF12*EF!$H43*EF!AE61)*NtoN2O*kgtoGg=0,"NO",('Activity data'!BF12*EF!$H43*EF!AE61)*NtoN2O*kgtoGg)</f>
        <v>6.5063800184307283E-2</v>
      </c>
      <c r="BG43" s="27">
        <f>IF(('Activity data'!BG12*EF!$H43*EF!AF61)*NtoN2O*kgtoGg=0,"NO",('Activity data'!BG12*EF!$H43*EF!AF61)*NtoN2O*kgtoGg)</f>
        <v>6.5135302273449533E-2</v>
      </c>
      <c r="BH43" s="27">
        <f>IF(('Activity data'!BH12*EF!$H43*EF!AG61)*NtoN2O*kgtoGg=0,"NO",('Activity data'!BH12*EF!$H43*EF!AG61)*NtoN2O*kgtoGg)</f>
        <v>6.5201810576312164E-2</v>
      </c>
      <c r="BI43" s="27">
        <f>IF(('Activity data'!BI12*EF!$H43*EF!AH61)*NtoN2O*kgtoGg=0,"NO",('Activity data'!BI12*EF!$H43*EF!AH61)*NtoN2O*kgtoGg)</f>
        <v>6.5263823610333532E-2</v>
      </c>
      <c r="BJ43" s="27">
        <f>IF(('Activity data'!BJ12*EF!$H43*EF!AI61)*NtoN2O*kgtoGg=0,"NO",('Activity data'!BJ12*EF!$H43*EF!AI61)*NtoN2O*kgtoGg)</f>
        <v>6.5321550181577703E-2</v>
      </c>
      <c r="BK43" s="27">
        <f>IF(('Activity data'!BK12*EF!$H43*EF!AJ61)*NtoN2O*kgtoGg=0,"NO",('Activity data'!BK12*EF!$H43*EF!AJ61)*NtoN2O*kgtoGg)</f>
        <v>6.5374112350146701E-2</v>
      </c>
      <c r="BL43" s="27">
        <f>IF(('Activity data'!BL12*EF!$H43*EF!AK61)*NtoN2O*kgtoGg=0,"NO",('Activity data'!BL12*EF!$H43*EF!AK61)*NtoN2O*kgtoGg)</f>
        <v>6.5420544594166852E-2</v>
      </c>
      <c r="BM43" s="27">
        <f>IF(('Activity data'!BM12*EF!$H43*EF!AL61)*NtoN2O*kgtoGg=0,"NO",('Activity data'!BM12*EF!$H43*EF!AL61)*NtoN2O*kgtoGg)</f>
        <v>6.5458727625211252E-2</v>
      </c>
      <c r="BN43" s="27">
        <f>IF(('Activity data'!BN12*EF!$H43*EF!AM61)*NtoN2O*kgtoGg=0,"NO",('Activity data'!BN12*EF!$H43*EF!AM61)*NtoN2O*kgtoGg)</f>
        <v>6.5490830270410583E-2</v>
      </c>
      <c r="BO43" s="27">
        <f>IF(('Activity data'!BO12*EF!$H43*EF!AN61)*NtoN2O*kgtoGg=0,"NO",('Activity data'!BO12*EF!$H43*EF!AN61)*NtoN2O*kgtoGg)</f>
        <v>6.551773782091512E-2</v>
      </c>
      <c r="BP43" s="27">
        <f>IF(('Activity data'!BP12*EF!$H43*EF!AO61)*NtoN2O*kgtoGg=0,"NO",('Activity data'!BP12*EF!$H43*EF!AO61)*NtoN2O*kgtoGg)</f>
        <v>6.553818037141021E-2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1.4951101535927771E-2</v>
      </c>
      <c r="AM44" s="27">
        <f>IF(('Activity data'!AM13*EF!$H44*EF!L62)*NtoN2O*kgtoGg=0,"NO",('Activity data'!AM13*EF!$H44*EF!L62)*NtoN2O*kgtoGg)</f>
        <v>1.4975369144029959E-2</v>
      </c>
      <c r="AN44" s="27">
        <f>IF(('Activity data'!AN13*EF!$H44*EF!M62)*NtoN2O*kgtoGg=0,"NO",('Activity data'!AN13*EF!$H44*EF!M62)*NtoN2O*kgtoGg)</f>
        <v>1.4975896946057863E-2</v>
      </c>
      <c r="AO44" s="27">
        <f>IF(('Activity data'!AO13*EF!$H44*EF!N62)*NtoN2O*kgtoGg=0,"NO",('Activity data'!AO13*EF!$H44*EF!N62)*NtoN2O*kgtoGg)</f>
        <v>1.4980982185767223E-2</v>
      </c>
      <c r="AP44" s="27">
        <f>IF(('Activity data'!AP13*EF!$H44*EF!O62)*NtoN2O*kgtoGg=0,"NO",('Activity data'!AP13*EF!$H44*EF!O62)*NtoN2O*kgtoGg)</f>
        <v>1.5010771698457163E-2</v>
      </c>
      <c r="AQ44" s="27">
        <f>IF(('Activity data'!AQ13*EF!$H44*EF!P62)*NtoN2O*kgtoGg=0,"NO",('Activity data'!AQ13*EF!$H44*EF!P62)*NtoN2O*kgtoGg)</f>
        <v>1.5054156746356703E-2</v>
      </c>
      <c r="AR44" s="27">
        <f>IF(('Activity data'!AR13*EF!$H44*EF!Q62)*NtoN2O*kgtoGg=0,"NO",('Activity data'!AR13*EF!$H44*EF!Q62)*NtoN2O*kgtoGg)</f>
        <v>1.5094768252804678E-2</v>
      </c>
      <c r="AS44" s="27">
        <f>IF(('Activity data'!AS13*EF!$H44*EF!R62)*NtoN2O*kgtoGg=0,"NO",('Activity data'!AS13*EF!$H44*EF!R62)*NtoN2O*kgtoGg)</f>
        <v>1.5133061962526291E-2</v>
      </c>
      <c r="AT44" s="27">
        <f>IF(('Activity data'!AT13*EF!$H44*EF!S62)*NtoN2O*kgtoGg=0,"NO",('Activity data'!AT13*EF!$H44*EF!S62)*NtoN2O*kgtoGg)</f>
        <v>1.5168947692397513E-2</v>
      </c>
      <c r="AU44" s="27">
        <f>IF(('Activity data'!AU13*EF!$H44*EF!T62)*NtoN2O*kgtoGg=0,"NO",('Activity data'!AU13*EF!$H44*EF!T62)*NtoN2O*kgtoGg)</f>
        <v>1.520322131033853E-2</v>
      </c>
      <c r="AV44" s="27">
        <f>IF(('Activity data'!AV13*EF!$H44*EF!U62)*NtoN2O*kgtoGg=0,"NO",('Activity data'!AV13*EF!$H44*EF!U62)*NtoN2O*kgtoGg)</f>
        <v>1.5236522949708543E-2</v>
      </c>
      <c r="AW44" s="27">
        <f>IF(('Activity data'!AW13*EF!$H44*EF!V62)*NtoN2O*kgtoGg=0,"NO",('Activity data'!AW13*EF!$H44*EF!V62)*NtoN2O*kgtoGg)</f>
        <v>1.5268744580277757E-2</v>
      </c>
      <c r="AX44" s="27">
        <f>IF(('Activity data'!AX13*EF!$H44*EF!W62)*NtoN2O*kgtoGg=0,"NO",('Activity data'!AX13*EF!$H44*EF!W62)*NtoN2O*kgtoGg)</f>
        <v>1.5299972740722121E-2</v>
      </c>
      <c r="AY44" s="27">
        <f>IF(('Activity data'!AY13*EF!$H44*EF!X62)*NtoN2O*kgtoGg=0,"NO",('Activity data'!AY13*EF!$H44*EF!X62)*NtoN2O*kgtoGg)</f>
        <v>1.5330377206214352E-2</v>
      </c>
      <c r="AZ44" s="27">
        <f>IF(('Activity data'!AZ13*EF!$H44*EF!Y62)*NtoN2O*kgtoGg=0,"NO",('Activity data'!AZ13*EF!$H44*EF!Y62)*NtoN2O*kgtoGg)</f>
        <v>1.536017305273389E-2</v>
      </c>
      <c r="BA44" s="27">
        <f>IF(('Activity data'!BA13*EF!$H44*EF!Z62)*NtoN2O*kgtoGg=0,"NO",('Activity data'!BA13*EF!$H44*EF!Z62)*NtoN2O*kgtoGg)</f>
        <v>1.538914296734289E-2</v>
      </c>
      <c r="BB44" s="27">
        <f>IF(('Activity data'!BB13*EF!$H44*EF!AA62)*NtoN2O*kgtoGg=0,"NO",('Activity data'!BB13*EF!$H44*EF!AA62)*NtoN2O*kgtoGg)</f>
        <v>1.5417687214492416E-2</v>
      </c>
      <c r="BC44" s="27">
        <f>IF(('Activity data'!BC13*EF!$H44*EF!AB62)*NtoN2O*kgtoGg=0,"NO",('Activity data'!BC13*EF!$H44*EF!AB62)*NtoN2O*kgtoGg)</f>
        <v>1.5445524150098427E-2</v>
      </c>
      <c r="BD44" s="27">
        <f>IF(('Activity data'!BD13*EF!$H44*EF!AC62)*NtoN2O*kgtoGg=0,"NO",('Activity data'!BD13*EF!$H44*EF!AC62)*NtoN2O*kgtoGg)</f>
        <v>1.5471941630826869E-2</v>
      </c>
      <c r="BE44" s="27">
        <f>IF(('Activity data'!BE13*EF!$H44*EF!AD62)*NtoN2O*kgtoGg=0,"NO",('Activity data'!BE13*EF!$H44*EF!AD62)*NtoN2O*kgtoGg)</f>
        <v>1.5496703998691203E-2</v>
      </c>
      <c r="BF44" s="27">
        <f>IF(('Activity data'!BF13*EF!$H44*EF!AE62)*NtoN2O*kgtoGg=0,"NO",('Activity data'!BF13*EF!$H44*EF!AE62)*NtoN2O*kgtoGg)</f>
        <v>1.5519855385925853E-2</v>
      </c>
      <c r="BG44" s="27">
        <f>IF(('Activity data'!BG13*EF!$H44*EF!AF62)*NtoN2O*kgtoGg=0,"NO",('Activity data'!BG13*EF!$H44*EF!AF62)*NtoN2O*kgtoGg)</f>
        <v>1.5541919846823718E-2</v>
      </c>
      <c r="BH44" s="27">
        <f>IF(('Activity data'!BH13*EF!$H44*EF!AG62)*NtoN2O*kgtoGg=0,"NO",('Activity data'!BH13*EF!$H44*EF!AG62)*NtoN2O*kgtoGg)</f>
        <v>1.5561963638966706E-2</v>
      </c>
      <c r="BI44" s="27">
        <f>IF(('Activity data'!BI13*EF!$H44*EF!AH62)*NtoN2O*kgtoGg=0,"NO",('Activity data'!BI13*EF!$H44*EF!AH62)*NtoN2O*kgtoGg)</f>
        <v>1.558018093734966E-2</v>
      </c>
      <c r="BJ44" s="27">
        <f>IF(('Activity data'!BJ13*EF!$H44*EF!AI62)*NtoN2O*kgtoGg=0,"NO",('Activity data'!BJ13*EF!$H44*EF!AI62)*NtoN2O*kgtoGg)</f>
        <v>1.5596664643648339E-2</v>
      </c>
      <c r="BK44" s="27">
        <f>IF(('Activity data'!BK13*EF!$H44*EF!AJ62)*NtoN2O*kgtoGg=0,"NO",('Activity data'!BK13*EF!$H44*EF!AJ62)*NtoN2O*kgtoGg)</f>
        <v>1.5611136004951967E-2</v>
      </c>
      <c r="BL44" s="27">
        <f>IF(('Activity data'!BL13*EF!$H44*EF!AK62)*NtoN2O*kgtoGg=0,"NO",('Activity data'!BL13*EF!$H44*EF!AK62)*NtoN2O*kgtoGg)</f>
        <v>1.5623287402871633E-2</v>
      </c>
      <c r="BM44" s="27">
        <f>IF(('Activity data'!BM13*EF!$H44*EF!AL62)*NtoN2O*kgtoGg=0,"NO",('Activity data'!BM13*EF!$H44*EF!AL62)*NtoN2O*kgtoGg)</f>
        <v>1.5632420812929534E-2</v>
      </c>
      <c r="BN44" s="27">
        <f>IF(('Activity data'!BN13*EF!$H44*EF!AM62)*NtoN2O*kgtoGg=0,"NO",('Activity data'!BN13*EF!$H44*EF!AM62)*NtoN2O*kgtoGg)</f>
        <v>1.5639294660882166E-2</v>
      </c>
      <c r="BO44" s="27">
        <f>IF(('Activity data'!BO13*EF!$H44*EF!AN62)*NtoN2O*kgtoGg=0,"NO",('Activity data'!BO13*EF!$H44*EF!AN62)*NtoN2O*kgtoGg)</f>
        <v>1.5644227511331415E-2</v>
      </c>
      <c r="BP44" s="27">
        <f>IF(('Activity data'!BP13*EF!$H44*EF!AO62)*NtoN2O*kgtoGg=0,"NO",('Activity data'!BP13*EF!$H44*EF!AO62)*NtoN2O*kgtoGg)</f>
        <v>1.5646807339630333E-2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0.11853063702775919</v>
      </c>
      <c r="AM45" s="27">
        <f>IF(('Activity data'!AM14*EF!$H45*EF!L63)*NtoN2O*kgtoGg=0,"NO",('Activity data'!AM14*EF!$H45*EF!L63)*NtoN2O*kgtoGg)</f>
        <v>0.11872302787204447</v>
      </c>
      <c r="AN45" s="27">
        <f>IF(('Activity data'!AN14*EF!$H45*EF!M63)*NtoN2O*kgtoGg=0,"NO",('Activity data'!AN14*EF!$H45*EF!M63)*NtoN2O*kgtoGg)</f>
        <v>0.1187272122266515</v>
      </c>
      <c r="AO45" s="27">
        <f>IF(('Activity data'!AO14*EF!$H45*EF!N63)*NtoN2O*kgtoGg=0,"NO",('Activity data'!AO14*EF!$H45*EF!N63)*NtoN2O*kgtoGg)</f>
        <v>0.11876752743023306</v>
      </c>
      <c r="AP45" s="27">
        <f>IF(('Activity data'!AP14*EF!$H45*EF!O63)*NtoN2O*kgtoGg=0,"NO",('Activity data'!AP14*EF!$H45*EF!O63)*NtoN2O*kgtoGg)</f>
        <v>0.11900369530772358</v>
      </c>
      <c r="AQ45" s="27">
        <f>IF(('Activity data'!AQ14*EF!$H45*EF!P63)*NtoN2O*kgtoGg=0,"NO",('Activity data'!AQ14*EF!$H45*EF!P63)*NtoN2O*kgtoGg)</f>
        <v>0.11934764704617275</v>
      </c>
      <c r="AR45" s="27">
        <f>IF(('Activity data'!AR14*EF!$H45*EF!Q63)*NtoN2O*kgtoGg=0,"NO",('Activity data'!AR14*EF!$H45*EF!Q63)*NtoN2O*kgtoGg)</f>
        <v>0.11966961046260517</v>
      </c>
      <c r="AS45" s="27">
        <f>IF(('Activity data'!AS14*EF!$H45*EF!R63)*NtoN2O*kgtoGg=0,"NO",('Activity data'!AS14*EF!$H45*EF!R63)*NtoN2O*kgtoGg)</f>
        <v>0.11997319864950573</v>
      </c>
      <c r="AT45" s="27">
        <f>IF(('Activity data'!AT14*EF!$H45*EF!S63)*NtoN2O*kgtoGg=0,"NO",('Activity data'!AT14*EF!$H45*EF!S63)*NtoN2O*kgtoGg)</f>
        <v>0.12025769664529694</v>
      </c>
      <c r="AU45" s="27">
        <f>IF(('Activity data'!AU14*EF!$H45*EF!T63)*NtoN2O*kgtoGg=0,"NO",('Activity data'!AU14*EF!$H45*EF!T63)*NtoN2O*kgtoGg)</f>
        <v>0.12052941400057222</v>
      </c>
      <c r="AV45" s="27">
        <f>IF(('Activity data'!AV14*EF!$H45*EF!U63)*NtoN2O*kgtoGg=0,"NO",('Activity data'!AV14*EF!$H45*EF!U63)*NtoN2O*kgtoGg)</f>
        <v>0.12079342561999111</v>
      </c>
      <c r="AW45" s="27">
        <f>IF(('Activity data'!AW14*EF!$H45*EF!V63)*NtoN2O*kgtoGg=0,"NO",('Activity data'!AW14*EF!$H45*EF!V63)*NtoN2O*kgtoGg)</f>
        <v>0.12104887505214598</v>
      </c>
      <c r="AX45" s="27">
        <f>IF(('Activity data'!AX14*EF!$H45*EF!W63)*NtoN2O*kgtoGg=0,"NO",('Activity data'!AX14*EF!$H45*EF!W63)*NtoN2O*kgtoGg)</f>
        <v>0.12129644836584333</v>
      </c>
      <c r="AY45" s="27">
        <f>IF(('Activity data'!AY14*EF!$H45*EF!X63)*NtoN2O*kgtoGg=0,"NO",('Activity data'!AY14*EF!$H45*EF!X63)*NtoN2O*kgtoGg)</f>
        <v>0.12153749151939439</v>
      </c>
      <c r="AZ45" s="27">
        <f>IF(('Activity data'!AZ14*EF!$H45*EF!Y63)*NtoN2O*kgtoGg=0,"NO",('Activity data'!AZ14*EF!$H45*EF!Y63)*NtoN2O*kgtoGg)</f>
        <v>0.1217737096107675</v>
      </c>
      <c r="BA45" s="27">
        <f>IF(('Activity data'!BA14*EF!$H45*EF!Z63)*NtoN2O*kgtoGg=0,"NO",('Activity data'!BA14*EF!$H45*EF!Z63)*NtoN2O*kgtoGg)</f>
        <v>0.12200337980764182</v>
      </c>
      <c r="BB45" s="27">
        <f>IF(('Activity data'!BB14*EF!$H45*EF!AA63)*NtoN2O*kgtoGg=0,"NO",('Activity data'!BB14*EF!$H45*EF!AA63)*NtoN2O*kgtoGg)</f>
        <v>0.12222967536118219</v>
      </c>
      <c r="BC45" s="27">
        <f>IF(('Activity data'!BC14*EF!$H45*EF!AB63)*NtoN2O*kgtoGg=0,"NO",('Activity data'!BC14*EF!$H45*EF!AB63)*NtoN2O*kgtoGg)</f>
        <v>0.12245036342903809</v>
      </c>
      <c r="BD45" s="27">
        <f>IF(('Activity data'!BD14*EF!$H45*EF!AC63)*NtoN2O*kgtoGg=0,"NO",('Activity data'!BD14*EF!$H45*EF!AC63)*NtoN2O*kgtoGg)</f>
        <v>0.12265979821963775</v>
      </c>
      <c r="BE45" s="27">
        <f>IF(('Activity data'!BE14*EF!$H45*EF!AD63)*NtoN2O*kgtoGg=0,"NO",('Activity data'!BE14*EF!$H45*EF!AD63)*NtoN2O*kgtoGg)</f>
        <v>0.12285611146319521</v>
      </c>
      <c r="BF45" s="27">
        <f>IF(('Activity data'!BF14*EF!$H45*EF!AE63)*NtoN2O*kgtoGg=0,"NO",('Activity data'!BF14*EF!$H45*EF!AE63)*NtoN2O*kgtoGg)</f>
        <v>0.123039653035059</v>
      </c>
      <c r="BG45" s="27">
        <f>IF(('Activity data'!BG14*EF!$H45*EF!AF63)*NtoN2O*kgtoGg=0,"NO",('Activity data'!BG14*EF!$H45*EF!AF63)*NtoN2O*kgtoGg)</f>
        <v>0.12321457757821815</v>
      </c>
      <c r="BH45" s="27">
        <f>IF(('Activity data'!BH14*EF!$H45*EF!AG63)*NtoN2O*kgtoGg=0,"NO",('Activity data'!BH14*EF!$H45*EF!AG63)*NtoN2O*kgtoGg)</f>
        <v>0.12337348248869927</v>
      </c>
      <c r="BI45" s="27">
        <f>IF(('Activity data'!BI14*EF!$H45*EF!AH63)*NtoN2O*kgtoGg=0,"NO",('Activity data'!BI14*EF!$H45*EF!AH63)*NtoN2O*kgtoGg)</f>
        <v>0.12351790716383558</v>
      </c>
      <c r="BJ45" s="27">
        <f>IF(('Activity data'!BJ14*EF!$H45*EF!AI63)*NtoN2O*kgtoGg=0,"NO",('Activity data'!BJ14*EF!$H45*EF!AI63)*NtoN2O*kgtoGg)</f>
        <v>0.12364858811757438</v>
      </c>
      <c r="BK45" s="27">
        <f>IF(('Activity data'!BK14*EF!$H45*EF!AJ63)*NtoN2O*kgtoGg=0,"NO",('Activity data'!BK14*EF!$H45*EF!AJ63)*NtoN2O*kgtoGg)</f>
        <v>0.12376331542845882</v>
      </c>
      <c r="BL45" s="27">
        <f>IF(('Activity data'!BL14*EF!$H45*EF!AK63)*NtoN2O*kgtoGg=0,"NO",('Activity data'!BL14*EF!$H45*EF!AK63)*NtoN2O*kgtoGg)</f>
        <v>0.12385965033279583</v>
      </c>
      <c r="BM45" s="27">
        <f>IF(('Activity data'!BM14*EF!$H45*EF!AL63)*NtoN2O*kgtoGg=0,"NO",('Activity data'!BM14*EF!$H45*EF!AL63)*NtoN2O*kgtoGg)</f>
        <v>0.12393205897170424</v>
      </c>
      <c r="BN45" s="27">
        <f>IF(('Activity data'!BN14*EF!$H45*EF!AM63)*NtoN2O*kgtoGg=0,"NO",('Activity data'!BN14*EF!$H45*EF!AM63)*NtoN2O*kgtoGg)</f>
        <v>0.12398655405855119</v>
      </c>
      <c r="BO45" s="27">
        <f>IF(('Activity data'!BO14*EF!$H45*EF!AN63)*NtoN2O*kgtoGg=0,"NO",('Activity data'!BO14*EF!$H45*EF!AN63)*NtoN2O*kgtoGg)</f>
        <v>0.12402566113736453</v>
      </c>
      <c r="BP45" s="27">
        <f>IF(('Activity data'!BP14*EF!$H45*EF!AO63)*NtoN2O*kgtoGg=0,"NO",('Activity data'!BP14*EF!$H45*EF!AO63)*NtoN2O*kgtoGg)</f>
        <v>0.12404611372348058</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9.6937181363551506E-2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9.4636150647850498E-2</v>
      </c>
      <c r="AI48" s="27">
        <f>IF(('Activity data'!AI17*EF!$H48*EF!H66)*NtoN2O*kgtoGg=0,"NO",('Activity data'!AI17*EF!$H48*EF!H66)*NtoN2O*kgtoGg)</f>
        <v>9.2641437622218339E-2</v>
      </c>
      <c r="AJ48" s="27">
        <f>IF(('Activity data'!AJ17*EF!$H48*EF!I66)*NtoN2O*kgtoGg=0,"NO",('Activity data'!AJ17*EF!$H48*EF!I66)*NtoN2O*kgtoGg)</f>
        <v>9.1193054757597203E-2</v>
      </c>
      <c r="AK48" s="27">
        <f>IF(('Activity data'!AK17*EF!$H48*EF!J66)*NtoN2O*kgtoGg=0,"NO",('Activity data'!AK17*EF!$H48*EF!J66)*NtoN2O*kgtoGg)</f>
        <v>8.9872834352323586E-2</v>
      </c>
      <c r="AL48" s="27">
        <f>IF(('Activity data'!AL17*EF!$H48*EF!K66)*NtoN2O*kgtoGg=0,"NO",('Activity data'!AL17*EF!$H48*EF!K66)*NtoN2O*kgtoGg)</f>
        <v>8.0221325339024735E-2</v>
      </c>
      <c r="AM48" s="27">
        <f>IF(('Activity data'!AM17*EF!$H48*EF!L66)*NtoN2O*kgtoGg=0,"NO",('Activity data'!AM17*EF!$H48*EF!L66)*NtoN2O*kgtoGg)</f>
        <v>8.2993423874522076E-2</v>
      </c>
      <c r="AN48" s="27">
        <f>IF(('Activity data'!AN17*EF!$H48*EF!M66)*NtoN2O*kgtoGg=0,"NO",('Activity data'!AN17*EF!$H48*EF!M66)*NtoN2O*kgtoGg)</f>
        <v>8.292208155330788E-2</v>
      </c>
      <c r="AO48" s="27">
        <f>IF(('Activity data'!AO17*EF!$H48*EF!N66)*NtoN2O*kgtoGg=0,"NO",('Activity data'!AO17*EF!$H48*EF!N66)*NtoN2O*kgtoGg)</f>
        <v>8.1053133430491212E-2</v>
      </c>
      <c r="AP48" s="27">
        <f>IF(('Activity data'!AP17*EF!$H48*EF!O66)*NtoN2O*kgtoGg=0,"NO",('Activity data'!AP17*EF!$H48*EF!O66)*NtoN2O*kgtoGg)</f>
        <v>8.0048687105702093E-2</v>
      </c>
      <c r="AQ48" s="27">
        <f>IF(('Activity data'!AQ17*EF!$H48*EF!P66)*NtoN2O*kgtoGg=0,"NO",('Activity data'!AQ17*EF!$H48*EF!P66)*NtoN2O*kgtoGg)</f>
        <v>7.9166984048785846E-2</v>
      </c>
      <c r="AR48" s="27">
        <f>IF(('Activity data'!AR17*EF!$H48*EF!Q66)*NtoN2O*kgtoGg=0,"NO",('Activity data'!AR17*EF!$H48*EF!Q66)*NtoN2O*kgtoGg)</f>
        <v>7.863881570398136E-2</v>
      </c>
      <c r="AS48" s="27">
        <f>IF(('Activity data'!AS17*EF!$H48*EF!R66)*NtoN2O*kgtoGg=0,"NO",('Activity data'!AS17*EF!$H48*EF!R66)*NtoN2O*kgtoGg)</f>
        <v>7.8350654133103742E-2</v>
      </c>
      <c r="AT48" s="27">
        <f>IF(('Activity data'!AT17*EF!$H48*EF!S66)*NtoN2O*kgtoGg=0,"NO",('Activity data'!AT17*EF!$H48*EF!S66)*NtoN2O*kgtoGg)</f>
        <v>7.8296458950318573E-2</v>
      </c>
      <c r="AU48" s="27">
        <f>IF(('Activity data'!AU17*EF!$H48*EF!T66)*NtoN2O*kgtoGg=0,"NO",('Activity data'!AU17*EF!$H48*EF!T66)*NtoN2O*kgtoGg)</f>
        <v>7.8675447028994205E-2</v>
      </c>
      <c r="AV48" s="27">
        <f>IF(('Activity data'!AV17*EF!$H48*EF!U66)*NtoN2O*kgtoGg=0,"NO",('Activity data'!AV17*EF!$H48*EF!U66)*NtoN2O*kgtoGg)</f>
        <v>7.9500376605484924E-2</v>
      </c>
      <c r="AW48" s="27">
        <f>IF(('Activity data'!AW17*EF!$H48*EF!V66)*NtoN2O*kgtoGg=0,"NO",('Activity data'!AW17*EF!$H48*EF!V66)*NtoN2O*kgtoGg)</f>
        <v>8.0671169199813944E-2</v>
      </c>
      <c r="AX48" s="27">
        <f>IF(('Activity data'!AX17*EF!$H48*EF!W66)*NtoN2O*kgtoGg=0,"NO",('Activity data'!AX17*EF!$H48*EF!W66)*NtoN2O*kgtoGg)</f>
        <v>8.1941680775513989E-2</v>
      </c>
      <c r="AY48" s="27">
        <f>IF(('Activity data'!AY17*EF!$H48*EF!X66)*NtoN2O*kgtoGg=0,"NO",('Activity data'!AY17*EF!$H48*EF!X66)*NtoN2O*kgtoGg)</f>
        <v>8.3333677639753023E-2</v>
      </c>
      <c r="AZ48" s="27">
        <f>IF(('Activity data'!AZ17*EF!$H48*EF!Y66)*NtoN2O*kgtoGg=0,"NO",('Activity data'!AZ17*EF!$H48*EF!Y66)*NtoN2O*kgtoGg)</f>
        <v>8.5109926664145255E-2</v>
      </c>
      <c r="BA48" s="27">
        <f>IF(('Activity data'!BA17*EF!$H48*EF!Z66)*NtoN2O*kgtoGg=0,"NO",('Activity data'!BA17*EF!$H48*EF!Z66)*NtoN2O*kgtoGg)</f>
        <v>8.7013320936807997E-2</v>
      </c>
      <c r="BB48" s="27">
        <f>IF(('Activity data'!BB17*EF!$H48*EF!AA66)*NtoN2O*kgtoGg=0,"NO",('Activity data'!BB17*EF!$H48*EF!AA66)*NtoN2O*kgtoGg)</f>
        <v>8.9047004565403653E-2</v>
      </c>
      <c r="BC48" s="27">
        <f>IF(('Activity data'!BC17*EF!$H48*EF!AB66)*NtoN2O*kgtoGg=0,"NO",('Activity data'!BC17*EF!$H48*EF!AB66)*NtoN2O*kgtoGg)</f>
        <v>9.1229449818169314E-2</v>
      </c>
      <c r="BD48" s="27">
        <f>IF(('Activity data'!BD17*EF!$H48*EF!AC66)*NtoN2O*kgtoGg=0,"NO",('Activity data'!BD17*EF!$H48*EF!AC66)*NtoN2O*kgtoGg)</f>
        <v>9.3498618072486231E-2</v>
      </c>
      <c r="BE48" s="27">
        <f>IF(('Activity data'!BE17*EF!$H48*EF!AD66)*NtoN2O*kgtoGg=0,"NO",('Activity data'!BE17*EF!$H48*EF!AD66)*NtoN2O*kgtoGg)</f>
        <v>9.5727493360624513E-2</v>
      </c>
      <c r="BF48" s="27">
        <f>IF(('Activity data'!BF17*EF!$H48*EF!AE66)*NtoN2O*kgtoGg=0,"NO",('Activity data'!BF17*EF!$H48*EF!AE66)*NtoN2O*kgtoGg)</f>
        <v>9.7869002841619174E-2</v>
      </c>
      <c r="BG48" s="27">
        <f>IF(('Activity data'!BG17*EF!$H48*EF!AF66)*NtoN2O*kgtoGg=0,"NO",('Activity data'!BG17*EF!$H48*EF!AF66)*NtoN2O*kgtoGg)</f>
        <v>0.10009371896218569</v>
      </c>
      <c r="BH48" s="27">
        <f>IF(('Activity data'!BH17*EF!$H48*EF!AG66)*NtoN2O*kgtoGg=0,"NO",('Activity data'!BH17*EF!$H48*EF!AG66)*NtoN2O*kgtoGg)</f>
        <v>0.10215483881232214</v>
      </c>
      <c r="BI48" s="27">
        <f>IF(('Activity data'!BI17*EF!$H48*EF!AH66)*NtoN2O*kgtoGg=0,"NO",('Activity data'!BI17*EF!$H48*EF!AH66)*NtoN2O*kgtoGg)</f>
        <v>0.10426825179709047</v>
      </c>
      <c r="BJ48" s="27">
        <f>IF(('Activity data'!BJ17*EF!$H48*EF!AI66)*NtoN2O*kgtoGg=0,"NO",('Activity data'!BJ17*EF!$H48*EF!AI66)*NtoN2O*kgtoGg)</f>
        <v>0.10648069568702163</v>
      </c>
      <c r="BK48" s="27">
        <f>IF(('Activity data'!BK17*EF!$H48*EF!AJ66)*NtoN2O*kgtoGg=0,"NO",('Activity data'!BK17*EF!$H48*EF!AJ66)*NtoN2O*kgtoGg)</f>
        <v>0.10879880316888361</v>
      </c>
      <c r="BL48" s="27">
        <f>IF(('Activity data'!BL17*EF!$H48*EF!AK66)*NtoN2O*kgtoGg=0,"NO",('Activity data'!BL17*EF!$H48*EF!AK66)*NtoN2O*kgtoGg)</f>
        <v>0.11122804864568461</v>
      </c>
      <c r="BM48" s="27">
        <f>IF(('Activity data'!BM17*EF!$H48*EF!AL66)*NtoN2O*kgtoGg=0,"NO",('Activity data'!BM17*EF!$H48*EF!AL66)*NtoN2O*kgtoGg)</f>
        <v>0.11346592610808565</v>
      </c>
      <c r="BN48" s="27">
        <f>IF(('Activity data'!BN17*EF!$H48*EF!AM66)*NtoN2O*kgtoGg=0,"NO",('Activity data'!BN17*EF!$H48*EF!AM66)*NtoN2O*kgtoGg)</f>
        <v>0.11580935511903138</v>
      </c>
      <c r="BO48" s="27">
        <f>IF(('Activity data'!BO17*EF!$H48*EF!AN66)*NtoN2O*kgtoGg=0,"NO",('Activity data'!BO17*EF!$H48*EF!AN66)*NtoN2O*kgtoGg)</f>
        <v>0.11836073011790547</v>
      </c>
      <c r="BP48" s="27">
        <f>IF(('Activity data'!BP17*EF!$H48*EF!AO66)*NtoN2O*kgtoGg=0,"NO",('Activity data'!BP17*EF!$H48*EF!AO66)*NtoN2O*kgtoGg)</f>
        <v>0.12106819411981658</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3.7923788015899962E-2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3.7023578211438576E-2</v>
      </c>
      <c r="AI49" s="27">
        <f>IF(('Activity data'!AI18*EF!$H49*EF!H67)*NtoN2O*kgtoGg=0,"NO",('Activity data'!AI18*EF!$H49*EF!H67)*NtoN2O*kgtoGg)</f>
        <v>3.6243206089281214E-2</v>
      </c>
      <c r="AJ49" s="27">
        <f>IF(('Activity data'!AJ18*EF!$H49*EF!I67)*NtoN2O*kgtoGg=0,"NO",('Activity data'!AJ18*EF!$H49*EF!I67)*NtoN2O*kgtoGg)</f>
        <v>3.5676569387541844E-2</v>
      </c>
      <c r="AK49" s="27">
        <f>IF(('Activity data'!AK18*EF!$H49*EF!J67)*NtoN2O*kgtoGg=0,"NO",('Activity data'!AK18*EF!$H49*EF!J67)*NtoN2O*kgtoGg)</f>
        <v>3.5160072434777263E-2</v>
      </c>
      <c r="AL49" s="27">
        <f>IF(('Activity data'!AL18*EF!$H49*EF!K67)*NtoN2O*kgtoGg=0,"NO",('Activity data'!AL18*EF!$H49*EF!K67)*NtoN2O*kgtoGg)</f>
        <v>3.1384206696726015E-2</v>
      </c>
      <c r="AM49" s="27">
        <f>IF(('Activity data'!AM18*EF!$H49*EF!L67)*NtoN2O*kgtoGg=0,"NO",('Activity data'!AM18*EF!$H49*EF!L67)*NtoN2O*kgtoGg)</f>
        <v>3.2468707769901593E-2</v>
      </c>
      <c r="AN49" s="27">
        <f>IF(('Activity data'!AN18*EF!$H49*EF!M67)*NtoN2O*kgtoGg=0,"NO",('Activity data'!AN18*EF!$H49*EF!M67)*NtoN2O*kgtoGg)</f>
        <v>3.2440797209389818E-2</v>
      </c>
      <c r="AO49" s="27">
        <f>IF(('Activity data'!AO18*EF!$H49*EF!N67)*NtoN2O*kgtoGg=0,"NO",('Activity data'!AO18*EF!$H49*EF!N67)*NtoN2O*kgtoGg)</f>
        <v>3.170962686354907E-2</v>
      </c>
      <c r="AP49" s="27">
        <f>IF(('Activity data'!AP18*EF!$H49*EF!O67)*NtoN2O*kgtoGg=0,"NO",('Activity data'!AP18*EF!$H49*EF!O67)*NtoN2O*kgtoGg)</f>
        <v>3.1316667124480634E-2</v>
      </c>
      <c r="AQ49" s="27">
        <f>IF(('Activity data'!AQ18*EF!$H49*EF!P67)*NtoN2O*kgtoGg=0,"NO",('Activity data'!AQ18*EF!$H49*EF!P67)*NtoN2O*kgtoGg)</f>
        <v>3.0971727036960859E-2</v>
      </c>
      <c r="AR49" s="27">
        <f>IF(('Activity data'!AR18*EF!$H49*EF!Q67)*NtoN2O*kgtoGg=0,"NO",('Activity data'!AR18*EF!$H49*EF!Q67)*NtoN2O*kgtoGg)</f>
        <v>3.0765096886761295E-2</v>
      </c>
      <c r="AS49" s="27">
        <f>IF(('Activity data'!AS18*EF!$H49*EF!R67)*NtoN2O*kgtoGg=0,"NO",('Activity data'!AS18*EF!$H49*EF!R67)*NtoN2O*kgtoGg)</f>
        <v>3.0652362245887983E-2</v>
      </c>
      <c r="AT49" s="27">
        <f>IF(('Activity data'!AT18*EF!$H49*EF!S67)*NtoN2O*kgtoGg=0,"NO",('Activity data'!AT18*EF!$H49*EF!S67)*NtoN2O*kgtoGg)</f>
        <v>3.0631159993104083E-2</v>
      </c>
      <c r="AU49" s="27">
        <f>IF(('Activity data'!AU18*EF!$H49*EF!T67)*NtoN2O*kgtoGg=0,"NO",('Activity data'!AU18*EF!$H49*EF!T67)*NtoN2O*kgtoGg)</f>
        <v>3.0779427802772954E-2</v>
      </c>
      <c r="AV49" s="27">
        <f>IF(('Activity data'!AV18*EF!$H49*EF!U67)*NtoN2O*kgtoGg=0,"NO",('Activity data'!AV18*EF!$H49*EF!U67)*NtoN2O*kgtoGg)</f>
        <v>3.1102156955269682E-2</v>
      </c>
      <c r="AW49" s="27">
        <f>IF(('Activity data'!AW18*EF!$H49*EF!V67)*NtoN2O*kgtoGg=0,"NO",('Activity data'!AW18*EF!$H49*EF!V67)*NtoN2O*kgtoGg)</f>
        <v>3.1560194722959657E-2</v>
      </c>
      <c r="AX49" s="27">
        <f>IF(('Activity data'!AX18*EF!$H49*EF!W67)*NtoN2O*kgtoGg=0,"NO",('Activity data'!AX18*EF!$H49*EF!W67)*NtoN2O*kgtoGg)</f>
        <v>3.205724457515096E-2</v>
      </c>
      <c r="AY49" s="27">
        <f>IF(('Activity data'!AY18*EF!$H49*EF!X67)*NtoN2O*kgtoGg=0,"NO",('Activity data'!AY18*EF!$H49*EF!X67)*NtoN2O*kgtoGg)</f>
        <v>3.2601821931905514E-2</v>
      </c>
      <c r="AZ49" s="27">
        <f>IF(('Activity data'!AZ18*EF!$H49*EF!Y67)*NtoN2O*kgtoGg=0,"NO",('Activity data'!AZ18*EF!$H49*EF!Y67)*NtoN2O*kgtoGg)</f>
        <v>3.3296726513583681E-2</v>
      </c>
      <c r="BA49" s="27">
        <f>IF(('Activity data'!BA18*EF!$H49*EF!Z67)*NtoN2O*kgtoGg=0,"NO",('Activity data'!BA18*EF!$H49*EF!Z67)*NtoN2O*kgtoGg)</f>
        <v>3.404137289066806E-2</v>
      </c>
      <c r="BB49" s="27">
        <f>IF(('Activity data'!BB18*EF!$H49*EF!AA67)*NtoN2O*kgtoGg=0,"NO",('Activity data'!BB18*EF!$H49*EF!AA67)*NtoN2O*kgtoGg)</f>
        <v>3.4836991101734258E-2</v>
      </c>
      <c r="BC49" s="27">
        <f>IF(('Activity data'!BC18*EF!$H49*EF!AB67)*NtoN2O*kgtoGg=0,"NO",('Activity data'!BC18*EF!$H49*EF!AB67)*NtoN2O*kgtoGg)</f>
        <v>3.5690807872120686E-2</v>
      </c>
      <c r="BD49" s="27">
        <f>IF(('Activity data'!BD18*EF!$H49*EF!AC67)*NtoN2O*kgtoGg=0,"NO",('Activity data'!BD18*EF!$H49*EF!AC67)*NtoN2O*kgtoGg)</f>
        <v>3.6578552436576144E-2</v>
      </c>
      <c r="BE49" s="27">
        <f>IF(('Activity data'!BE18*EF!$H49*EF!AD67)*NtoN2O*kgtoGg=0,"NO",('Activity data'!BE18*EF!$H49*EF!AD67)*NtoN2O*kgtoGg)</f>
        <v>3.7450533576859395E-2</v>
      </c>
      <c r="BF49" s="27">
        <f>IF(('Activity data'!BF18*EF!$H49*EF!AE67)*NtoN2O*kgtoGg=0,"NO",('Activity data'!BF18*EF!$H49*EF!AE67)*NtoN2O*kgtoGg)</f>
        <v>3.8288335444511157E-2</v>
      </c>
      <c r="BG49" s="27">
        <f>IF(('Activity data'!BG18*EF!$H49*EF!AF67)*NtoN2O*kgtoGg=0,"NO",('Activity data'!BG18*EF!$H49*EF!AF67)*NtoN2O*kgtoGg)</f>
        <v>3.9158689434230558E-2</v>
      </c>
      <c r="BH49" s="27">
        <f>IF(('Activity data'!BH18*EF!$H49*EF!AG67)*NtoN2O*kgtoGg=0,"NO",('Activity data'!BH18*EF!$H49*EF!AG67)*NtoN2O*kgtoGg)</f>
        <v>3.9965041250658841E-2</v>
      </c>
      <c r="BI49" s="27">
        <f>IF(('Activity data'!BI18*EF!$H49*EF!AH67)*NtoN2O*kgtoGg=0,"NO",('Activity data'!BI18*EF!$H49*EF!AH67)*NtoN2O*kgtoGg)</f>
        <v>4.0791851200123082E-2</v>
      </c>
      <c r="BJ49" s="27">
        <f>IF(('Activity data'!BJ18*EF!$H49*EF!AI67)*NtoN2O*kgtoGg=0,"NO",('Activity data'!BJ18*EF!$H49*EF!AI67)*NtoN2O*kgtoGg)</f>
        <v>4.1657404044744696E-2</v>
      </c>
      <c r="BK49" s="27">
        <f>IF(('Activity data'!BK18*EF!$H49*EF!AJ67)*NtoN2O*kgtoGg=0,"NO",('Activity data'!BK18*EF!$H49*EF!AJ67)*NtoN2O*kgtoGg)</f>
        <v>4.2564294625877887E-2</v>
      </c>
      <c r="BL49" s="27">
        <f>IF(('Activity data'!BL18*EF!$H49*EF!AK67)*NtoN2O*kgtoGg=0,"NO",('Activity data'!BL18*EF!$H49*EF!AK67)*NtoN2O*kgtoGg)</f>
        <v>4.3514664640818553E-2</v>
      </c>
      <c r="BM49" s="27">
        <f>IF(('Activity data'!BM18*EF!$H49*EF!AL67)*NtoN2O*kgtoGg=0,"NO",('Activity data'!BM18*EF!$H49*EF!AL67)*NtoN2O*kgtoGg)</f>
        <v>4.4390167613938505E-2</v>
      </c>
      <c r="BN49" s="27">
        <f>IF(('Activity data'!BN18*EF!$H49*EF!AM67)*NtoN2O*kgtoGg=0,"NO",('Activity data'!BN18*EF!$H49*EF!AM67)*NtoN2O*kgtoGg)</f>
        <v>4.5306964489928887E-2</v>
      </c>
      <c r="BO49" s="27">
        <f>IF(('Activity data'!BO18*EF!$H49*EF!AN67)*NtoN2O*kgtoGg=0,"NO",('Activity data'!BO18*EF!$H49*EF!AN67)*NtoN2O*kgtoGg)</f>
        <v>4.6305114046634989E-2</v>
      </c>
      <c r="BP49" s="27">
        <f>IF(('Activity data'!BP18*EF!$H49*EF!AO67)*NtoN2O*kgtoGg=0,"NO",('Activity data'!BP18*EF!$H49*EF!AO67)*NtoN2O*kgtoGg)</f>
        <v>4.7364328781630001E-2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0.35667649320457151</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0.35018378725607929</v>
      </c>
      <c r="AM50" s="27">
        <f>IF(('Activity data'!AM19*EF!$H50*EF!L68)*NtoN2O*kgtoGg=0,"NO",('Activity data'!AM19*EF!$H50*EF!L68)*NtoN2O*kgtoGg)</f>
        <v>0.36277922463363277</v>
      </c>
      <c r="AN50" s="27">
        <f>IF(('Activity data'!AN19*EF!$H50*EF!M68)*NtoN2O*kgtoGg=0,"NO",('Activity data'!AN19*EF!$H50*EF!M68)*NtoN2O*kgtoGg)</f>
        <v>0.36861698422014455</v>
      </c>
      <c r="AO50" s="27">
        <f>IF(('Activity data'!AO19*EF!$H50*EF!N68)*NtoN2O*kgtoGg=0,"NO",('Activity data'!AO19*EF!$H50*EF!N68)*NtoN2O*kgtoGg)</f>
        <v>0.37013534980033347</v>
      </c>
      <c r="AP50" s="27">
        <f>IF(('Activity data'!AP19*EF!$H50*EF!O68)*NtoN2O*kgtoGg=0,"NO",('Activity data'!AP19*EF!$H50*EF!O68)*NtoN2O*kgtoGg)</f>
        <v>0.37390095743156182</v>
      </c>
      <c r="AQ50" s="27">
        <f>IF(('Activity data'!AQ19*EF!$H50*EF!P68)*NtoN2O*kgtoGg=0,"NO",('Activity data'!AQ19*EF!$H50*EF!P68)*NtoN2O*kgtoGg)</f>
        <v>0.3780451920420555</v>
      </c>
      <c r="AR50" s="27">
        <f>IF(('Activity data'!AR19*EF!$H50*EF!Q68)*NtoN2O*kgtoGg=0,"NO",('Activity data'!AR19*EF!$H50*EF!Q68)*NtoN2O*kgtoGg)</f>
        <v>0.38297980501460854</v>
      </c>
      <c r="AS50" s="27">
        <f>IF(('Activity data'!AS19*EF!$H50*EF!R68)*NtoN2O*kgtoGg=0,"NO",('Activity data'!AS19*EF!$H50*EF!R68)*NtoN2O*kgtoGg)</f>
        <v>0.38847189419668049</v>
      </c>
      <c r="AT50" s="27">
        <f>IF(('Activity data'!AT19*EF!$H50*EF!S68)*NtoN2O*kgtoGg=0,"NO",('Activity data'!AT19*EF!$H50*EF!S68)*NtoN2O*kgtoGg)</f>
        <v>0.39454667484388334</v>
      </c>
      <c r="AU50" s="27">
        <f>IF(('Activity data'!AU19*EF!$H50*EF!T68)*NtoN2O*kgtoGg=0,"NO",('Activity data'!AU19*EF!$H50*EF!T68)*NtoN2O*kgtoGg)</f>
        <v>0.40180456573657009</v>
      </c>
      <c r="AV50" s="27">
        <f>IF(('Activity data'!AV19*EF!$H50*EF!U68)*NtoN2O*kgtoGg=0,"NO",('Activity data'!AV19*EF!$H50*EF!U68)*NtoN2O*kgtoGg)</f>
        <v>0.41036635992326981</v>
      </c>
      <c r="AW50" s="27">
        <f>IF(('Activity data'!AW19*EF!$H50*EF!V68)*NtoN2O*kgtoGg=0,"NO",('Activity data'!AW19*EF!$H50*EF!V68)*NtoN2O*kgtoGg)</f>
        <v>0.4200242352601567</v>
      </c>
      <c r="AX50" s="27">
        <f>IF(('Activity data'!AX19*EF!$H50*EF!W68)*NtoN2O*kgtoGg=0,"NO",('Activity data'!AX19*EF!$H50*EF!W68)*NtoN2O*kgtoGg)</f>
        <v>0.43012503451329276</v>
      </c>
      <c r="AY50" s="27">
        <f>IF(('Activity data'!AY19*EF!$H50*EF!X68)*NtoN2O*kgtoGg=0,"NO",('Activity data'!AY19*EF!$H50*EF!X68)*NtoN2O*kgtoGg)</f>
        <v>0.44075881402231554</v>
      </c>
      <c r="AZ50" s="27">
        <f>IF(('Activity data'!AZ19*EF!$H50*EF!Y68)*NtoN2O*kgtoGg=0,"NO",('Activity data'!AZ19*EF!$H50*EF!Y68)*NtoN2O*kgtoGg)</f>
        <v>0.45275370336571369</v>
      </c>
      <c r="BA50" s="27">
        <f>IF(('Activity data'!BA19*EF!$H50*EF!Z68)*NtoN2O*kgtoGg=0,"NO",('Activity data'!BA19*EF!$H50*EF!Z68)*NtoN2O*kgtoGg)</f>
        <v>0.46538546596445124</v>
      </c>
      <c r="BB50" s="27">
        <f>IF(('Activity data'!BB19*EF!$H50*EF!AA68)*NtoN2O*kgtoGg=0,"NO",('Activity data'!BB19*EF!$H50*EF!AA68)*NtoN2O*kgtoGg)</f>
        <v>0.47869974883266708</v>
      </c>
      <c r="BC50" s="27">
        <f>IF(('Activity data'!BC19*EF!$H50*EF!AB68)*NtoN2O*kgtoGg=0,"NO",('Activity data'!BC19*EF!$H50*EF!AB68)*NtoN2O*kgtoGg)</f>
        <v>0.49278368755602786</v>
      </c>
      <c r="BD50" s="27">
        <f>IF(('Activity data'!BD19*EF!$H50*EF!AC68)*NtoN2O*kgtoGg=0,"NO",('Activity data'!BD19*EF!$H50*EF!AC68)*NtoN2O*kgtoGg)</f>
        <v>0.5074597647298057</v>
      </c>
      <c r="BE50" s="27">
        <f>IF(('Activity data'!BE19*EF!$H50*EF!AD68)*NtoN2O*kgtoGg=0,"NO",('Activity data'!BE19*EF!$H50*EF!AD68)*NtoN2O*kgtoGg)</f>
        <v>0.52232540741149647</v>
      </c>
      <c r="BF50" s="27">
        <f>IF(('Activity data'!BF19*EF!$H50*EF!AE68)*NtoN2O*kgtoGg=0,"NO",('Activity data'!BF19*EF!$H50*EF!AE68)*NtoN2O*kgtoGg)</f>
        <v>0.53722268290724928</v>
      </c>
      <c r="BG50" s="27">
        <f>IF(('Activity data'!BG19*EF!$H50*EF!AF68)*NtoN2O*kgtoGg=0,"NO",('Activity data'!BG19*EF!$H50*EF!AF68)*NtoN2O*kgtoGg)</f>
        <v>0.55274344519615426</v>
      </c>
      <c r="BH50" s="27">
        <f>IF(('Activity data'!BH19*EF!$H50*EF!AG68)*NtoN2O*kgtoGg=0,"NO",('Activity data'!BH19*EF!$H50*EF!AG68)*NtoN2O*kgtoGg)</f>
        <v>0.56802831796023945</v>
      </c>
      <c r="BI50" s="27">
        <f>IF(('Activity data'!BI19*EF!$H50*EF!AH68)*NtoN2O*kgtoGg=0,"NO",('Activity data'!BI19*EF!$H50*EF!AH68)*NtoN2O*kgtoGg)</f>
        <v>0.58383502696626888</v>
      </c>
      <c r="BJ50" s="27">
        <f>IF(('Activity data'!BJ19*EF!$H50*EF!AI68)*NtoN2O*kgtoGg=0,"NO",('Activity data'!BJ19*EF!$H50*EF!AI68)*NtoN2O*kgtoGg)</f>
        <v>0.60035704436925008</v>
      </c>
      <c r="BK50" s="27">
        <f>IF(('Activity data'!BK19*EF!$H50*EF!AJ68)*NtoN2O*kgtoGg=0,"NO",('Activity data'!BK19*EF!$H50*EF!AJ68)*NtoN2O*kgtoGg)</f>
        <v>0.61764615207401241</v>
      </c>
      <c r="BL50" s="27">
        <f>IF(('Activity data'!BL19*EF!$H50*EF!AK68)*NtoN2O*kgtoGg=0,"NO",('Activity data'!BL19*EF!$H50*EF!AK68)*NtoN2O*kgtoGg)</f>
        <v>0.63575214897916132</v>
      </c>
      <c r="BM50" s="27">
        <f>IF(('Activity data'!BM19*EF!$H50*EF!AL68)*NtoN2O*kgtoGg=0,"NO",('Activity data'!BM19*EF!$H50*EF!AL68)*NtoN2O*kgtoGg)</f>
        <v>0.65352835195619663</v>
      </c>
      <c r="BN50" s="27">
        <f>IF(('Activity data'!BN19*EF!$H50*EF!AM68)*NtoN2O*kgtoGg=0,"NO",('Activity data'!BN19*EF!$H50*EF!AM68)*NtoN2O*kgtoGg)</f>
        <v>0.67212968668245365</v>
      </c>
      <c r="BO50" s="27">
        <f>IF(('Activity data'!BO19*EF!$H50*EF!AN68)*NtoN2O*kgtoGg=0,"NO",('Activity data'!BO19*EF!$H50*EF!AN68)*NtoN2O*kgtoGg)</f>
        <v>0.69200859383559843</v>
      </c>
      <c r="BP50" s="27">
        <f>IF(('Activity data'!BP19*EF!$H50*EF!AO68)*NtoN2O*kgtoGg=0,"NO",('Activity data'!BP19*EF!$H50*EF!AO68)*NtoN2O*kgtoGg)</f>
        <v>0.71300699946022406</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1.7641159598844751</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1.4853495649317285</v>
      </c>
      <c r="AM51" s="27">
        <f>IF(('Activity data'!AM20*EF!$H51*EF!L69)*NtoN2O*kgtoGg=0,"NO",('Activity data'!AM20*EF!$H51*EF!L69)*NtoN2O*kgtoGg)</f>
        <v>1.5955634897295778</v>
      </c>
      <c r="AN51" s="27">
        <f>IF(('Activity data'!AN20*EF!$H51*EF!M69)*NtoN2O*kgtoGg=0,"NO",('Activity data'!AN20*EF!$H51*EF!M69)*NtoN2O*kgtoGg)</f>
        <v>1.6259618236210924</v>
      </c>
      <c r="AO51" s="27">
        <f>IF(('Activity data'!AO20*EF!$H51*EF!N69)*NtoN2O*kgtoGg=0,"NO",('Activity data'!AO20*EF!$H51*EF!N69)*NtoN2O*kgtoGg)</f>
        <v>1.6027311149984735</v>
      </c>
      <c r="AP51" s="27">
        <f>IF(('Activity data'!AP20*EF!$H51*EF!O69)*NtoN2O*kgtoGg=0,"NO",('Activity data'!AP20*EF!$H51*EF!O69)*NtoN2O*kgtoGg)</f>
        <v>1.6028561165628519</v>
      </c>
      <c r="AQ51" s="27">
        <f>IF(('Activity data'!AQ20*EF!$H51*EF!P69)*NtoN2O*kgtoGg=0,"NO",('Activity data'!AQ20*EF!$H51*EF!P69)*NtoN2O*kgtoGg)</f>
        <v>1.605363245285049</v>
      </c>
      <c r="AR51" s="27">
        <f>IF(('Activity data'!AR20*EF!$H51*EF!Q69)*NtoN2O*kgtoGg=0,"NO",('Activity data'!AR20*EF!$H51*EF!Q69)*NtoN2O*kgtoGg)</f>
        <v>1.6184911858897313</v>
      </c>
      <c r="AS51" s="27">
        <f>IF(('Activity data'!AS20*EF!$H51*EF!R69)*NtoN2O*kgtoGg=0,"NO",('Activity data'!AS20*EF!$H51*EF!R69)*NtoN2O*kgtoGg)</f>
        <v>1.6390962512985201</v>
      </c>
      <c r="AT51" s="27">
        <f>IF(('Activity data'!AT20*EF!$H51*EF!S69)*NtoN2O*kgtoGg=0,"NO",('Activity data'!AT20*EF!$H51*EF!S69)*NtoN2O*kgtoGg)</f>
        <v>1.6672993348095966</v>
      </c>
      <c r="AU51" s="27">
        <f>IF(('Activity data'!AU20*EF!$H51*EF!T69)*NtoN2O*kgtoGg=0,"NO",('Activity data'!AU20*EF!$H51*EF!T69)*NtoN2O*kgtoGg)</f>
        <v>1.7097645661019285</v>
      </c>
      <c r="AV51" s="27">
        <f>IF(('Activity data'!AV20*EF!$H51*EF!U69)*NtoN2O*kgtoGg=0,"NO",('Activity data'!AV20*EF!$H51*EF!U69)*NtoN2O*kgtoGg)</f>
        <v>1.7674267952703075</v>
      </c>
      <c r="AW51" s="27">
        <f>IF(('Activity data'!AW20*EF!$H51*EF!V69)*NtoN2O*kgtoGg=0,"NO",('Activity data'!AW20*EF!$H51*EF!V69)*NtoN2O*kgtoGg)</f>
        <v>1.8375735649626701</v>
      </c>
      <c r="AX51" s="27">
        <f>IF(('Activity data'!AX20*EF!$H51*EF!W69)*NtoN2O*kgtoGg=0,"NO",('Activity data'!AX20*EF!$H51*EF!W69)*NtoN2O*kgtoGg)</f>
        <v>1.9124452249479114</v>
      </c>
      <c r="AY51" s="27">
        <f>IF(('Activity data'!AY20*EF!$H51*EF!X69)*NtoN2O*kgtoGg=0,"NO",('Activity data'!AY20*EF!$H51*EF!X69)*NtoN2O*kgtoGg)</f>
        <v>1.9929316543204347</v>
      </c>
      <c r="AZ51" s="27">
        <f>IF(('Activity data'!AZ20*EF!$H51*EF!Y69)*NtoN2O*kgtoGg=0,"NO",('Activity data'!AZ20*EF!$H51*EF!Y69)*NtoN2O*kgtoGg)</f>
        <v>2.0882187579810569</v>
      </c>
      <c r="BA51" s="27">
        <f>IF(('Activity data'!BA20*EF!$H51*EF!Z69)*NtoN2O*kgtoGg=0,"NO",('Activity data'!BA20*EF!$H51*EF!Z69)*NtoN2O*kgtoGg)</f>
        <v>2.1899420981166391</v>
      </c>
      <c r="BB51" s="27">
        <f>IF(('Activity data'!BB20*EF!$H51*EF!AA69)*NtoN2O*kgtoGg=0,"NO",('Activity data'!BB20*EF!$H51*EF!AA69)*NtoN2O*kgtoGg)</f>
        <v>2.2984069150116708</v>
      </c>
      <c r="BC51" s="27">
        <f>IF(('Activity data'!BC20*EF!$H51*EF!AB69)*NtoN2O*kgtoGg=0,"NO",('Activity data'!BC20*EF!$H51*EF!AB69)*NtoN2O*kgtoGg)</f>
        <v>2.4145145391716976</v>
      </c>
      <c r="BD51" s="27">
        <f>IF(('Activity data'!BD20*EF!$H51*EF!AC69)*NtoN2O*kgtoGg=0,"NO",('Activity data'!BD20*EF!$H51*EF!AC69)*NtoN2O*kgtoGg)</f>
        <v>2.536329376705313</v>
      </c>
      <c r="BE51" s="27">
        <f>IF(('Activity data'!BE20*EF!$H51*EF!AD69)*NtoN2O*kgtoGg=0,"NO",('Activity data'!BE20*EF!$H51*EF!AD69)*NtoN2O*kgtoGg)</f>
        <v>2.6594111121069512</v>
      </c>
      <c r="BF51" s="27">
        <f>IF(('Activity data'!BF20*EF!$H51*EF!AE69)*NtoN2O*kgtoGg=0,"NO",('Activity data'!BF20*EF!$H51*EF!AE69)*NtoN2O*kgtoGg)</f>
        <v>2.7820280106435127</v>
      </c>
      <c r="BG51" s="27">
        <f>IF(('Activity data'!BG20*EF!$H51*EF!AF69)*NtoN2O*kgtoGg=0,"NO",('Activity data'!BG20*EF!$H51*EF!AF69)*NtoN2O*kgtoGg)</f>
        <v>2.9104811626349671</v>
      </c>
      <c r="BH51" s="27">
        <f>IF(('Activity data'!BH20*EF!$H51*EF!AG69)*NtoN2O*kgtoGg=0,"NO",('Activity data'!BH20*EF!$H51*EF!AG69)*NtoN2O*kgtoGg)</f>
        <v>3.0356558035328449</v>
      </c>
      <c r="BI51" s="27">
        <f>IF(('Activity data'!BI20*EF!$H51*EF!AH69)*NtoN2O*kgtoGg=0,"NO",('Activity data'!BI20*EF!$H51*EF!AH69)*NtoN2O*kgtoGg)</f>
        <v>3.1656674881787876</v>
      </c>
      <c r="BJ51" s="27">
        <f>IF(('Activity data'!BJ20*EF!$H51*EF!AI69)*NtoN2O*kgtoGg=0,"NO",('Activity data'!BJ20*EF!$H51*EF!AI69)*NtoN2O*kgtoGg)</f>
        <v>3.3024806275598562</v>
      </c>
      <c r="BK51" s="27">
        <f>IF(('Activity data'!BK20*EF!$H51*EF!AJ69)*NtoN2O*kgtoGg=0,"NO",('Activity data'!BK20*EF!$H51*EF!AJ69)*NtoN2O*kgtoGg)</f>
        <v>3.4465999961713853</v>
      </c>
      <c r="BL51" s="27">
        <f>IF(('Activity data'!BL20*EF!$H51*EF!AK69)*NtoN2O*kgtoGg=0,"NO",('Activity data'!BL20*EF!$H51*EF!AK69)*NtoN2O*kgtoGg)</f>
        <v>3.5985073970181016</v>
      </c>
      <c r="BM51" s="27">
        <f>IF(('Activity data'!BM20*EF!$H51*EF!AL69)*NtoN2O*kgtoGg=0,"NO",('Activity data'!BM20*EF!$H51*EF!AL69)*NtoN2O*kgtoGg)</f>
        <v>3.7462773973155836</v>
      </c>
      <c r="BN51" s="27">
        <f>IF(('Activity data'!BN20*EF!$H51*EF!AM69)*NtoN2O*kgtoGg=0,"NO",('Activity data'!BN20*EF!$H51*EF!AM69)*NtoN2O*kgtoGg)</f>
        <v>3.9018211197485697</v>
      </c>
      <c r="BO51" s="27">
        <f>IF(('Activity data'!BO20*EF!$H51*EF!AN69)*NtoN2O*kgtoGg=0,"NO",('Activity data'!BO20*EF!$H51*EF!AN69)*NtoN2O*kgtoGg)</f>
        <v>4.0696346762089934</v>
      </c>
      <c r="BP51" s="27">
        <f>IF(('Activity data'!BP20*EF!$H51*EF!AO69)*NtoN2O*kgtoGg=0,"NO",('Activity data'!BP20*EF!$H51*EF!AO69)*NtoN2O*kgtoGg)</f>
        <v>4.2480055347083097</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1.4590991135669987E-2</v>
      </c>
      <c r="AM52" s="27">
        <f>IF(('Activity data'!AM21*EF!$H52*EF!L70)*NtoN2O*kgtoGg=0,"NO",('Activity data'!AM21*EF!$H52*EF!L70)*NtoN2O*kgtoGg)</f>
        <v>1.5115801026401379E-2</v>
      </c>
      <c r="AN52" s="27">
        <f>IF(('Activity data'!AN21*EF!$H52*EF!M70)*NtoN2O*kgtoGg=0,"NO",('Activity data'!AN21*EF!$H52*EF!M70)*NtoN2O*kgtoGg)</f>
        <v>1.5359041009172703E-2</v>
      </c>
      <c r="AO52" s="27">
        <f>IF(('Activity data'!AO21*EF!$H52*EF!N70)*NtoN2O*kgtoGg=0,"NO",('Activity data'!AO21*EF!$H52*EF!N70)*NtoN2O*kgtoGg)</f>
        <v>1.5422306241680575E-2</v>
      </c>
      <c r="AP52" s="27">
        <f>IF(('Activity data'!AP21*EF!$H52*EF!O70)*NtoN2O*kgtoGg=0,"NO",('Activity data'!AP21*EF!$H52*EF!O70)*NtoN2O*kgtoGg)</f>
        <v>1.5579206559648423E-2</v>
      </c>
      <c r="AQ52" s="27">
        <f>IF(('Activity data'!AQ21*EF!$H52*EF!P70)*NtoN2O*kgtoGg=0,"NO",('Activity data'!AQ21*EF!$H52*EF!P70)*NtoN2O*kgtoGg)</f>
        <v>1.5751883001752332E-2</v>
      </c>
      <c r="AR52" s="27">
        <f>IF(('Activity data'!AR21*EF!$H52*EF!Q70)*NtoN2O*kgtoGg=0,"NO",('Activity data'!AR21*EF!$H52*EF!Q70)*NtoN2O*kgtoGg)</f>
        <v>1.5957491875608701E-2</v>
      </c>
      <c r="AS52" s="27">
        <f>IF(('Activity data'!AS21*EF!$H52*EF!R70)*NtoN2O*kgtoGg=0,"NO",('Activity data'!AS21*EF!$H52*EF!R70)*NtoN2O*kgtoGg)</f>
        <v>1.6186328924861701E-2</v>
      </c>
      <c r="AT52" s="27">
        <f>IF(('Activity data'!AT21*EF!$H52*EF!S70)*NtoN2O*kgtoGg=0,"NO",('Activity data'!AT21*EF!$H52*EF!S70)*NtoN2O*kgtoGg)</f>
        <v>1.6439444785161822E-2</v>
      </c>
      <c r="AU52" s="27">
        <f>IF(('Activity data'!AU21*EF!$H52*EF!T70)*NtoN2O*kgtoGg=0,"NO",('Activity data'!AU21*EF!$H52*EF!T70)*NtoN2O*kgtoGg)</f>
        <v>1.6741856905690439E-2</v>
      </c>
      <c r="AV52" s="27">
        <f>IF(('Activity data'!AV21*EF!$H52*EF!U70)*NtoN2O*kgtoGg=0,"NO",('Activity data'!AV21*EF!$H52*EF!U70)*NtoN2O*kgtoGg)</f>
        <v>1.7098598330136262E-2</v>
      </c>
      <c r="AW52" s="27">
        <f>IF(('Activity data'!AW21*EF!$H52*EF!V70)*NtoN2O*kgtoGg=0,"NO",('Activity data'!AW21*EF!$H52*EF!V70)*NtoN2O*kgtoGg)</f>
        <v>1.7501009802506545E-2</v>
      </c>
      <c r="AX52" s="27">
        <f>IF(('Activity data'!AX21*EF!$H52*EF!W70)*NtoN2O*kgtoGg=0,"NO",('Activity data'!AX21*EF!$H52*EF!W70)*NtoN2O*kgtoGg)</f>
        <v>1.7921876438053885E-2</v>
      </c>
      <c r="AY52" s="27">
        <f>IF(('Activity data'!AY21*EF!$H52*EF!X70)*NtoN2O*kgtoGg=0,"NO",('Activity data'!AY21*EF!$H52*EF!X70)*NtoN2O*kgtoGg)</f>
        <v>1.836495058426316E-2</v>
      </c>
      <c r="AZ52" s="27">
        <f>IF(('Activity data'!AZ21*EF!$H52*EF!Y70)*NtoN2O*kgtoGg=0,"NO",('Activity data'!AZ21*EF!$H52*EF!Y70)*NtoN2O*kgtoGg)</f>
        <v>1.8864737640238091E-2</v>
      </c>
      <c r="BA52" s="27">
        <f>IF(('Activity data'!BA21*EF!$H52*EF!Z70)*NtoN2O*kgtoGg=0,"NO",('Activity data'!BA21*EF!$H52*EF!Z70)*NtoN2O*kgtoGg)</f>
        <v>1.9391061081852148E-2</v>
      </c>
      <c r="BB52" s="27">
        <f>IF(('Activity data'!BB21*EF!$H52*EF!AA70)*NtoN2O*kgtoGg=0,"NO",('Activity data'!BB21*EF!$H52*EF!AA70)*NtoN2O*kgtoGg)</f>
        <v>1.9945822868027815E-2</v>
      </c>
      <c r="BC52" s="27">
        <f>IF(('Activity data'!BC21*EF!$H52*EF!AB70)*NtoN2O*kgtoGg=0,"NO",('Activity data'!BC21*EF!$H52*EF!AB70)*NtoN2O*kgtoGg)</f>
        <v>2.0532653648167851E-2</v>
      </c>
      <c r="BD52" s="27">
        <f>IF(('Activity data'!BD21*EF!$H52*EF!AC70)*NtoN2O*kgtoGg=0,"NO",('Activity data'!BD21*EF!$H52*EF!AC70)*NtoN2O*kgtoGg)</f>
        <v>2.1144156863741926E-2</v>
      </c>
      <c r="BE52" s="27">
        <f>IF(('Activity data'!BE21*EF!$H52*EF!AD70)*NtoN2O*kgtoGg=0,"NO",('Activity data'!BE21*EF!$H52*EF!AD70)*NtoN2O*kgtoGg)</f>
        <v>2.1763558642145707E-2</v>
      </c>
      <c r="BF52" s="27">
        <f>IF(('Activity data'!BF21*EF!$H52*EF!AE70)*NtoN2O*kgtoGg=0,"NO",('Activity data'!BF21*EF!$H52*EF!AE70)*NtoN2O*kgtoGg)</f>
        <v>2.2384278454468744E-2</v>
      </c>
      <c r="BG52" s="27">
        <f>IF(('Activity data'!BG21*EF!$H52*EF!AF70)*NtoN2O*kgtoGg=0,"NO",('Activity data'!BG21*EF!$H52*EF!AF70)*NtoN2O*kgtoGg)</f>
        <v>2.3030976883173123E-2</v>
      </c>
      <c r="BH52" s="27">
        <f>IF(('Activity data'!BH21*EF!$H52*EF!AG70)*NtoN2O*kgtoGg=0,"NO",('Activity data'!BH21*EF!$H52*EF!AG70)*NtoN2O*kgtoGg)</f>
        <v>2.3667846581676664E-2</v>
      </c>
      <c r="BI52" s="27">
        <f>IF(('Activity data'!BI21*EF!$H52*EF!AH70)*NtoN2O*kgtoGg=0,"NO",('Activity data'!BI21*EF!$H52*EF!AH70)*NtoN2O*kgtoGg)</f>
        <v>2.43264594569279E-2</v>
      </c>
      <c r="BJ52" s="27">
        <f>IF(('Activity data'!BJ21*EF!$H52*EF!AI70)*NtoN2O*kgtoGg=0,"NO",('Activity data'!BJ21*EF!$H52*EF!AI70)*NtoN2O*kgtoGg)</f>
        <v>2.5014876848718771E-2</v>
      </c>
      <c r="BK52" s="27">
        <f>IF(('Activity data'!BK21*EF!$H52*EF!AJ70)*NtoN2O*kgtoGg=0,"NO",('Activity data'!BK21*EF!$H52*EF!AJ70)*NtoN2O*kgtoGg)</f>
        <v>2.5735256336417205E-2</v>
      </c>
      <c r="BL52" s="27">
        <f>IF(('Activity data'!BL21*EF!$H52*EF!AK70)*NtoN2O*kgtoGg=0,"NO",('Activity data'!BL21*EF!$H52*EF!AK70)*NtoN2O*kgtoGg)</f>
        <v>2.6489672874131745E-2</v>
      </c>
      <c r="BM52" s="27">
        <f>IF(('Activity data'!BM21*EF!$H52*EF!AL70)*NtoN2O*kgtoGg=0,"NO",('Activity data'!BM21*EF!$H52*EF!AL70)*NtoN2O*kgtoGg)</f>
        <v>2.7230347998174888E-2</v>
      </c>
      <c r="BN52" s="27">
        <f>IF(('Activity data'!BN21*EF!$H52*EF!AM70)*NtoN2O*kgtoGg=0,"NO",('Activity data'!BN21*EF!$H52*EF!AM70)*NtoN2O*kgtoGg)</f>
        <v>2.8005403611768936E-2</v>
      </c>
      <c r="BO52" s="27">
        <f>IF(('Activity data'!BO21*EF!$H52*EF!AN70)*NtoN2O*kgtoGg=0,"NO",('Activity data'!BO21*EF!$H52*EF!AN70)*NtoN2O*kgtoGg)</f>
        <v>2.8833691409816627E-2</v>
      </c>
      <c r="BP52" s="27">
        <f>IF(('Activity data'!BP21*EF!$H52*EF!AO70)*NtoN2O*kgtoGg=0,"NO",('Activity data'!BP21*EF!$H52*EF!AO70)*NtoN2O*kgtoGg)</f>
        <v>2.9708624977509365E-2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7.3768889900085524E-2</v>
      </c>
      <c r="AH53" s="27">
        <f>IF(('Activity data'!AH22*EF!$H53*EF!$H71)*NtoN2O*kgtoGg=0,"NO",('Activity data'!AH22*EF!$H53*EF!$H71)*NtoN2O*kgtoGg)</f>
        <v>7.3504831661853204E-2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6.1889565205488752E-2</v>
      </c>
      <c r="AM53" s="27">
        <f>IF(('Activity data'!AM22*EF!$H53*EF!L71)*NtoN2O*kgtoGg=0,"NO",('Activity data'!AM22*EF!$H53*EF!L71)*NtoN2O*kgtoGg)</f>
        <v>6.6481812072065799E-2</v>
      </c>
      <c r="AN53" s="27">
        <f>IF(('Activity data'!AN22*EF!$H53*EF!M71)*NtoN2O*kgtoGg=0,"NO",('Activity data'!AN22*EF!$H53*EF!M71)*NtoN2O*kgtoGg)</f>
        <v>6.7748409317545569E-2</v>
      </c>
      <c r="AO53" s="27">
        <f>IF(('Activity data'!AO22*EF!$H53*EF!N71)*NtoN2O*kgtoGg=0,"NO",('Activity data'!AO22*EF!$H53*EF!N71)*NtoN2O*kgtoGg)</f>
        <v>6.6780463124936462E-2</v>
      </c>
      <c r="AP53" s="27">
        <f>IF(('Activity data'!AP22*EF!$H53*EF!O71)*NtoN2O*kgtoGg=0,"NO",('Activity data'!AP22*EF!$H53*EF!O71)*NtoN2O*kgtoGg)</f>
        <v>6.6785671523452231E-2</v>
      </c>
      <c r="AQ53" s="27">
        <f>IF(('Activity data'!AQ22*EF!$H53*EF!P71)*NtoN2O*kgtoGg=0,"NO",('Activity data'!AQ22*EF!$H53*EF!P71)*NtoN2O*kgtoGg)</f>
        <v>6.6890135220210464E-2</v>
      </c>
      <c r="AR53" s="27">
        <f>IF(('Activity data'!AR22*EF!$H53*EF!Q71)*NtoN2O*kgtoGg=0,"NO",('Activity data'!AR22*EF!$H53*EF!Q71)*NtoN2O*kgtoGg)</f>
        <v>6.743713274540554E-2</v>
      </c>
      <c r="AS53" s="27">
        <f>IF(('Activity data'!AS22*EF!$H53*EF!R71)*NtoN2O*kgtoGg=0,"NO",('Activity data'!AS22*EF!$H53*EF!R71)*NtoN2O*kgtoGg)</f>
        <v>6.8295677137438407E-2</v>
      </c>
      <c r="AT53" s="27">
        <f>IF(('Activity data'!AT22*EF!$H53*EF!S71)*NtoN2O*kgtoGg=0,"NO",('Activity data'!AT22*EF!$H53*EF!S71)*NtoN2O*kgtoGg)</f>
        <v>6.9470805617066575E-2</v>
      </c>
      <c r="AU53" s="27">
        <f>IF(('Activity data'!AU22*EF!$H53*EF!T71)*NtoN2O*kgtoGg=0,"NO",('Activity data'!AU22*EF!$H53*EF!T71)*NtoN2O*kgtoGg)</f>
        <v>7.1240190254247091E-2</v>
      </c>
      <c r="AV53" s="27">
        <f>IF(('Activity data'!AV22*EF!$H53*EF!U71)*NtoN2O*kgtoGg=0,"NO",('Activity data'!AV22*EF!$H53*EF!U71)*NtoN2O*kgtoGg)</f>
        <v>7.3642783136262879E-2</v>
      </c>
      <c r="AW53" s="27">
        <f>IF(('Activity data'!AW22*EF!$H53*EF!V71)*NtoN2O*kgtoGg=0,"NO",('Activity data'!AW22*EF!$H53*EF!V71)*NtoN2O*kgtoGg)</f>
        <v>7.6565565206777986E-2</v>
      </c>
      <c r="AX53" s="27">
        <f>IF(('Activity data'!AX22*EF!$H53*EF!W71)*NtoN2O*kgtoGg=0,"NO",('Activity data'!AX22*EF!$H53*EF!W71)*NtoN2O*kgtoGg)</f>
        <v>7.9685217706163075E-2</v>
      </c>
      <c r="AY53" s="27">
        <f>IF(('Activity data'!AY22*EF!$H53*EF!X71)*NtoN2O*kgtoGg=0,"NO",('Activity data'!AY22*EF!$H53*EF!X71)*NtoN2O*kgtoGg)</f>
        <v>8.3038818930018216E-2</v>
      </c>
      <c r="AZ53" s="27">
        <f>IF(('Activity data'!AZ22*EF!$H53*EF!Y71)*NtoN2O*kgtoGg=0,"NO",('Activity data'!AZ22*EF!$H53*EF!Y71)*NtoN2O*kgtoGg)</f>
        <v>8.7009114915877442E-2</v>
      </c>
      <c r="BA53" s="27">
        <f>IF(('Activity data'!BA22*EF!$H53*EF!Z71)*NtoN2O*kgtoGg=0,"NO",('Activity data'!BA22*EF!$H53*EF!Z71)*NtoN2O*kgtoGg)</f>
        <v>9.1247587421526707E-2</v>
      </c>
      <c r="BB53" s="27">
        <f>IF(('Activity data'!BB22*EF!$H53*EF!AA71)*NtoN2O*kgtoGg=0,"NO",('Activity data'!BB22*EF!$H53*EF!AA71)*NtoN2O*kgtoGg)</f>
        <v>9.5766954792153025E-2</v>
      </c>
      <c r="BC53" s="27">
        <f>IF(('Activity data'!BC22*EF!$H53*EF!AB71)*NtoN2O*kgtoGg=0,"NO",('Activity data'!BC22*EF!$H53*EF!AB71)*NtoN2O*kgtoGg)</f>
        <v>0.10060477246548749</v>
      </c>
      <c r="BD53" s="27">
        <f>IF(('Activity data'!BD22*EF!$H53*EF!AC71)*NtoN2O*kgtoGg=0,"NO",('Activity data'!BD22*EF!$H53*EF!AC71)*NtoN2O*kgtoGg)</f>
        <v>0.10568039069605478</v>
      </c>
      <c r="BE53" s="27">
        <f>IF(('Activity data'!BE22*EF!$H53*EF!AD71)*NtoN2O*kgtoGg=0,"NO",('Activity data'!BE22*EF!$H53*EF!AD71)*NtoN2O*kgtoGg)</f>
        <v>0.11080879633778973</v>
      </c>
      <c r="BF53" s="27">
        <f>IF(('Activity data'!BF22*EF!$H53*EF!AE71)*NtoN2O*kgtoGg=0,"NO",('Activity data'!BF22*EF!$H53*EF!AE71)*NtoN2O*kgtoGg)</f>
        <v>0.11591783377681314</v>
      </c>
      <c r="BG53" s="27">
        <f>IF(('Activity data'!BG22*EF!$H53*EF!AF71)*NtoN2O*kgtoGg=0,"NO",('Activity data'!BG22*EF!$H53*EF!AF71)*NtoN2O*kgtoGg)</f>
        <v>0.12127004844312377</v>
      </c>
      <c r="BH53" s="27">
        <f>IF(('Activity data'!BH22*EF!$H53*EF!AG71)*NtoN2O*kgtoGg=0,"NO",('Activity data'!BH22*EF!$H53*EF!AG71)*NtoN2O*kgtoGg)</f>
        <v>0.12648565848053531</v>
      </c>
      <c r="BI53" s="27">
        <f>IF(('Activity data'!BI22*EF!$H53*EF!AH71)*NtoN2O*kgtoGg=0,"NO",('Activity data'!BI22*EF!$H53*EF!AH71)*NtoN2O*kgtoGg)</f>
        <v>0.13190281200744958</v>
      </c>
      <c r="BJ53" s="27">
        <f>IF(('Activity data'!BJ22*EF!$H53*EF!AI71)*NtoN2O*kgtoGg=0,"NO",('Activity data'!BJ22*EF!$H53*EF!AI71)*NtoN2O*kgtoGg)</f>
        <v>0.13760335948166083</v>
      </c>
      <c r="BK53" s="27">
        <f>IF(('Activity data'!BK22*EF!$H53*EF!AJ71)*NtoN2O*kgtoGg=0,"NO",('Activity data'!BK22*EF!$H53*EF!AJ71)*NtoN2O*kgtoGg)</f>
        <v>0.14360833317380786</v>
      </c>
      <c r="BL53" s="27">
        <f>IF(('Activity data'!BL22*EF!$H53*EF!AK71)*NtoN2O*kgtoGg=0,"NO",('Activity data'!BL22*EF!$H53*EF!AK71)*NtoN2O*kgtoGg)</f>
        <v>0.14993780820908773</v>
      </c>
      <c r="BM53" s="27">
        <f>IF(('Activity data'!BM22*EF!$H53*EF!AL71)*NtoN2O*kgtoGg=0,"NO",('Activity data'!BM22*EF!$H53*EF!AL71)*NtoN2O*kgtoGg)</f>
        <v>0.15609489155481612</v>
      </c>
      <c r="BN53" s="27">
        <f>IF(('Activity data'!BN22*EF!$H53*EF!AM71)*NtoN2O*kgtoGg=0,"NO",('Activity data'!BN22*EF!$H53*EF!AM71)*NtoN2O*kgtoGg)</f>
        <v>0.16257587998952386</v>
      </c>
      <c r="BO53" s="27">
        <f>IF(('Activity data'!BO22*EF!$H53*EF!AN71)*NtoN2O*kgtoGg=0,"NO",('Activity data'!BO22*EF!$H53*EF!AN71)*NtoN2O*kgtoGg)</f>
        <v>0.16956811150870821</v>
      </c>
      <c r="BP53" s="27">
        <f>IF(('Activity data'!BP22*EF!$H53*EF!AO71)*NtoN2O*kgtoGg=0,"NO",('Activity data'!BP22*EF!$H53*EF!AO71)*NtoN2O*kgtoGg)</f>
        <v>0.17700023061284639</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892.92691965046163</v>
      </c>
      <c r="AN86" s="22">
        <f>'Activity data'!AN45*EF!$H$149*CtoCO2*ttoGg</f>
        <v>899.64352592339856</v>
      </c>
      <c r="AO86" s="22">
        <f>'Activity data'!AO45*EF!$H$149*CtoCO2*ttoGg</f>
        <v>902.38353830360529</v>
      </c>
      <c r="AP86" s="22">
        <f>'Activity data'!AP45*EF!$H$149*CtoCO2*ttoGg</f>
        <v>902.58528834618028</v>
      </c>
      <c r="AQ86" s="22">
        <f>'Activity data'!AQ45*EF!$H$149*CtoCO2*ttoGg</f>
        <v>903.9693362454982</v>
      </c>
      <c r="AR86" s="22">
        <f>'Activity data'!AR45*EF!$H$149*CtoCO2*ttoGg</f>
        <v>905.49931730678543</v>
      </c>
      <c r="AS86" s="22">
        <f>'Activity data'!AS45*EF!$H$149*CtoCO2*ttoGg</f>
        <v>907.48882449559528</v>
      </c>
      <c r="AT86" s="22">
        <f>'Activity data'!AT45*EF!$H$149*CtoCO2*ttoGg</f>
        <v>909.79083932538833</v>
      </c>
      <c r="AU86" s="22">
        <f>'Activity data'!AU45*EF!$H$149*CtoCO2*ttoGg</f>
        <v>912.40822926513761</v>
      </c>
      <c r="AV86" s="22">
        <f>'Activity data'!AV45*EF!$H$149*CtoCO2*ttoGg</f>
        <v>915.64988069676417</v>
      </c>
      <c r="AW86" s="22">
        <f>'Activity data'!AW45*EF!$H$149*CtoCO2*ttoGg</f>
        <v>919.54524896460259</v>
      </c>
      <c r="AX86" s="22">
        <f>'Activity data'!AX45*EF!$H$149*CtoCO2*ttoGg</f>
        <v>923.94693165315346</v>
      </c>
      <c r="AY86" s="22">
        <f>'Activity data'!AY45*EF!$H$149*CtoCO2*ttoGg</f>
        <v>928.48726927108135</v>
      </c>
      <c r="AZ86" s="22">
        <f>'Activity data'!AZ45*EF!$H$149*CtoCO2*ttoGg</f>
        <v>933.19811338356476</v>
      </c>
      <c r="BA86" s="22">
        <f>'Activity data'!BA45*EF!$H$149*CtoCO2*ttoGg</f>
        <v>938.46380385899067</v>
      </c>
      <c r="BB86" s="22">
        <f>'Activity data'!BB45*EF!$H$149*CtoCO2*ttoGg</f>
        <v>943.8985322678185</v>
      </c>
      <c r="BC86" s="22">
        <f>'Activity data'!BC45*EF!$H$149*CtoCO2*ttoGg</f>
        <v>949.50348898255061</v>
      </c>
      <c r="BD86" s="22">
        <f>'Activity data'!BD45*EF!$H$149*CtoCO2*ttoGg</f>
        <v>955.29978038647425</v>
      </c>
      <c r="BE86" s="22">
        <f>'Activity data'!BE45*EF!$H$149*CtoCO2*ttoGg</f>
        <v>961.19283603938663</v>
      </c>
      <c r="BF86" s="22">
        <f>'Activity data'!BF45*EF!$H$149*CtoCO2*ttoGg</f>
        <v>967.00224094299301</v>
      </c>
      <c r="BG86" s="22">
        <f>'Activity data'!BG45*EF!$H$149*CtoCO2*ttoGg</f>
        <v>972.66602919553793</v>
      </c>
      <c r="BH86" s="22">
        <f>'Activity data'!BH45*EF!$H$149*CtoCO2*ttoGg</f>
        <v>978.42245674112758</v>
      </c>
      <c r="BI86" s="22">
        <f>'Activity data'!BI45*EF!$H$149*CtoCO2*ttoGg</f>
        <v>983.93427479053139</v>
      </c>
      <c r="BJ86" s="22">
        <f>'Activity data'!BJ45*EF!$H$149*CtoCO2*ttoGg</f>
        <v>989.49805089249878</v>
      </c>
      <c r="BK86" s="22">
        <f>'Activity data'!BK45*EF!$H$149*CtoCO2*ttoGg</f>
        <v>995.17460422704323</v>
      </c>
      <c r="BL86" s="22">
        <f>'Activity data'!BL45*EF!$H$149*CtoCO2*ttoGg</f>
        <v>1000.969007747119</v>
      </c>
      <c r="BM86" s="22">
        <f>'Activity data'!BM45*EF!$H$149*CtoCO2*ttoGg</f>
        <v>1006.8843053705353</v>
      </c>
      <c r="BN86" s="22">
        <f>'Activity data'!BN45*EF!$H$149*CtoCO2*ttoGg</f>
        <v>1012.5291993852712</v>
      </c>
      <c r="BO86" s="22">
        <f>'Activity data'!BO45*EF!$H$149*CtoCO2*ttoGg</f>
        <v>1018.2894912934981</v>
      </c>
      <c r="BP86" s="22">
        <f>'Activity data'!BP45*EF!$H$149*CtoCO2*ttoGg</f>
        <v>1024.290117073105</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469.93274409025253</v>
      </c>
      <c r="AN87" s="22">
        <f>'Activity data'!AN46*EF!$H$150*CtoCO2*ttoGg</f>
        <v>469.76351359650266</v>
      </c>
      <c r="AO87" s="22">
        <f>'Activity data'!AO46*EF!$H$150*CtoCO2*ttoGg</f>
        <v>469.69447670061498</v>
      </c>
      <c r="AP87" s="22">
        <f>'Activity data'!AP46*EF!$H$150*CtoCO2*ttoGg</f>
        <v>469.68939344012131</v>
      </c>
      <c r="AQ87" s="22">
        <f>'Activity data'!AQ46*EF!$H$150*CtoCO2*ttoGg</f>
        <v>469.65452119960923</v>
      </c>
      <c r="AR87" s="22">
        <f>'Activity data'!AR46*EF!$H$150*CtoCO2*ttoGg</f>
        <v>469.61597205143704</v>
      </c>
      <c r="AS87" s="22">
        <f>'Activity data'!AS46*EF!$H$150*CtoCO2*ttoGg</f>
        <v>469.56584475943868</v>
      </c>
      <c r="AT87" s="22">
        <f>'Activity data'!AT46*EF!$H$150*CtoCO2*ttoGg</f>
        <v>469.50784357693152</v>
      </c>
      <c r="AU87" s="22">
        <f>'Activity data'!AU46*EF!$H$150*CtoCO2*ttoGg</f>
        <v>469.44189625564456</v>
      </c>
      <c r="AV87" s="22">
        <f>'Activity data'!AV46*EF!$H$150*CtoCO2*ttoGg</f>
        <v>469.36022014570949</v>
      </c>
      <c r="AW87" s="22">
        <f>'Activity data'!AW46*EF!$H$150*CtoCO2*ttoGg</f>
        <v>469.26207309517287</v>
      </c>
      <c r="AX87" s="22">
        <f>'Activity data'!AX46*EF!$H$150*CtoCO2*ttoGg</f>
        <v>469.15116903076233</v>
      </c>
      <c r="AY87" s="22">
        <f>'Activity data'!AY46*EF!$H$150*CtoCO2*ttoGg</f>
        <v>469.03677143982884</v>
      </c>
      <c r="AZ87" s="22">
        <f>'Activity data'!AZ46*EF!$H$150*CtoCO2*ttoGg</f>
        <v>468.91807779563737</v>
      </c>
      <c r="BA87" s="22">
        <f>'Activity data'!BA46*EF!$H$150*CtoCO2*ttoGg</f>
        <v>468.78540433483317</v>
      </c>
      <c r="BB87" s="22">
        <f>'Activity data'!BB46*EF!$H$150*CtoCO2*ttoGg</f>
        <v>468.64847182239333</v>
      </c>
      <c r="BC87" s="22">
        <f>'Activity data'!BC46*EF!$H$150*CtoCO2*ttoGg</f>
        <v>468.50725026589049</v>
      </c>
      <c r="BD87" s="22">
        <f>'Activity data'!BD46*EF!$H$150*CtoCO2*ttoGg</f>
        <v>468.36120787240418</v>
      </c>
      <c r="BE87" s="22">
        <f>'Activity data'!BE46*EF!$H$150*CtoCO2*ttoGg</f>
        <v>468.21272742300584</v>
      </c>
      <c r="BF87" s="22">
        <f>'Activity data'!BF46*EF!$H$150*CtoCO2*ttoGg</f>
        <v>468.06635462396429</v>
      </c>
      <c r="BG87" s="22">
        <f>'Activity data'!BG46*EF!$H$150*CtoCO2*ttoGg</f>
        <v>467.92365075782658</v>
      </c>
      <c r="BH87" s="22">
        <f>'Activity data'!BH46*EF!$H$150*CtoCO2*ttoGg</f>
        <v>467.77861276748001</v>
      </c>
      <c r="BI87" s="22">
        <f>'Activity data'!BI46*EF!$H$150*CtoCO2*ttoGg</f>
        <v>467.63973791728694</v>
      </c>
      <c r="BJ87" s="22">
        <f>'Activity data'!BJ46*EF!$H$150*CtoCO2*ttoGg</f>
        <v>467.49955394064932</v>
      </c>
      <c r="BK87" s="22">
        <f>'Activity data'!BK46*EF!$H$150*CtoCO2*ttoGg</f>
        <v>467.35652844763018</v>
      </c>
      <c r="BL87" s="22">
        <f>'Activity data'!BL46*EF!$H$150*CtoCO2*ttoGg</f>
        <v>467.2105336209512</v>
      </c>
      <c r="BM87" s="22">
        <f>'Activity data'!BM46*EF!$H$150*CtoCO2*ttoGg</f>
        <v>467.06149276656583</v>
      </c>
      <c r="BN87" s="22">
        <f>'Activity data'!BN46*EF!$H$150*CtoCO2*ttoGg</f>
        <v>466.91926495649926</v>
      </c>
      <c r="BO87" s="22">
        <f>'Activity data'!BO46*EF!$H$150*CtoCO2*ttoGg</f>
        <v>466.77412960031495</v>
      </c>
      <c r="BP87" s="22">
        <f>'Activity data'!BP46*EF!$H$150*CtoCO2*ttoGg</f>
        <v>466.62293883190813</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6.6039158293445119</v>
      </c>
      <c r="AN88" s="22">
        <f>'Activity data'!AN47*ttokg*SNEF*NtoN2O*kgtoGg</f>
        <v>6.6012485501396982</v>
      </c>
      <c r="AO88" s="22">
        <f>'Activity data'!AO47*ttokg*SNEF*NtoN2O*kgtoGg</f>
        <v>6.6001604443693616</v>
      </c>
      <c r="AP88" s="22">
        <f>'Activity data'!AP47*ttokg*SNEF*NtoN2O*kgtoGg</f>
        <v>6.600080325977534</v>
      </c>
      <c r="AQ88" s="22">
        <f>'Activity data'!AQ47*ttokg*SNEF*NtoN2O*kgtoGg</f>
        <v>6.5995306968895253</v>
      </c>
      <c r="AR88" s="22">
        <f>'Activity data'!AR47*ttokg*SNEF*NtoN2O*kgtoGg</f>
        <v>6.598923115247441</v>
      </c>
      <c r="AS88" s="22">
        <f>'Activity data'!AS47*ttokg*SNEF*NtoN2O*kgtoGg</f>
        <v>6.5981330479222331</v>
      </c>
      <c r="AT88" s="22">
        <f>'Activity data'!AT47*ttokg*SNEF*NtoN2O*kgtoGg</f>
        <v>6.5972188784689152</v>
      </c>
      <c r="AU88" s="22">
        <f>'Activity data'!AU47*ttokg*SNEF*NtoN2O*kgtoGg</f>
        <v>6.5961794681665245</v>
      </c>
      <c r="AV88" s="22">
        <f>'Activity data'!AV47*ttokg*SNEF*NtoN2O*kgtoGg</f>
        <v>6.5948921529508517</v>
      </c>
      <c r="AW88" s="22">
        <f>'Activity data'!AW47*ttokg*SNEF*NtoN2O*kgtoGg</f>
        <v>6.5933452356009754</v>
      </c>
      <c r="AX88" s="22">
        <f>'Activity data'!AX47*ttokg*SNEF*NtoN2O*kgtoGg</f>
        <v>6.5915972521366664</v>
      </c>
      <c r="AY88" s="22">
        <f>'Activity data'!AY47*ttokg*SNEF*NtoN2O*kgtoGg</f>
        <v>6.5897942064289055</v>
      </c>
      <c r="AZ88" s="22">
        <f>'Activity data'!AZ47*ttokg*SNEF*NtoN2O*kgtoGg</f>
        <v>6.5879234496765005</v>
      </c>
      <c r="BA88" s="22">
        <f>'Activity data'!BA47*ttokg*SNEF*NtoN2O*kgtoGg</f>
        <v>6.5858323539455093</v>
      </c>
      <c r="BB88" s="22">
        <f>'Activity data'!BB47*ttokg*SNEF*NtoN2O*kgtoGg</f>
        <v>6.5836741303606168</v>
      </c>
      <c r="BC88" s="22">
        <f>'Activity data'!BC47*ttokg*SNEF*NtoN2O*kgtoGg</f>
        <v>6.5814483062045497</v>
      </c>
      <c r="BD88" s="22">
        <f>'Activity data'!BD47*ttokg*SNEF*NtoN2O*kgtoGg</f>
        <v>6.5791464997715865</v>
      </c>
      <c r="BE88" s="22">
        <f>'Activity data'!BE47*ttokg*SNEF*NtoN2O*kgtoGg</f>
        <v>6.5768062666006832</v>
      </c>
      <c r="BF88" s="22">
        <f>'Activity data'!BF47*ttokg*SNEF*NtoN2O*kgtoGg</f>
        <v>6.574499252572755</v>
      </c>
      <c r="BG88" s="22">
        <f>'Activity data'!BG47*ttokg*SNEF*NtoN2O*kgtoGg</f>
        <v>6.5722500654070046</v>
      </c>
      <c r="BH88" s="22">
        <f>'Activity data'!BH47*ttokg*SNEF*NtoN2O*kgtoGg</f>
        <v>6.5699640895938574</v>
      </c>
      <c r="BI88" s="22">
        <f>'Activity data'!BI47*ttokg*SNEF*NtoN2O*kgtoGg</f>
        <v>6.5677752523944619</v>
      </c>
      <c r="BJ88" s="22">
        <f>'Activity data'!BJ47*ttokg*SNEF*NtoN2O*kgtoGg</f>
        <v>6.5655657817639117</v>
      </c>
      <c r="BK88" s="22">
        <f>'Activity data'!BK47*ttokg*SNEF*NtoN2O*kgtoGg</f>
        <v>6.5633115253658172</v>
      </c>
      <c r="BL88" s="22">
        <f>'Activity data'!BL47*ttokg*SNEF*NtoN2O*kgtoGg</f>
        <v>6.5610104686438113</v>
      </c>
      <c r="BM88" s="22">
        <f>'Activity data'!BM47*ttokg*SNEF*NtoN2O*kgtoGg</f>
        <v>6.5586614028060843</v>
      </c>
      <c r="BN88" s="22">
        <f>'Activity data'!BN47*ttokg*SNEF*NtoN2O*kgtoGg</f>
        <v>6.5564197188652589</v>
      </c>
      <c r="BO88" s="22">
        <f>'Activity data'!BO47*ttokg*SNEF*NtoN2O*kgtoGg</f>
        <v>6.5541322084476263</v>
      </c>
      <c r="BP88" s="22">
        <f>'Activity data'!BP47*ttokg*SNEF*NtoN2O*kgtoGg</f>
        <v>6.5517492573399654</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4.35858444736738E-2</v>
      </c>
      <c r="AN89" s="22">
        <f>'Activity data'!AN48*ttokg*ONEF*NtoN2O*kgtoGg</f>
        <v>4.3568240430922021E-2</v>
      </c>
      <c r="AO89" s="22">
        <f>'Activity data'!AO48*ttokg*ONEF*NtoN2O*kgtoGg</f>
        <v>4.3561058932837793E-2</v>
      </c>
      <c r="AP89" s="22">
        <f>'Activity data'!AP48*ttokg*ONEF*NtoN2O*kgtoGg</f>
        <v>4.356053015145174E-2</v>
      </c>
      <c r="AQ89" s="22">
        <f>'Activity data'!AQ48*ttokg*ONEF*NtoN2O*kgtoGg</f>
        <v>4.3556902599470863E-2</v>
      </c>
      <c r="AR89" s="22">
        <f>'Activity data'!AR48*ttokg*ONEF*NtoN2O*kgtoGg</f>
        <v>4.3552892560633126E-2</v>
      </c>
      <c r="AS89" s="22">
        <f>'Activity data'!AS48*ttokg*ONEF*NtoN2O*kgtoGg</f>
        <v>4.3547678116286744E-2</v>
      </c>
      <c r="AT89" s="22">
        <f>'Activity data'!AT48*ttokg*ONEF*NtoN2O*kgtoGg</f>
        <v>4.3541644597894835E-2</v>
      </c>
      <c r="AU89" s="22">
        <f>'Activity data'!AU48*ttokg*ONEF*NtoN2O*kgtoGg</f>
        <v>4.353478448989908E-2</v>
      </c>
      <c r="AV89" s="22">
        <f>'Activity data'!AV48*ttokg*ONEF*NtoN2O*kgtoGg</f>
        <v>4.3526288209475635E-2</v>
      </c>
      <c r="AW89" s="22">
        <f>'Activity data'!AW48*ttokg*ONEF*NtoN2O*kgtoGg</f>
        <v>4.3516078554966441E-2</v>
      </c>
      <c r="AX89" s="22">
        <f>'Activity data'!AX48*ttokg*ONEF*NtoN2O*kgtoGg</f>
        <v>4.3504541864102013E-2</v>
      </c>
      <c r="AY89" s="22">
        <f>'Activity data'!AY48*ttokg*ONEF*NtoN2O*kgtoGg</f>
        <v>4.3492641762430798E-2</v>
      </c>
      <c r="AZ89" s="22">
        <f>'Activity data'!AZ48*ttokg*ONEF*NtoN2O*kgtoGg</f>
        <v>4.3480294767864906E-2</v>
      </c>
      <c r="BA89" s="22">
        <f>'Activity data'!BA48*ttokg*ONEF*NtoN2O*kgtoGg</f>
        <v>4.346649353604036E-2</v>
      </c>
      <c r="BB89" s="22">
        <f>'Activity data'!BB48*ttokg*ONEF*NtoN2O*kgtoGg</f>
        <v>4.3452249260380084E-2</v>
      </c>
      <c r="BC89" s="22">
        <f>'Activity data'!BC48*ttokg*ONEF*NtoN2O*kgtoGg</f>
        <v>4.3437558820950045E-2</v>
      </c>
      <c r="BD89" s="22">
        <f>'Activity data'!BD48*ttokg*ONEF*NtoN2O*kgtoGg</f>
        <v>4.3422366898492486E-2</v>
      </c>
      <c r="BE89" s="22">
        <f>'Activity data'!BE48*ttokg*ONEF*NtoN2O*kgtoGg</f>
        <v>4.3406921359564518E-2</v>
      </c>
      <c r="BF89" s="22">
        <f>'Activity data'!BF48*ttokg*ONEF*NtoN2O*kgtoGg</f>
        <v>4.3391695066980186E-2</v>
      </c>
      <c r="BG89" s="22">
        <f>'Activity data'!BG48*ttokg*ONEF*NtoN2O*kgtoGg</f>
        <v>4.3376850431686237E-2</v>
      </c>
      <c r="BH89" s="22">
        <f>'Activity data'!BH48*ttokg*ONEF*NtoN2O*kgtoGg</f>
        <v>4.3361762991319469E-2</v>
      </c>
      <c r="BI89" s="22">
        <f>'Activity data'!BI48*ttokg*ONEF*NtoN2O*kgtoGg</f>
        <v>4.3347316665803458E-2</v>
      </c>
      <c r="BJ89" s="22">
        <f>'Activity data'!BJ48*ttokg*ONEF*NtoN2O*kgtoGg</f>
        <v>4.3332734159641825E-2</v>
      </c>
      <c r="BK89" s="22">
        <f>'Activity data'!BK48*ttokg*ONEF*NtoN2O*kgtoGg</f>
        <v>4.3317856067414402E-2</v>
      </c>
      <c r="BL89" s="22">
        <f>'Activity data'!BL48*ttokg*ONEF*NtoN2O*kgtoGg</f>
        <v>4.3302669093049161E-2</v>
      </c>
      <c r="BM89" s="22">
        <f>'Activity data'!BM48*ttokg*ONEF*NtoN2O*kgtoGg</f>
        <v>4.3287165258520166E-2</v>
      </c>
      <c r="BN89" s="22">
        <f>'Activity data'!BN48*ttokg*ONEF*NtoN2O*kgtoGg</f>
        <v>4.3272370144510713E-2</v>
      </c>
      <c r="BO89" s="22">
        <f>'Activity data'!BO48*ttokg*ONEF*NtoN2O*kgtoGg</f>
        <v>4.3257272575754346E-2</v>
      </c>
      <c r="BP89" s="22">
        <f>'Activity data'!BP48*ttokg*ONEF*NtoN2O*kgtoGg</f>
        <v>4.324154509844378E-2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2.9684611408468315</v>
      </c>
      <c r="AN90" s="22">
        <f>'Activity data'!AN85*CREF*NtoN2O*kgtoGg</f>
        <v>2.9883739464507562</v>
      </c>
      <c r="AO90" s="22">
        <f>'Activity data'!AO85*CREF*NtoN2O*kgtoGg</f>
        <v>2.9964972950083832</v>
      </c>
      <c r="AP90" s="22">
        <f>'Activity data'!AP85*CREF*NtoN2O*kgtoGg</f>
        <v>2.9970954258523137</v>
      </c>
      <c r="AQ90" s="22">
        <f>'Activity data'!AQ85*CREF*NtoN2O*kgtoGg</f>
        <v>3.0011987297599263</v>
      </c>
      <c r="AR90" s="22">
        <f>'Activity data'!AR85*CREF*NtoN2O*kgtoGg</f>
        <v>3.0057346835158967</v>
      </c>
      <c r="AS90" s="22">
        <f>'Activity data'!AS85*CREF*NtoN2O*kgtoGg</f>
        <v>3.0116330000597751</v>
      </c>
      <c r="AT90" s="22">
        <f>'Activity data'!AT85*CREF*NtoN2O*kgtoGg</f>
        <v>3.0184578118680414</v>
      </c>
      <c r="AU90" s="22">
        <f>'Activity data'!AU85*CREF*NtoN2O*kgtoGg</f>
        <v>3.0262176201613911</v>
      </c>
      <c r="AV90" s="22">
        <f>'Activity data'!AV85*CREF*NtoN2O*kgtoGg</f>
        <v>3.0358281842127273</v>
      </c>
      <c r="AW90" s="22">
        <f>'Activity data'!AW85*CREF*NtoN2O*kgtoGg</f>
        <v>3.0473768306453319</v>
      </c>
      <c r="AX90" s="22">
        <f>'Activity data'!AX85*CREF*NtoN2O*kgtoGg</f>
        <v>3.0604265536967552</v>
      </c>
      <c r="AY90" s="22">
        <f>'Activity data'!AY85*CREF*NtoN2O*kgtoGg</f>
        <v>3.0738873487304446</v>
      </c>
      <c r="AZ90" s="22">
        <f>'Activity data'!AZ85*CREF*NtoN2O*kgtoGg</f>
        <v>3.0878536464752222</v>
      </c>
      <c r="BA90" s="22">
        <f>'Activity data'!BA85*CREF*NtoN2O*kgtoGg</f>
        <v>3.1034649040875801</v>
      </c>
      <c r="BB90" s="22">
        <f>'Activity data'!BB85*CREF*NtoN2O*kgtoGg</f>
        <v>3.1195773105496314</v>
      </c>
      <c r="BC90" s="22">
        <f>'Activity data'!BC85*CREF*NtoN2O*kgtoGg</f>
        <v>3.1361943949734403</v>
      </c>
      <c r="BD90" s="22">
        <f>'Activity data'!BD85*CREF*NtoN2O*kgtoGg</f>
        <v>3.1533787317143176</v>
      </c>
      <c r="BE90" s="22">
        <f>'Activity data'!BE85*CREF*NtoN2O*kgtoGg</f>
        <v>3.1708499466197355</v>
      </c>
      <c r="BF90" s="22">
        <f>'Activity data'!BF85*CREF*NtoN2O*kgtoGg</f>
        <v>3.1880731611151454</v>
      </c>
      <c r="BG90" s="22">
        <f>'Activity data'!BG85*CREF*NtoN2O*kgtoGg</f>
        <v>3.204864664125997</v>
      </c>
      <c r="BH90" s="22">
        <f>'Activity data'!BH85*CREF*NtoN2O*kgtoGg</f>
        <v>3.2219308159935354</v>
      </c>
      <c r="BI90" s="22">
        <f>'Activity data'!BI85*CREF*NtoN2O*kgtoGg</f>
        <v>3.2382717710654783</v>
      </c>
      <c r="BJ90" s="22">
        <f>'Activity data'!BJ85*CREF*NtoN2O*kgtoGg</f>
        <v>3.2547667668178186</v>
      </c>
      <c r="BK90" s="22">
        <f>'Activity data'!BK85*CREF*NtoN2O*kgtoGg</f>
        <v>3.2715961146249932</v>
      </c>
      <c r="BL90" s="22">
        <f>'Activity data'!BL85*CREF*NtoN2O*kgtoGg</f>
        <v>3.2887748543333002</v>
      </c>
      <c r="BM90" s="22">
        <f>'Activity data'!BM85*CREF*NtoN2O*kgtoGg</f>
        <v>3.3063120102834809</v>
      </c>
      <c r="BN90" s="22">
        <f>'Activity data'!BN85*CREF*NtoN2O*kgtoGg</f>
        <v>3.3230474973140525</v>
      </c>
      <c r="BO90" s="22">
        <f>'Activity data'!BO85*CREF*NtoN2O*kgtoGg</f>
        <v>3.3401251059052477</v>
      </c>
      <c r="BP90" s="22">
        <f>'Activity data'!BP85*CREF*NtoN2O*kgtoGg</f>
        <v>3.3579152352943518</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0.31878106382562982</v>
      </c>
      <c r="AE91" s="22">
        <f>'Activity data'!AE50*ManureNEF*NtoN2O*kgtoGg</f>
        <v>0.32056321299147922</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0.31868241691923649</v>
      </c>
      <c r="AM91" s="22">
        <f>'Activity data'!AM50*ManureNEF*NtoN2O*kgtoGg</f>
        <v>0.32402254442417555</v>
      </c>
      <c r="AN91" s="22">
        <f>'Activity data'!AN50*ManureNEF*NtoN2O*kgtoGg</f>
        <v>0.32570618142291091</v>
      </c>
      <c r="AO91" s="22">
        <f>'Activity data'!AO50*ManureNEF*NtoN2O*kgtoGg</f>
        <v>0.32516943798186776</v>
      </c>
      <c r="AP91" s="22">
        <f>'Activity data'!AP50*ManureNEF*NtoN2O*kgtoGg</f>
        <v>0.32593685309293052</v>
      </c>
      <c r="AQ91" s="22">
        <f>'Activity data'!AQ50*ManureNEF*NtoN2O*kgtoGg</f>
        <v>0.32697963365876109</v>
      </c>
      <c r="AR91" s="22">
        <f>'Activity data'!AR50*ManureNEF*NtoN2O*kgtoGg</f>
        <v>0.32844511762619055</v>
      </c>
      <c r="AS91" s="22">
        <f>'Activity data'!AS50*ManureNEF*NtoN2O*kgtoGg</f>
        <v>0.33020745314340871</v>
      </c>
      <c r="AT91" s="22">
        <f>'Activity data'!AT50*ManureNEF*NtoN2O*kgtoGg</f>
        <v>0.33227336868260327</v>
      </c>
      <c r="AU91" s="22">
        <f>'Activity data'!AU50*ManureNEF*NtoN2O*kgtoGg</f>
        <v>0.33494516174924455</v>
      </c>
      <c r="AV91" s="22">
        <f>'Activity data'!AV50*ManureNEF*NtoN2O*kgtoGg</f>
        <v>0.33827702378695496</v>
      </c>
      <c r="AW91" s="22">
        <f>'Activity data'!AW50*ManureNEF*NtoN2O*kgtoGg</f>
        <v>0.34215452243681815</v>
      </c>
      <c r="AX91" s="22">
        <f>'Activity data'!AX50*ManureNEF*NtoN2O*kgtoGg</f>
        <v>0.34624309923265562</v>
      </c>
      <c r="AY91" s="22">
        <f>'Activity data'!AY50*ManureNEF*NtoN2O*kgtoGg</f>
        <v>0.35058536722515687</v>
      </c>
      <c r="AZ91" s="22">
        <f>'Activity data'!AZ50*ManureNEF*NtoN2O*kgtoGg</f>
        <v>0.35559046561775276</v>
      </c>
      <c r="BA91" s="22">
        <f>'Activity data'!BA50*ManureNEF*NtoN2O*kgtoGg</f>
        <v>0.3608909624369484</v>
      </c>
      <c r="BB91" s="22">
        <f>'Activity data'!BB50*ManureNEF*NtoN2O*kgtoGg</f>
        <v>0.3665074382484298</v>
      </c>
      <c r="BC91" s="22">
        <f>'Activity data'!BC50*ManureNEF*NtoN2O*kgtoGg</f>
        <v>0.37247815995909833</v>
      </c>
      <c r="BD91" s="22">
        <f>'Activity data'!BD50*ManureNEF*NtoN2O*kgtoGg</f>
        <v>0.37870976476320173</v>
      </c>
      <c r="BE91" s="22">
        <f>'Activity data'!BE50*ManureNEF*NtoN2O*kgtoGg</f>
        <v>0.3850023470272444</v>
      </c>
      <c r="BF91" s="22">
        <f>'Activity data'!BF50*ManureNEF*NtoN2O*kgtoGg</f>
        <v>0.39127886998356842</v>
      </c>
      <c r="BG91" s="22">
        <f>'Activity data'!BG50*ManureNEF*NtoN2O*kgtoGg</f>
        <v>0.39782831190122409</v>
      </c>
      <c r="BH91" s="22">
        <f>'Activity data'!BH50*ManureNEF*NtoN2O*kgtoGg</f>
        <v>0.40422981296671717</v>
      </c>
      <c r="BI91" s="22">
        <f>'Activity data'!BI50*ManureNEF*NtoN2O*kgtoGg</f>
        <v>0.41085027485749065</v>
      </c>
      <c r="BJ91" s="22">
        <f>'Activity data'!BJ50*ManureNEF*NtoN2O*kgtoGg</f>
        <v>0.41778081899198388</v>
      </c>
      <c r="BK91" s="22">
        <f>'Activity data'!BK50*ManureNEF*NtoN2O*kgtoGg</f>
        <v>0.42504232863325769</v>
      </c>
      <c r="BL91" s="22">
        <f>'Activity data'!BL50*ManureNEF*NtoN2O*kgtoGg</f>
        <v>0.43265442309529134</v>
      </c>
      <c r="BM91" s="22">
        <f>'Activity data'!BM50*ManureNEF*NtoN2O*kgtoGg</f>
        <v>0.44006692450146334</v>
      </c>
      <c r="BN91" s="22">
        <f>'Activity data'!BN50*ManureNEF*NtoN2O*kgtoGg</f>
        <v>0.44783152401556248</v>
      </c>
      <c r="BO91" s="22">
        <f>'Activity data'!BO50*ManureNEF*NtoN2O*kgtoGg</f>
        <v>0.45616000917872523</v>
      </c>
      <c r="BP91" s="22">
        <f>'Activity data'!BP50*ManureNEF*NtoN2O*kgtoGg</f>
        <v>0.46497167874838674</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0.93210651077804829</v>
      </c>
      <c r="AE92" s="22">
        <f>'Activity data'!AE51*ManureNEF*NtoN2O*kgtoGg</f>
        <v>0.93731746283627526</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0.93181807010778428</v>
      </c>
      <c r="AM92" s="22">
        <f>'Activity data'!AM51*ManureNEF*NtoN2O*kgtoGg</f>
        <v>0.94743244680884642</v>
      </c>
      <c r="AN92" s="22">
        <f>'Activity data'!AN51*ManureNEF*NtoN2O*kgtoGg</f>
        <v>0.95235535217052214</v>
      </c>
      <c r="AO92" s="22">
        <f>'Activity data'!AO51*ManureNEF*NtoN2O*kgtoGg</f>
        <v>0.95078593004108458</v>
      </c>
      <c r="AP92" s="22">
        <f>'Activity data'!AP51*ManureNEF*NtoN2O*kgtoGg</f>
        <v>0.95302982938976799</v>
      </c>
      <c r="AQ92" s="22">
        <f>'Activity data'!AQ51*ManureNEF*NtoN2O*kgtoGg</f>
        <v>0.95607888927763895</v>
      </c>
      <c r="AR92" s="22">
        <f>'Activity data'!AR51*ManureNEF*NtoN2O*kgtoGg</f>
        <v>0.96036392155367478</v>
      </c>
      <c r="AS92" s="22">
        <f>'Activity data'!AS51*ManureNEF*NtoN2O*kgtoGg</f>
        <v>0.96551693908257352</v>
      </c>
      <c r="AT92" s="22">
        <f>'Activity data'!AT51*ManureNEF*NtoN2O*kgtoGg</f>
        <v>0.97155761572029908</v>
      </c>
      <c r="AU92" s="22">
        <f>'Activity data'!AU51*ManureNEF*NtoN2O*kgtoGg</f>
        <v>0.97936986053491026</v>
      </c>
      <c r="AV92" s="22">
        <f>'Activity data'!AV51*ManureNEF*NtoN2O*kgtoGg</f>
        <v>0.98911212772322343</v>
      </c>
      <c r="AW92" s="22">
        <f>'Activity data'!AW51*ManureNEF*NtoN2O*kgtoGg</f>
        <v>1.0004498204132997</v>
      </c>
      <c r="AX92" s="22">
        <f>'Activity data'!AX51*ManureNEF*NtoN2O*kgtoGg</f>
        <v>1.0124046994311475</v>
      </c>
      <c r="AY92" s="22">
        <f>'Activity data'!AY51*ManureNEF*NtoN2O*kgtoGg</f>
        <v>1.0251013640911517</v>
      </c>
      <c r="AZ92" s="22">
        <f>'Activity data'!AZ51*ManureNEF*NtoN2O*kgtoGg</f>
        <v>1.0397361254625965</v>
      </c>
      <c r="BA92" s="22">
        <f>'Activity data'!BA51*ManureNEF*NtoN2O*kgtoGg</f>
        <v>1.0552346231971832</v>
      </c>
      <c r="BB92" s="22">
        <f>'Activity data'!BB51*ManureNEF*NtoN2O*kgtoGg</f>
        <v>1.071657034267286</v>
      </c>
      <c r="BC92" s="22">
        <f>'Activity data'!BC51*ManureNEF*NtoN2O*kgtoGg</f>
        <v>1.0891152499899179</v>
      </c>
      <c r="BD92" s="22">
        <f>'Activity data'!BD51*ManureNEF*NtoN2O*kgtoGg</f>
        <v>1.1073362802506044</v>
      </c>
      <c r="BE92" s="22">
        <f>'Activity data'!BE51*ManureNEF*NtoN2O*kgtoGg</f>
        <v>1.1257356068214228</v>
      </c>
      <c r="BF92" s="22">
        <f>'Activity data'!BF51*ManureNEF*NtoN2O*kgtoGg</f>
        <v>1.1440879764459799</v>
      </c>
      <c r="BG92" s="22">
        <f>'Activity data'!BG51*ManureNEF*NtoN2O*kgtoGg</f>
        <v>1.1632383531344423</v>
      </c>
      <c r="BH92" s="22">
        <f>'Activity data'!BH51*ManureNEF*NtoN2O*kgtoGg</f>
        <v>1.1819561550963633</v>
      </c>
      <c r="BI92" s="22">
        <f>'Activity data'!BI51*ManureNEF*NtoN2O*kgtoGg</f>
        <v>1.2013141921098898</v>
      </c>
      <c r="BJ92" s="22">
        <f>'Activity data'!BJ51*ManureNEF*NtoN2O*kgtoGg</f>
        <v>1.2215789005385222</v>
      </c>
      <c r="BK92" s="22">
        <f>'Activity data'!BK51*ManureNEF*NtoN2O*kgtoGg</f>
        <v>1.2428113424329106</v>
      </c>
      <c r="BL92" s="22">
        <f>'Activity data'!BL51*ManureNEF*NtoN2O*kgtoGg</f>
        <v>1.2650688840935413</v>
      </c>
      <c r="BM92" s="22">
        <f>'Activity data'!BM51*ManureNEF*NtoN2O*kgtoGg</f>
        <v>1.2867428214941132</v>
      </c>
      <c r="BN92" s="22">
        <f>'Activity data'!BN51*ManureNEF*NtoN2O*kgtoGg</f>
        <v>1.3094462834683622</v>
      </c>
      <c r="BO92" s="22">
        <f>'Activity data'!BO51*ManureNEF*NtoN2O*kgtoGg</f>
        <v>1.3337985305947744</v>
      </c>
      <c r="BP92" s="22">
        <f>'Activity data'!BP51*ManureNEF*NtoN2O*kgtoGg</f>
        <v>1.3595635947994631</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4.9862442750846905E-2</v>
      </c>
      <c r="AE93" s="22">
        <f>'Activity data'!AE52*ManureNEF*NtoN2O*kgtoGg</f>
        <v>5.0141199304605817E-2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4.9847012801327445E-2</v>
      </c>
      <c r="AM93" s="22">
        <f>'Activity data'!AM52*ManureNEF*NtoN2O*kgtoGg</f>
        <v>5.0682293914960028E-2</v>
      </c>
      <c r="AN93" s="22">
        <f>'Activity data'!AN52*ManureNEF*NtoN2O*kgtoGg</f>
        <v>5.0945641594571781E-2</v>
      </c>
      <c r="AO93" s="22">
        <f>'Activity data'!AO52*ManureNEF*NtoN2O*kgtoGg</f>
        <v>5.0861686359653741E-2</v>
      </c>
      <c r="AP93" s="22">
        <f>'Activity data'!AP52*ManureNEF*NtoN2O*kgtoGg</f>
        <v>5.0981722322838888E-2</v>
      </c>
      <c r="AQ93" s="22">
        <f>'Activity data'!AQ52*ManureNEF*NtoN2O*kgtoGg</f>
        <v>5.1144829835065117E-2</v>
      </c>
      <c r="AR93" s="22">
        <f>'Activity data'!AR52*ManureNEF*NtoN2O*kgtoGg</f>
        <v>5.1374054901169426E-2</v>
      </c>
      <c r="AS93" s="22">
        <f>'Activity data'!AS52*ManureNEF*NtoN2O*kgtoGg</f>
        <v>5.16497122842665E-2</v>
      </c>
      <c r="AT93" s="22">
        <f>'Activity data'!AT52*ManureNEF*NtoN2O*kgtoGg</f>
        <v>5.1972854424721632E-2</v>
      </c>
      <c r="AU93" s="22">
        <f>'Activity data'!AU52*ManureNEF*NtoN2O*kgtoGg</f>
        <v>5.2390765473855912E-2</v>
      </c>
      <c r="AV93" s="22">
        <f>'Activity data'!AV52*ManureNEF*NtoN2O*kgtoGg</f>
        <v>5.2911921837773199E-2</v>
      </c>
      <c r="AW93" s="22">
        <f>'Activity data'!AW52*ManureNEF*NtoN2O*kgtoGg</f>
        <v>5.3518424470410907E-2</v>
      </c>
      <c r="AX93" s="22">
        <f>'Activity data'!AX52*ManureNEF*NtoN2O*kgtoGg</f>
        <v>5.4157943091649959E-2</v>
      </c>
      <c r="AY93" s="22">
        <f>'Activity data'!AY52*ManureNEF*NtoN2O*kgtoGg</f>
        <v>5.483714306227104E-2</v>
      </c>
      <c r="AZ93" s="22">
        <f>'Activity data'!AZ52*ManureNEF*NtoN2O*kgtoGg</f>
        <v>5.5620020279217919E-2</v>
      </c>
      <c r="BA93" s="22">
        <f>'Activity data'!BA52*ManureNEF*NtoN2O*kgtoGg</f>
        <v>5.6449102521514333E-2</v>
      </c>
      <c r="BB93" s="22">
        <f>'Activity data'!BB52*ManureNEF*NtoN2O*kgtoGg</f>
        <v>5.7327608917881384E-2</v>
      </c>
      <c r="BC93" s="22">
        <f>'Activity data'!BC52*ManureNEF*NtoN2O*kgtoGg</f>
        <v>5.8261525022892849E-2</v>
      </c>
      <c r="BD93" s="22">
        <f>'Activity data'!BD52*ManureNEF*NtoN2O*kgtoGg</f>
        <v>5.9236247404647842E-2</v>
      </c>
      <c r="BE93" s="22">
        <f>'Activity data'!BE52*ManureNEF*NtoN2O*kgtoGg</f>
        <v>6.0220507633691592E-2</v>
      </c>
      <c r="BF93" s="22">
        <f>'Activity data'!BF52*ManureNEF*NtoN2O*kgtoGg</f>
        <v>6.120225593087171E-2</v>
      </c>
      <c r="BG93" s="22">
        <f>'Activity data'!BG52*ManureNEF*NtoN2O*kgtoGg</f>
        <v>6.2226693106499371E-2</v>
      </c>
      <c r="BH93" s="22">
        <f>'Activity data'!BH52*ManureNEF*NtoN2O*kgtoGg</f>
        <v>6.3227989973280108E-2</v>
      </c>
      <c r="BI93" s="22">
        <f>'Activity data'!BI52*ManureNEF*NtoN2O*kgtoGg</f>
        <v>6.4263535805429733E-2</v>
      </c>
      <c r="BJ93" s="22">
        <f>'Activity data'!BJ52*ManureNEF*NtoN2O*kgtoGg</f>
        <v>6.5347583446124638E-2</v>
      </c>
      <c r="BK93" s="22">
        <f>'Activity data'!BK52*ManureNEF*NtoN2O*kgtoGg</f>
        <v>6.6483399370783167E-2</v>
      </c>
      <c r="BL93" s="22">
        <f>'Activity data'!BL52*ManureNEF*NtoN2O*kgtoGg</f>
        <v>6.7674052353028091E-2</v>
      </c>
      <c r="BM93" s="22">
        <f>'Activity data'!BM52*ManureNEF*NtoN2O*kgtoGg</f>
        <v>6.8833485797945612E-2</v>
      </c>
      <c r="BN93" s="22">
        <f>'Activity data'!BN52*ManureNEF*NtoN2O*kgtoGg</f>
        <v>7.0047993002698511E-2</v>
      </c>
      <c r="BO93" s="22">
        <f>'Activity data'!BO52*ManureNEF*NtoN2O*kgtoGg</f>
        <v>7.1350700916605947E-2</v>
      </c>
      <c r="BP93" s="22">
        <f>'Activity data'!BP52*ManureNEF*NtoN2O*kgtoGg</f>
        <v>7.2728986578193891E-2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0.35721424445443967</v>
      </c>
      <c r="AL94" s="22">
        <f>'Activity data'!AL53*ManureNEF*NtoN2O*kgtoGg</f>
        <v>0.31699467423983352</v>
      </c>
      <c r="AM94" s="22">
        <f>'Activity data'!AM53*ManureNEF*NtoN2O*kgtoGg</f>
        <v>0.32885186438651698</v>
      </c>
      <c r="AN94" s="22">
        <f>'Activity data'!AN53*ManureNEF*NtoN2O*kgtoGg</f>
        <v>0.32957089529346995</v>
      </c>
      <c r="AO94" s="22">
        <f>'Activity data'!AO53*ManureNEF*NtoN2O*kgtoGg</f>
        <v>0.32328098949315692</v>
      </c>
      <c r="AP94" s="22">
        <f>'Activity data'!AP53*ManureNEF*NtoN2O*kgtoGg</f>
        <v>0.3203729864182408</v>
      </c>
      <c r="AQ94" s="22">
        <f>'Activity data'!AQ53*ManureNEF*NtoN2O*kgtoGg</f>
        <v>0.31793219532013056</v>
      </c>
      <c r="AR94" s="22">
        <f>'Activity data'!AR53*ManureNEF*NtoN2O*kgtoGg</f>
        <v>0.31678985342253074</v>
      </c>
      <c r="AS94" s="22">
        <f>'Activity data'!AS53*ManureNEF*NtoN2O*kgtoGg</f>
        <v>0.31651564504678592</v>
      </c>
      <c r="AT94" s="22">
        <f>'Activity data'!AT53*ManureNEF*NtoN2O*kgtoGg</f>
        <v>0.31709302707101089</v>
      </c>
      <c r="AU94" s="22">
        <f>'Activity data'!AU53*ManureNEF*NtoN2O*kgtoGg</f>
        <v>0.31931033978927781</v>
      </c>
      <c r="AV94" s="22">
        <f>'Activity data'!AV53*ManureNEF*NtoN2O*kgtoGg</f>
        <v>0.32322869131420484</v>
      </c>
      <c r="AW94" s="22">
        <f>'Activity data'!AW53*ManureNEF*NtoN2O*kgtoGg</f>
        <v>0.32570330869023784</v>
      </c>
      <c r="AX94" s="22">
        <f>'Activity data'!AX53*ManureNEF*NtoN2O*kgtoGg</f>
        <v>0.3283941520620981</v>
      </c>
      <c r="AY94" s="22">
        <f>'Activity data'!AY53*ManureNEF*NtoN2O*kgtoGg</f>
        <v>0.33137464681175233</v>
      </c>
      <c r="AZ94" s="22">
        <f>'Activity data'!AZ53*ManureNEF*NtoN2O*kgtoGg</f>
        <v>0.33562860972913539</v>
      </c>
      <c r="BA94" s="22">
        <f>'Activity data'!BA53*ManureNEF*NtoN2O*kgtoGg</f>
        <v>0.34014916185430494</v>
      </c>
      <c r="BB94" s="22">
        <f>'Activity data'!BB53*ManureNEF*NtoN2O*kgtoGg</f>
        <v>0.34493327848094968</v>
      </c>
      <c r="BC94" s="22">
        <f>'Activity data'!BC53*ManureNEF*NtoN2O*kgtoGg</f>
        <v>0.35003065581338916</v>
      </c>
      <c r="BD94" s="22">
        <f>'Activity data'!BD53*ManureNEF*NtoN2O*kgtoGg</f>
        <v>0.35519162577479102</v>
      </c>
      <c r="BE94" s="22">
        <f>'Activity data'!BE53*ManureNEF*NtoN2O*kgtoGg</f>
        <v>0.3599408645035353</v>
      </c>
      <c r="BF94" s="22">
        <f>'Activity data'!BF53*ManureNEF*NtoN2O*kgtoGg</f>
        <v>0.36410854912047524</v>
      </c>
      <c r="BG94" s="22">
        <f>'Activity data'!BG53*ManureNEF*NtoN2O*kgtoGg</f>
        <v>0.37018474225004672</v>
      </c>
      <c r="BH94" s="22">
        <f>'Activity data'!BH53*ManureNEF*NtoN2O*kgtoGg</f>
        <v>0.37551880126107001</v>
      </c>
      <c r="BI94" s="22">
        <f>'Activity data'!BI53*ManureNEF*NtoN2O*kgtoGg</f>
        <v>0.38087939894834533</v>
      </c>
      <c r="BJ94" s="22">
        <f>'Activity data'!BJ53*ManureNEF*NtoN2O*kgtoGg</f>
        <v>0.386424272860941</v>
      </c>
      <c r="BK94" s="22">
        <f>'Activity data'!BK53*ManureNEF*NtoN2O*kgtoGg</f>
        <v>0.39216595365851897</v>
      </c>
      <c r="BL94" s="22">
        <f>'Activity data'!BL53*ManureNEF*NtoN2O*kgtoGg</f>
        <v>0.39811185901284146</v>
      </c>
      <c r="BM94" s="22">
        <f>'Activity data'!BM53*ManureNEF*NtoN2O*kgtoGg</f>
        <v>0.40320834860174254</v>
      </c>
      <c r="BN94" s="22">
        <f>'Activity data'!BN53*ManureNEF*NtoN2O*kgtoGg</f>
        <v>0.408480833213617</v>
      </c>
      <c r="BO94" s="22">
        <f>'Activity data'!BO53*ManureNEF*NtoN2O*kgtoGg</f>
        <v>0.41426575879347838</v>
      </c>
      <c r="BP94" s="22">
        <f>'Activity data'!BP53*ManureNEF*NtoN2O*kgtoGg</f>
        <v>0.42036756803014114</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2.3757428620222059</v>
      </c>
      <c r="AL95" s="22">
        <f>'Activity data'!AL54*ManureNEF*NtoN2O*kgtoGg</f>
        <v>2.1082525300034387</v>
      </c>
      <c r="AM95" s="22">
        <f>'Activity data'!AM54*ManureNEF*NtoN2O*kgtoGg</f>
        <v>2.1871117448638238</v>
      </c>
      <c r="AN95" s="22">
        <f>'Activity data'!AN54*ManureNEF*NtoN2O*kgtoGg</f>
        <v>2.1918938401225838</v>
      </c>
      <c r="AO95" s="22">
        <f>'Activity data'!AO54*ManureNEF*NtoN2O*kgtoGg</f>
        <v>2.1500612451466816</v>
      </c>
      <c r="AP95" s="22">
        <f>'Activity data'!AP54*ManureNEF*NtoN2O*kgtoGg</f>
        <v>2.1307208418586709</v>
      </c>
      <c r="AQ95" s="22">
        <f>'Activity data'!AQ54*ManureNEF*NtoN2O*kgtoGg</f>
        <v>2.1144877489206246</v>
      </c>
      <c r="AR95" s="22">
        <f>'Activity data'!AR54*ManureNEF*NtoN2O*kgtoGg</f>
        <v>2.1068903178233387</v>
      </c>
      <c r="AS95" s="22">
        <f>'Activity data'!AS54*ManureNEF*NtoN2O*kgtoGg</f>
        <v>2.1050666262950872</v>
      </c>
      <c r="AT95" s="22">
        <f>'Activity data'!AT54*ManureNEF*NtoN2O*kgtoGg</f>
        <v>2.1089066501575378</v>
      </c>
      <c r="AU95" s="22">
        <f>'Activity data'!AU54*ManureNEF*NtoN2O*kgtoGg</f>
        <v>2.12365344411963</v>
      </c>
      <c r="AV95" s="22">
        <f>'Activity data'!AV54*ManureNEF*NtoN2O*kgtoGg</f>
        <v>2.1497134229999686</v>
      </c>
      <c r="AW95" s="22">
        <f>'Activity data'!AW54*ManureNEF*NtoN2O*kgtoGg</f>
        <v>2.1661714860772836</v>
      </c>
      <c r="AX95" s="22">
        <f>'Activity data'!AX54*ManureNEF*NtoN2O*kgtoGg</f>
        <v>2.1840676143329767</v>
      </c>
      <c r="AY95" s="22">
        <f>'Activity data'!AY54*ManureNEF*NtoN2O*kgtoGg</f>
        <v>2.2038901416725563</v>
      </c>
      <c r="AZ95" s="22">
        <f>'Activity data'!AZ54*ManureNEF*NtoN2O*kgtoGg</f>
        <v>2.2321821882333386</v>
      </c>
      <c r="BA95" s="22">
        <f>'Activity data'!BA54*ManureNEF*NtoN2O*kgtoGg</f>
        <v>2.2622472531362603</v>
      </c>
      <c r="BB95" s="22">
        <f>'Activity data'!BB54*ManureNEF*NtoN2O*kgtoGg</f>
        <v>2.2940652198139113</v>
      </c>
      <c r="BC95" s="22">
        <f>'Activity data'!BC54*ManureNEF*NtoN2O*kgtoGg</f>
        <v>2.3279666053285673</v>
      </c>
      <c r="BD95" s="22">
        <f>'Activity data'!BD54*ManureNEF*NtoN2O*kgtoGg</f>
        <v>2.3622909295604781</v>
      </c>
      <c r="BE95" s="22">
        <f>'Activity data'!BE54*ManureNEF*NtoN2O*kgtoGg</f>
        <v>2.3938769320366284</v>
      </c>
      <c r="BF95" s="22">
        <f>'Activity data'!BF54*ManureNEF*NtoN2O*kgtoGg</f>
        <v>2.4215951631362209</v>
      </c>
      <c r="BG95" s="22">
        <f>'Activity data'!BG54*ManureNEF*NtoN2O*kgtoGg</f>
        <v>2.4620064084321496</v>
      </c>
      <c r="BH95" s="22">
        <f>'Activity data'!BH54*ManureNEF*NtoN2O*kgtoGg</f>
        <v>2.4974819047702019</v>
      </c>
      <c r="BI95" s="22">
        <f>'Activity data'!BI54*ManureNEF*NtoN2O*kgtoGg</f>
        <v>2.5331339032261067</v>
      </c>
      <c r="BJ95" s="22">
        <f>'Activity data'!BJ54*ManureNEF*NtoN2O*kgtoGg</f>
        <v>2.5700114769040021</v>
      </c>
      <c r="BK95" s="22">
        <f>'Activity data'!BK54*ManureNEF*NtoN2O*kgtoGg</f>
        <v>2.6081979640965525</v>
      </c>
      <c r="BL95" s="22">
        <f>'Activity data'!BL54*ManureNEF*NtoN2O*kgtoGg</f>
        <v>2.6477426978889169</v>
      </c>
      <c r="BM95" s="22">
        <f>'Activity data'!BM54*ManureNEF*NtoN2O*kgtoGg</f>
        <v>2.681638179242674</v>
      </c>
      <c r="BN95" s="22">
        <f>'Activity data'!BN54*ManureNEF*NtoN2O*kgtoGg</f>
        <v>2.7167041596066808</v>
      </c>
      <c r="BO95" s="22">
        <f>'Activity data'!BO54*ManureNEF*NtoN2O*kgtoGg</f>
        <v>2.7551782570623273</v>
      </c>
      <c r="BP95" s="22">
        <f>'Activity data'!BP54*ManureNEF*NtoN2O*kgtoGg</f>
        <v>2.7957598686986791</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0.37917034791782084</v>
      </c>
      <c r="AH96" s="22">
        <f>'Activity data'!AH55*ManureNEF*NtoN2O*kgtoGg</f>
        <v>0.38707850955818845</v>
      </c>
      <c r="AI96" s="22">
        <f>'Activity data'!AI55*ManureNEF*NtoN2O*kgtoGg</f>
        <v>0.39252728601928993</v>
      </c>
      <c r="AJ96" s="22">
        <f>'Activity data'!AJ55*ManureNEF*NtoN2O*kgtoGg</f>
        <v>0.3999671364536494</v>
      </c>
      <c r="AK96" s="22">
        <f>'Activity data'!AK55*ManureNEF*NtoN2O*kgtoGg</f>
        <v>0.40776627193753145</v>
      </c>
      <c r="AL96" s="22">
        <f>'Activity data'!AL55*ManureNEF*NtoN2O*kgtoGg</f>
        <v>0.37647951148946435</v>
      </c>
      <c r="AM96" s="22">
        <f>'Activity data'!AM55*ManureNEF*NtoN2O*kgtoGg</f>
        <v>0.39997141699658445</v>
      </c>
      <c r="AN96" s="22">
        <f>'Activity data'!AN55*ManureNEF*NtoN2O*kgtoGg</f>
        <v>0.41037079319296399</v>
      </c>
      <c r="AO96" s="22">
        <f>'Activity data'!AO55*ManureNEF*NtoN2O*kgtoGg</f>
        <v>0.41198230989364792</v>
      </c>
      <c r="AP96" s="22">
        <f>'Activity data'!AP55*ManureNEF*NtoN2O*kgtoGg</f>
        <v>0.41774177606195234</v>
      </c>
      <c r="AQ96" s="22">
        <f>'Activity data'!AQ55*ManureNEF*NtoN2O*kgtoGg</f>
        <v>0.42406538534293964</v>
      </c>
      <c r="AR96" s="22">
        <f>'Activity data'!AR55*ManureNEF*NtoN2O*kgtoGg</f>
        <v>0.43213306504557886</v>
      </c>
      <c r="AS96" s="22">
        <f>'Activity data'!AS55*ManureNEF*NtoN2O*kgtoGg</f>
        <v>0.44146787012268579</v>
      </c>
      <c r="AT96" s="22">
        <f>'Activity data'!AT55*ManureNEF*NtoN2O*kgtoGg</f>
        <v>0.45213226710063575</v>
      </c>
      <c r="AU96" s="22">
        <f>'Activity data'!AU55*ManureNEF*NtoN2O*kgtoGg</f>
        <v>0.46536178495323738</v>
      </c>
      <c r="AV96" s="22">
        <f>'Activity data'!AV55*ManureNEF*NtoN2O*kgtoGg</f>
        <v>0.48141197047082973</v>
      </c>
      <c r="AW96" s="22">
        <f>'Activity data'!AW55*ManureNEF*NtoN2O*kgtoGg</f>
        <v>0.50118478014784917</v>
      </c>
      <c r="AX96" s="22">
        <f>'Activity data'!AX55*ManureNEF*NtoN2O*kgtoGg</f>
        <v>0.52211547307878936</v>
      </c>
      <c r="AY96" s="22">
        <f>'Activity data'!AY55*ManureNEF*NtoN2O*kgtoGg</f>
        <v>0.54440429118141587</v>
      </c>
      <c r="AZ96" s="22">
        <f>'Activity data'!AZ55*ManureNEF*NtoN2O*kgtoGg</f>
        <v>0.56981889025904608</v>
      </c>
      <c r="BA96" s="22">
        <f>'Activity data'!BA55*ManureNEF*NtoN2O*kgtoGg</f>
        <v>0.59686503128482082</v>
      </c>
      <c r="BB96" s="22">
        <f>'Activity data'!BB55*ManureNEF*NtoN2O*kgtoGg</f>
        <v>0.62565178516751863</v>
      </c>
      <c r="BC96" s="22">
        <f>'Activity data'!BC55*ManureNEF*NtoN2O*kgtoGg</f>
        <v>0.65639506950880988</v>
      </c>
      <c r="BD96" s="22">
        <f>'Activity data'!BD55*ManureNEF*NtoN2O*kgtoGg</f>
        <v>0.68875253479957244</v>
      </c>
      <c r="BE96" s="22">
        <f>'Activity data'!BE55*ManureNEF*NtoN2O*kgtoGg</f>
        <v>0.72187418485397581</v>
      </c>
      <c r="BF96" s="22">
        <f>'Activity data'!BF55*ManureNEF*NtoN2O*kgtoGg</f>
        <v>0.75542061904932911</v>
      </c>
      <c r="BG96" s="22">
        <f>'Activity data'!BG55*ManureNEF*NtoN2O*kgtoGg</f>
        <v>0.78969703567324656</v>
      </c>
      <c r="BH96" s="22">
        <f>'Activity data'!BH55*ManureNEF*NtoN2O*kgtoGg</f>
        <v>0.82375660423862163</v>
      </c>
      <c r="BI96" s="22">
        <f>'Activity data'!BI55*ManureNEF*NtoN2O*kgtoGg</f>
        <v>0.85926378714125085</v>
      </c>
      <c r="BJ96" s="22">
        <f>'Activity data'!BJ55*ManureNEF*NtoN2O*kgtoGg</f>
        <v>0.89665875194812283</v>
      </c>
      <c r="BK96" s="22">
        <f>'Activity data'!BK55*ManureNEF*NtoN2O*kgtoGg</f>
        <v>0.93608188711459661</v>
      </c>
      <c r="BL96" s="22">
        <f>'Activity data'!BL55*ManureNEF*NtoN2O*kgtoGg</f>
        <v>0.97767184854251954</v>
      </c>
      <c r="BM96" s="22">
        <f>'Activity data'!BM55*ManureNEF*NtoN2O*kgtoGg</f>
        <v>1.0188963205625274</v>
      </c>
      <c r="BN96" s="22">
        <f>'Activity data'!BN55*ManureNEF*NtoN2O*kgtoGg</f>
        <v>1.0623282839268509</v>
      </c>
      <c r="BO96" s="22">
        <f>'Activity data'!BO55*ManureNEF*NtoN2O*kgtoGg</f>
        <v>1.1090025842877593</v>
      </c>
      <c r="BP96" s="22">
        <f>'Activity data'!BP55*ManureNEF*NtoN2O*kgtoGg</f>
        <v>1.1586038578549231</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5.9204510866484872E-2</v>
      </c>
      <c r="AM97" s="22">
        <f>'Activity data'!AM56*ManureNEF*NtoN2O*kgtoGg</f>
        <v>5.9243382658139922E-2</v>
      </c>
      <c r="AN97" s="22">
        <f>'Activity data'!AN56*ManureNEF*NtoN2O*kgtoGg</f>
        <v>5.9223248626805898E-2</v>
      </c>
      <c r="AO97" s="22">
        <f>'Activity data'!AO56*ManureNEF*NtoN2O*kgtoGg</f>
        <v>5.9217502557232155E-2</v>
      </c>
      <c r="AP97" s="22">
        <f>'Activity data'!AP56*ManureNEF*NtoN2O*kgtoGg</f>
        <v>5.9278907450518212E-2</v>
      </c>
      <c r="AQ97" s="22">
        <f>'Activity data'!AQ56*ManureNEF*NtoN2O*kgtoGg</f>
        <v>5.9378507696160314E-2</v>
      </c>
      <c r="AR97" s="22">
        <f>'Activity data'!AR56*ManureNEF*NtoN2O*kgtoGg</f>
        <v>5.9473208670287374E-2</v>
      </c>
      <c r="AS97" s="22">
        <f>'Activity data'!AS56*ManureNEF*NtoN2O*kgtoGg</f>
        <v>5.9564005611807427E-2</v>
      </c>
      <c r="AT97" s="22">
        <f>'Activity data'!AT56*ManureNEF*NtoN2O*kgtoGg</f>
        <v>5.965047643889803E-2</v>
      </c>
      <c r="AU97" s="22">
        <f>'Activity data'!AU56*ManureNEF*NtoN2O*kgtoGg</f>
        <v>5.9734564730420145E-2</v>
      </c>
      <c r="AV97" s="22">
        <f>'Activity data'!AV56*ManureNEF*NtoN2O*kgtoGg</f>
        <v>5.9817831383830941E-2</v>
      </c>
      <c r="AW97" s="22">
        <f>'Activity data'!AW56*ManureNEF*NtoN2O*kgtoGg</f>
        <v>5.9899868652981712E-2</v>
      </c>
      <c r="AX97" s="22">
        <f>'Activity data'!AX56*ManureNEF*NtoN2O*kgtoGg</f>
        <v>5.9980796115325127E-2</v>
      </c>
      <c r="AY97" s="22">
        <f>'Activity data'!AY56*ManureNEF*NtoN2O*kgtoGg</f>
        <v>6.0060966844279105E-2</v>
      </c>
      <c r="AZ97" s="22">
        <f>'Activity data'!AZ56*ManureNEF*NtoN2O*kgtoGg</f>
        <v>6.0140866812321149E-2</v>
      </c>
      <c r="BA97" s="22">
        <f>'Activity data'!BA56*ManureNEF*NtoN2O*kgtoGg</f>
        <v>6.021983152959743E-2</v>
      </c>
      <c r="BB97" s="22">
        <f>'Activity data'!BB56*ManureNEF*NtoN2O*kgtoGg</f>
        <v>6.0298860739719302E-2</v>
      </c>
      <c r="BC97" s="22">
        <f>'Activity data'!BC56*ManureNEF*NtoN2O*kgtoGg</f>
        <v>6.0377128582057585E-2</v>
      </c>
      <c r="BD97" s="22">
        <f>'Activity data'!BD56*ManureNEF*NtoN2O*kgtoGg</f>
        <v>6.0452645130385001E-2</v>
      </c>
      <c r="BE97" s="22">
        <f>'Activity data'!BE56*ManureNEF*NtoN2O*kgtoGg</f>
        <v>6.0524700795761104E-2</v>
      </c>
      <c r="BF97" s="22">
        <f>'Activity data'!BF56*ManureNEF*NtoN2O*kgtoGg</f>
        <v>6.059334448260556E-2</v>
      </c>
      <c r="BG97" s="22">
        <f>'Activity data'!BG56*ManureNEF*NtoN2O*kgtoGg</f>
        <v>6.0659933748931069E-2</v>
      </c>
      <c r="BH97" s="22">
        <f>'Activity data'!BH56*ManureNEF*NtoN2O*kgtoGg</f>
        <v>6.0721872346044863E-2</v>
      </c>
      <c r="BI97" s="22">
        <f>'Activity data'!BI56*ManureNEF*NtoN2O*kgtoGg</f>
        <v>6.0779624538849837E-2</v>
      </c>
      <c r="BJ97" s="22">
        <f>'Activity data'!BJ56*ManureNEF*NtoN2O*kgtoGg</f>
        <v>6.0833384786595716E-2</v>
      </c>
      <c r="BK97" s="22">
        <f>'Activity data'!BK56*ManureNEF*NtoN2O*kgtoGg</f>
        <v>6.0882335471582338E-2</v>
      </c>
      <c r="BL97" s="22">
        <f>'Activity data'!BL56*ManureNEF*NtoN2O*kgtoGg</f>
        <v>6.0925577411786301E-2</v>
      </c>
      <c r="BM97" s="22">
        <f>'Activity data'!BM56*ManureNEF*NtoN2O*kgtoGg</f>
        <v>6.0961136932547622E-2</v>
      </c>
      <c r="BN97" s="22">
        <f>'Activity data'!BN56*ManureNEF*NtoN2O*kgtoGg</f>
        <v>6.0991033843485122E-2</v>
      </c>
      <c r="BO97" s="22">
        <f>'Activity data'!BO56*ManureNEF*NtoN2O*kgtoGg</f>
        <v>6.1016092608455606E-2</v>
      </c>
      <c r="BP97" s="22">
        <f>'Activity data'!BP56*ManureNEF*NtoN2O*kgtoGg</f>
        <v>6.1035130575816006E-2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4.8184424106406554E-2</v>
      </c>
      <c r="AM98" s="22">
        <f>'Activity data'!AM57*ManureNEF*NtoN2O*kgtoGg</f>
        <v>4.8216060460925338E-2</v>
      </c>
      <c r="AN98" s="22">
        <f>'Activity data'!AN57*ManureNEF*NtoN2O*kgtoGg</f>
        <v>4.8199674096262038E-2</v>
      </c>
      <c r="AO98" s="22">
        <f>'Activity data'!AO57*ManureNEF*NtoN2O*kgtoGg</f>
        <v>4.8194997576699018E-2</v>
      </c>
      <c r="AP98" s="22">
        <f>'Activity data'!AP57*ManureNEF*NtoN2O*kgtoGg</f>
        <v>4.8244972812994384E-2</v>
      </c>
      <c r="AQ98" s="22">
        <f>'Activity data'!AQ57*ManureNEF*NtoN2O*kgtoGg</f>
        <v>4.8326033874168325E-2</v>
      </c>
      <c r="AR98" s="22">
        <f>'Activity data'!AR57*ManureNEF*NtoN2O*kgtoGg</f>
        <v>4.8403107594292762E-2</v>
      </c>
      <c r="AS98" s="22">
        <f>'Activity data'!AS57*ManureNEF*NtoN2O*kgtoGg</f>
        <v>4.8477003962554853E-2</v>
      </c>
      <c r="AT98" s="22">
        <f>'Activity data'!AT57*ManureNEF*NtoN2O*kgtoGg</f>
        <v>4.8547379461725201E-2</v>
      </c>
      <c r="AU98" s="22">
        <f>'Activity data'!AU57*ManureNEF*NtoN2O*kgtoGg</f>
        <v>4.8615815900803681E-2</v>
      </c>
      <c r="AV98" s="22">
        <f>'Activity data'!AV57*ManureNEF*NtoN2O*kgtoGg</f>
        <v>4.8683583638145775E-2</v>
      </c>
      <c r="AW98" s="22">
        <f>'Activity data'!AW57*ManureNEF*NtoN2O*kgtoGg</f>
        <v>4.875035082381185E-2</v>
      </c>
      <c r="AX98" s="22">
        <f>'Activity data'!AX57*ManureNEF*NtoN2O*kgtoGg</f>
        <v>4.8816214777594076E-2</v>
      </c>
      <c r="AY98" s="22">
        <f>'Activity data'!AY57*ManureNEF*NtoN2O*kgtoGg</f>
        <v>4.888146285326099E-2</v>
      </c>
      <c r="AZ98" s="22">
        <f>'Activity data'!AZ57*ManureNEF*NtoN2O*kgtoGg</f>
        <v>4.8946490566350427E-2</v>
      </c>
      <c r="BA98" s="22">
        <f>'Activity data'!BA57*ManureNEF*NtoN2O*kgtoGg</f>
        <v>4.901075711244629E-2</v>
      </c>
      <c r="BB98" s="22">
        <f>'Activity data'!BB57*ManureNEF*NtoN2O*kgtoGg</f>
        <v>4.9075076146951828E-2</v>
      </c>
      <c r="BC98" s="22">
        <f>'Activity data'!BC57*ManureNEF*NtoN2O*kgtoGg</f>
        <v>4.9138775531575189E-2</v>
      </c>
      <c r="BD98" s="22">
        <f>'Activity data'!BD57*ManureNEF*NtoN2O*kgtoGg</f>
        <v>4.9200235736860311E-2</v>
      </c>
      <c r="BE98" s="22">
        <f>'Activity data'!BE57*ManureNEF*NtoN2O*kgtoGg</f>
        <v>4.9258879253864976E-2</v>
      </c>
      <c r="BF98" s="22">
        <f>'Activity data'!BF57*ManureNEF*NtoN2O*kgtoGg</f>
        <v>4.9314745884139137E-2</v>
      </c>
      <c r="BG98" s="22">
        <f>'Activity data'!BG57*ManureNEF*NtoN2O*kgtoGg</f>
        <v>4.9368940495370682E-2</v>
      </c>
      <c r="BH98" s="22">
        <f>'Activity data'!BH57*ManureNEF*NtoN2O*kgtoGg</f>
        <v>4.9419350094034843E-2</v>
      </c>
      <c r="BI98" s="22">
        <f>'Activity data'!BI57*ManureNEF*NtoN2O*kgtoGg</f>
        <v>4.9466352528654479E-2</v>
      </c>
      <c r="BJ98" s="22">
        <f>'Activity data'!BJ57*ManureNEF*NtoN2O*kgtoGg</f>
        <v>4.9510106062625826E-2</v>
      </c>
      <c r="BK98" s="22">
        <f>'Activity data'!BK57*ManureNEF*NtoN2O*kgtoGg</f>
        <v>4.9549945266280641E-2</v>
      </c>
      <c r="BL98" s="22">
        <f>'Activity data'!BL57*ManureNEF*NtoN2O*kgtoGg</f>
        <v>4.9585138327678802E-2</v>
      </c>
      <c r="BM98" s="22">
        <f>'Activity data'!BM57*ManureNEF*NtoN2O*kgtoGg</f>
        <v>4.9614078943930974E-2</v>
      </c>
      <c r="BN98" s="22">
        <f>'Activity data'!BN57*ManureNEF*NtoN2O*kgtoGg</f>
        <v>4.9638410965511762E-2</v>
      </c>
      <c r="BO98" s="22">
        <f>'Activity data'!BO57*ManureNEF*NtoN2O*kgtoGg</f>
        <v>4.9658805393930298E-2</v>
      </c>
      <c r="BP98" s="22">
        <f>'Activity data'!BP57*ManureNEF*NtoN2O*kgtoGg</f>
        <v>4.9674299711508316E-2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7.445648564892029E-3</v>
      </c>
      <c r="AM99" s="22">
        <f>'Activity data'!AM58*ManureNEF*NtoN2O*kgtoGg</f>
        <v>7.4577338337269202E-3</v>
      </c>
      <c r="AN99" s="22">
        <f>'Activity data'!AN58*ManureNEF*NtoN2O*kgtoGg</f>
        <v>7.4579966791368151E-3</v>
      </c>
      <c r="AO99" s="22">
        <f>'Activity data'!AO58*ManureNEF*NtoN2O*kgtoGg</f>
        <v>7.4605291285120773E-3</v>
      </c>
      <c r="AP99" s="22">
        <f>'Activity data'!AP58*ManureNEF*NtoN2O*kgtoGg</f>
        <v>7.4753643058316672E-3</v>
      </c>
      <c r="AQ99" s="22">
        <f>'Activity data'!AQ58*ManureNEF*NtoN2O*kgtoGg</f>
        <v>7.4969700596856387E-3</v>
      </c>
      <c r="AR99" s="22">
        <f>'Activity data'!AR58*ManureNEF*NtoN2O*kgtoGg</f>
        <v>7.5171945898967292E-3</v>
      </c>
      <c r="AS99" s="22">
        <f>'Activity data'!AS58*ManureNEF*NtoN2O*kgtoGg</f>
        <v>7.536264857338092E-3</v>
      </c>
      <c r="AT99" s="22">
        <f>'Activity data'!AT58*ManureNEF*NtoN2O*kgtoGg</f>
        <v>7.5541359508139614E-3</v>
      </c>
      <c r="AU99" s="22">
        <f>'Activity data'!AU58*ManureNEF*NtoN2O*kgtoGg</f>
        <v>7.571204212548587E-3</v>
      </c>
      <c r="AV99" s="22">
        <f>'Activity data'!AV58*ManureNEF*NtoN2O*kgtoGg</f>
        <v>7.5877884289548541E-3</v>
      </c>
      <c r="AW99" s="22">
        <f>'Activity data'!AW58*ManureNEF*NtoN2O*kgtoGg</f>
        <v>7.6038348009783239E-3</v>
      </c>
      <c r="AX99" s="22">
        <f>'Activity data'!AX58*ManureNEF*NtoN2O*kgtoGg</f>
        <v>7.6193864248796164E-3</v>
      </c>
      <c r="AY99" s="22">
        <f>'Activity data'!AY58*ManureNEF*NtoN2O*kgtoGg</f>
        <v>7.6345278486947468E-3</v>
      </c>
      <c r="AZ99" s="22">
        <f>'Activity data'!AZ58*ManureNEF*NtoN2O*kgtoGg</f>
        <v>7.6493661802614753E-3</v>
      </c>
      <c r="BA99" s="22">
        <f>'Activity data'!BA58*ManureNEF*NtoN2O*kgtoGg</f>
        <v>7.6637931977367596E-3</v>
      </c>
      <c r="BB99" s="22">
        <f>'Activity data'!BB58*ManureNEF*NtoN2O*kgtoGg</f>
        <v>7.678008232817223E-3</v>
      </c>
      <c r="BC99" s="22">
        <f>'Activity data'!BC58*ManureNEF*NtoN2O*kgtoGg</f>
        <v>7.6918710267490174E-3</v>
      </c>
      <c r="BD99" s="22">
        <f>'Activity data'!BD58*ManureNEF*NtoN2O*kgtoGg</f>
        <v>7.7050269321517805E-3</v>
      </c>
      <c r="BE99" s="22">
        <f>'Activity data'!BE58*ManureNEF*NtoN2O*kgtoGg</f>
        <v>7.7173585913482183E-3</v>
      </c>
      <c r="BF99" s="22">
        <f>'Activity data'!BF58*ManureNEF*NtoN2O*kgtoGg</f>
        <v>7.7288879821910744E-3</v>
      </c>
      <c r="BG99" s="22">
        <f>'Activity data'!BG58*ManureNEF*NtoN2O*kgtoGg</f>
        <v>7.7398760837182118E-3</v>
      </c>
      <c r="BH99" s="22">
        <f>'Activity data'!BH58*ManureNEF*NtoN2O*kgtoGg</f>
        <v>7.7498578922054195E-3</v>
      </c>
      <c r="BI99" s="22">
        <f>'Activity data'!BI58*ManureNEF*NtoN2O*kgtoGg</f>
        <v>7.7589301068001311E-3</v>
      </c>
      <c r="BJ99" s="22">
        <f>'Activity data'!BJ58*ManureNEF*NtoN2O*kgtoGg</f>
        <v>7.7671389925368737E-3</v>
      </c>
      <c r="BK99" s="22">
        <f>'Activity data'!BK58*ManureNEF*NtoN2O*kgtoGg</f>
        <v>7.7743457304660793E-3</v>
      </c>
      <c r="BL99" s="22">
        <f>'Activity data'!BL58*ManureNEF*NtoN2O*kgtoGg</f>
        <v>7.7803971266300741E-3</v>
      </c>
      <c r="BM99" s="22">
        <f>'Activity data'!BM58*ManureNEF*NtoN2O*kgtoGg</f>
        <v>7.7849455648389063E-3</v>
      </c>
      <c r="BN99" s="22">
        <f>'Activity data'!BN58*ManureNEF*NtoN2O*kgtoGg</f>
        <v>7.7883687411193182E-3</v>
      </c>
      <c r="BO99" s="22">
        <f>'Activity data'!BO58*ManureNEF*NtoN2O*kgtoGg</f>
        <v>7.7908253006430447E-3</v>
      </c>
      <c r="BP99" s="22">
        <f>'Activity data'!BP58*ManureNEF*NtoN2O*kgtoGg</f>
        <v>7.7921100551359059E-3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8.9839637831651067E-2</v>
      </c>
      <c r="AM100" s="22">
        <f>'Activity data'!AM59*ManureNEF*NtoN2O*kgtoGg</f>
        <v>8.9985459403239057E-2</v>
      </c>
      <c r="AN100" s="22">
        <f>'Activity data'!AN59*ManureNEF*NtoN2O*kgtoGg</f>
        <v>8.998863091156703E-2</v>
      </c>
      <c r="AO100" s="22">
        <f>'Activity data'!AO59*ManureNEF*NtoN2O*kgtoGg</f>
        <v>9.0019187596148326E-2</v>
      </c>
      <c r="AP100" s="22">
        <f>'Activity data'!AP59*ManureNEF*NtoN2O*kgtoGg</f>
        <v>9.0198189726848496E-2</v>
      </c>
      <c r="AQ100" s="22">
        <f>'Activity data'!AQ59*ManureNEF*NtoN2O*kgtoGg</f>
        <v>9.0458886036163061E-2</v>
      </c>
      <c r="AR100" s="22">
        <f>'Activity data'!AR59*ManureNEF*NtoN2O*kgtoGg</f>
        <v>9.0702916418962359E-2</v>
      </c>
      <c r="AS100" s="22">
        <f>'Activity data'!AS59*ManureNEF*NtoN2O*kgtoGg</f>
        <v>9.0933019398622597E-2</v>
      </c>
      <c r="AT100" s="22">
        <f>'Activity data'!AT59*ManureNEF*NtoN2O*kgtoGg</f>
        <v>9.1148653073988131E-2</v>
      </c>
      <c r="AU100" s="22">
        <f>'Activity data'!AU59*ManureNEF*NtoN2O*kgtoGg</f>
        <v>9.1354599733878203E-2</v>
      </c>
      <c r="AV100" s="22">
        <f>'Activity data'!AV59*ManureNEF*NtoN2O*kgtoGg</f>
        <v>9.1554705874085499E-2</v>
      </c>
      <c r="AW100" s="22">
        <f>'Activity data'!AW59*ManureNEF*NtoN2O*kgtoGg</f>
        <v>9.1748322352023765E-2</v>
      </c>
      <c r="AX100" s="22">
        <f>'Activity data'!AX59*ManureNEF*NtoN2O*kgtoGg</f>
        <v>9.1935969169733386E-2</v>
      </c>
      <c r="AY100" s="22">
        <f>'Activity data'!AY59*ManureNEF*NtoN2O*kgtoGg</f>
        <v>9.2118666488838791E-2</v>
      </c>
      <c r="AZ100" s="22">
        <f>'Activity data'!AZ59*ManureNEF*NtoN2O*kgtoGg</f>
        <v>9.2297706678872285E-2</v>
      </c>
      <c r="BA100" s="22">
        <f>'Activity data'!BA59*ManureNEF*NtoN2O*kgtoGg</f>
        <v>9.2471783928647647E-2</v>
      </c>
      <c r="BB100" s="22">
        <f>'Activity data'!BB59*ManureNEF*NtoN2O*kgtoGg</f>
        <v>9.2643303386256037E-2</v>
      </c>
      <c r="BC100" s="22">
        <f>'Activity data'!BC59*ManureNEF*NtoN2O*kgtoGg</f>
        <v>9.2810572681242626E-2</v>
      </c>
      <c r="BD100" s="22">
        <f>'Activity data'!BD59*ManureNEF*NtoN2O*kgtoGg</f>
        <v>9.2969312617250999E-2</v>
      </c>
      <c r="BE100" s="22">
        <f>'Activity data'!BE59*ManureNEF*NtoN2O*kgtoGg</f>
        <v>9.3118107149576246E-2</v>
      </c>
      <c r="BF100" s="22">
        <f>'Activity data'!BF59*ManureNEF*NtoN2O*kgtoGg</f>
        <v>9.3257221464295006E-2</v>
      </c>
      <c r="BG100" s="22">
        <f>'Activity data'!BG59*ManureNEF*NtoN2O*kgtoGg</f>
        <v>9.3389804549979458E-2</v>
      </c>
      <c r="BH100" s="22">
        <f>'Activity data'!BH59*ManureNEF*NtoN2O*kgtoGg</f>
        <v>9.3510245644073564E-2</v>
      </c>
      <c r="BI100" s="22">
        <f>'Activity data'!BI59*ManureNEF*NtoN2O*kgtoGg</f>
        <v>9.3619711524233831E-2</v>
      </c>
      <c r="BJ100" s="22">
        <f>'Activity data'!BJ59*ManureNEF*NtoN2O*kgtoGg</f>
        <v>9.3718760427114856E-2</v>
      </c>
      <c r="BK100" s="22">
        <f>'Activity data'!BK59*ManureNEF*NtoN2O*kgtoGg</f>
        <v>9.3805717355025783E-2</v>
      </c>
      <c r="BL100" s="22">
        <f>'Activity data'!BL59*ManureNEF*NtoN2O*kgtoGg</f>
        <v>9.387873386057409E-2</v>
      </c>
      <c r="BM100" s="22">
        <f>'Activity data'!BM59*ManureNEF*NtoN2O*kgtoGg</f>
        <v>9.3933615586164518E-2</v>
      </c>
      <c r="BN100" s="22">
        <f>'Activity data'!BN59*ManureNEF*NtoN2O*kgtoGg</f>
        <v>9.3974919834489676E-2</v>
      </c>
      <c r="BO100" s="22">
        <f>'Activity data'!BO59*ManureNEF*NtoN2O*kgtoGg</f>
        <v>9.40045608276147E-2</v>
      </c>
      <c r="BP100" s="22">
        <f>'Activity data'!BP59*ManureNEF*NtoN2O*kgtoGg</f>
        <v>9.402006275163588E-2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0.12100901910045002</v>
      </c>
      <c r="AI103" s="22">
        <f>'Activity data'!AI62*ManureNEF*NtoN2O*kgtoGg</f>
        <v>0.11845842648899831</v>
      </c>
      <c r="AJ103" s="22">
        <f>'Activity data'!AJ62*ManureNEF*NtoN2O*kgtoGg</f>
        <v>0.11660641339960408</v>
      </c>
      <c r="AK103" s="22">
        <f>'Activity data'!AK62*ManureNEF*NtoN2O*kgtoGg</f>
        <v>0.11491827863139022</v>
      </c>
      <c r="AL103" s="22">
        <f>'Activity data'!AL62*ManureNEF*NtoN2O*kgtoGg</f>
        <v>0.10257712115041472</v>
      </c>
      <c r="AM103" s="22">
        <f>'Activity data'!AM62*ManureNEF*NtoN2O*kgtoGg</f>
        <v>0.10612173832190724</v>
      </c>
      <c r="AN103" s="22">
        <f>'Activity data'!AN62*ManureNEF*NtoN2O*kgtoGg</f>
        <v>0.10603051457441355</v>
      </c>
      <c r="AO103" s="22">
        <f>'Activity data'!AO62*ManureNEF*NtoN2O*kgtoGg</f>
        <v>0.1036407345850178</v>
      </c>
      <c r="AP103" s="22">
        <f>'Activity data'!AP62*ManureNEF*NtoN2O*kgtoGg</f>
        <v>0.10235637270354113</v>
      </c>
      <c r="AQ103" s="22">
        <f>'Activity data'!AQ62*ManureNEF*NtoN2O*kgtoGg</f>
        <v>0.10122895975061659</v>
      </c>
      <c r="AR103" s="22">
        <f>'Activity data'!AR62*ManureNEF*NtoN2O*kgtoGg</f>
        <v>0.10055360331560556</v>
      </c>
      <c r="AS103" s="22">
        <f>'Activity data'!AS62*ManureNEF*NtoN2O*kgtoGg</f>
        <v>0.10018513789519663</v>
      </c>
      <c r="AT103" s="22">
        <f>'Activity data'!AT62*ManureNEF*NtoN2O*kgtoGg</f>
        <v>0.10011583979014999</v>
      </c>
      <c r="AU103" s="22">
        <f>'Activity data'!AU62*ManureNEF*NtoN2O*kgtoGg</f>
        <v>0.10060044292898597</v>
      </c>
      <c r="AV103" s="22">
        <f>'Activity data'!AV62*ManureNEF*NtoN2O*kgtoGg</f>
        <v>0.10165526096833698</v>
      </c>
      <c r="AW103" s="22">
        <f>'Activity data'!AW62*ManureNEF*NtoN2O*kgtoGg</f>
        <v>0.10315232591064444</v>
      </c>
      <c r="AX103" s="22">
        <f>'Activity data'!AX62*ManureNEF*NtoN2O*kgtoGg</f>
        <v>0.10477689916810205</v>
      </c>
      <c r="AY103" s="22">
        <f>'Activity data'!AY62*ManureNEF*NtoN2O*kgtoGg</f>
        <v>0.10655681280553714</v>
      </c>
      <c r="AZ103" s="22">
        <f>'Activity data'!AZ62*ManureNEF*NtoN2O*kgtoGg</f>
        <v>0.10882806063893279</v>
      </c>
      <c r="BA103" s="22">
        <f>'Activity data'!BA62*ManureNEF*NtoN2O*kgtoGg</f>
        <v>0.11126188610963902</v>
      </c>
      <c r="BB103" s="22">
        <f>'Activity data'!BB62*ManureNEF*NtoN2O*kgtoGg</f>
        <v>0.11386230951414482</v>
      </c>
      <c r="BC103" s="22">
        <f>'Activity data'!BC62*ManureNEF*NtoN2O*kgtoGg</f>
        <v>0.11665295090720325</v>
      </c>
      <c r="BD103" s="22">
        <f>'Activity data'!BD62*ManureNEF*NtoN2O*kgtoGg</f>
        <v>0.11955448296180408</v>
      </c>
      <c r="BE103" s="22">
        <f>'Activity data'!BE62*ManureNEF*NtoN2O*kgtoGg</f>
        <v>0.12240449334862206</v>
      </c>
      <c r="BF103" s="22">
        <f>'Activity data'!BF62*ManureNEF*NtoN2O*kgtoGg</f>
        <v>0.12514279113351157</v>
      </c>
      <c r="BG103" s="22">
        <f>'Activity data'!BG62*ManureNEF*NtoN2O*kgtoGg</f>
        <v>0.12798748329061832</v>
      </c>
      <c r="BH103" s="22">
        <f>'Activity data'!BH62*ManureNEF*NtoN2O*kgtoGg</f>
        <v>0.13062298874605013</v>
      </c>
      <c r="BI103" s="22">
        <f>'Activity data'!BI62*ManureNEF*NtoN2O*kgtoGg</f>
        <v>0.13332536020230906</v>
      </c>
      <c r="BJ103" s="22">
        <f>'Activity data'!BJ62*ManureNEF*NtoN2O*kgtoGg</f>
        <v>0.13615436014686075</v>
      </c>
      <c r="BK103" s="22">
        <f>'Activity data'!BK62*ManureNEF*NtoN2O*kgtoGg</f>
        <v>0.13911846964021221</v>
      </c>
      <c r="BL103" s="22">
        <f>'Activity data'!BL62*ManureNEF*NtoN2O*kgtoGg</f>
        <v>0.14222468867268048</v>
      </c>
      <c r="BM103" s="22">
        <f>'Activity data'!BM62*ManureNEF*NtoN2O*kgtoGg</f>
        <v>0.14508620992791244</v>
      </c>
      <c r="BN103" s="22">
        <f>'Activity data'!BN62*ManureNEF*NtoN2O*kgtoGg</f>
        <v>0.14808269746470262</v>
      </c>
      <c r="BO103" s="22">
        <f>'Activity data'!BO62*ManureNEF*NtoN2O*kgtoGg</f>
        <v>0.15134508064341001</v>
      </c>
      <c r="BP103" s="22">
        <f>'Activity data'!BP62*ManureNEF*NtoN2O*kgtoGg</f>
        <v>0.15480705115761836</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3.0700450247237832E-2</v>
      </c>
      <c r="AI104" s="22">
        <f>'Activity data'!AI63*ManureNEF*NtoN2O*kgtoGg</f>
        <v>3.0053355161673637E-2</v>
      </c>
      <c r="AJ104" s="22">
        <f>'Activity data'!AJ63*ManureNEF*NtoN2O*kgtoGg</f>
        <v>2.9583492368545926E-2</v>
      </c>
      <c r="AK104" s="22">
        <f>'Activity data'!AK63*ManureNEF*NtoN2O*kgtoGg</f>
        <v>2.9155206131309685E-2</v>
      </c>
      <c r="AL104" s="22">
        <f>'Activity data'!AL63*ManureNEF*NtoN2O*kgtoGg</f>
        <v>2.6024207350768307E-2</v>
      </c>
      <c r="AM104" s="22">
        <f>'Activity data'!AM63*ManureNEF*NtoN2O*kgtoGg</f>
        <v>2.6923490263131886E-2</v>
      </c>
      <c r="AN104" s="22">
        <f>'Activity data'!AN63*ManureNEF*NtoN2O*kgtoGg</f>
        <v>2.6900346450033353E-2</v>
      </c>
      <c r="AO104" s="22">
        <f>'Activity data'!AO63*ManureNEF*NtoN2O*kgtoGg</f>
        <v>2.6294050140785639E-2</v>
      </c>
      <c r="AP104" s="22">
        <f>'Activity data'!AP63*ManureNEF*NtoN2O*kgtoGg</f>
        <v>2.5968202626816525E-2</v>
      </c>
      <c r="AQ104" s="22">
        <f>'Activity data'!AQ63*ManureNEF*NtoN2O*kgtoGg</f>
        <v>2.5682173655367548E-2</v>
      </c>
      <c r="AR104" s="22">
        <f>'Activity data'!AR63*ManureNEF*NtoN2O*kgtoGg</f>
        <v>2.5510833148797568E-2</v>
      </c>
      <c r="AS104" s="22">
        <f>'Activity data'!AS63*ManureNEF*NtoN2O*kgtoGg</f>
        <v>2.5417352064567786E-2</v>
      </c>
      <c r="AT104" s="22">
        <f>'Activity data'!AT63*ManureNEF*NtoN2O*kgtoGg</f>
        <v>2.539977087068631E-2</v>
      </c>
      <c r="AU104" s="22">
        <f>'Activity data'!AU63*ManureNEF*NtoN2O*kgtoGg</f>
        <v>2.5522716537580269E-2</v>
      </c>
      <c r="AV104" s="22">
        <f>'Activity data'!AV63*ManureNEF*NtoN2O*kgtoGg</f>
        <v>2.5790327902234858E-2</v>
      </c>
      <c r="AW104" s="22">
        <f>'Activity data'!AW63*ManureNEF*NtoN2O*kgtoGg</f>
        <v>2.6170138994993514E-2</v>
      </c>
      <c r="AX104" s="22">
        <f>'Activity data'!AX63*ManureNEF*NtoN2O*kgtoGg</f>
        <v>2.6582299434226301E-2</v>
      </c>
      <c r="AY104" s="22">
        <f>'Activity data'!AY63*ManureNEF*NtoN2O*kgtoGg</f>
        <v>2.7033870321063219E-2</v>
      </c>
      <c r="AZ104" s="22">
        <f>'Activity data'!AZ63*ManureNEF*NtoN2O*kgtoGg</f>
        <v>2.7610094569690744E-2</v>
      </c>
      <c r="BA104" s="22">
        <f>'Activity data'!BA63*ManureNEF*NtoN2O*kgtoGg</f>
        <v>2.8227565385744974E-2</v>
      </c>
      <c r="BB104" s="22">
        <f>'Activity data'!BB63*ManureNEF*NtoN2O*kgtoGg</f>
        <v>2.8887302733797623E-2</v>
      </c>
      <c r="BC104" s="22">
        <f>'Activity data'!BC63*ManureNEF*NtoN2O*kgtoGg</f>
        <v>2.9595299111938284E-2</v>
      </c>
      <c r="BD104" s="22">
        <f>'Activity data'!BD63*ManureNEF*NtoN2O*kgtoGg</f>
        <v>3.0331428874374376E-2</v>
      </c>
      <c r="BE104" s="22">
        <f>'Activity data'!BE63*ManureNEF*NtoN2O*kgtoGg</f>
        <v>3.1054487392946327E-2</v>
      </c>
      <c r="BF104" s="22">
        <f>'Activity data'!BF63*ManureNEF*NtoN2O*kgtoGg</f>
        <v>3.1749203997808124E-2</v>
      </c>
      <c r="BG104" s="22">
        <f>'Activity data'!BG63*ManureNEF*NtoN2O*kgtoGg</f>
        <v>3.2470913261193425E-2</v>
      </c>
      <c r="BH104" s="22">
        <f>'Activity data'!BH63*ManureNEF*NtoN2O*kgtoGg</f>
        <v>3.3139551059535081E-2</v>
      </c>
      <c r="BI104" s="22">
        <f>'Activity data'!BI63*ManureNEF*NtoN2O*kgtoGg</f>
        <v>3.3825153017630158E-2</v>
      </c>
      <c r="BJ104" s="22">
        <f>'Activity data'!BJ63*ManureNEF*NtoN2O*kgtoGg</f>
        <v>3.454288110676583E-2</v>
      </c>
      <c r="BK104" s="22">
        <f>'Activity data'!BK63*ManureNEF*NtoN2O*kgtoGg</f>
        <v>3.5294887004379646E-2</v>
      </c>
      <c r="BL104" s="22">
        <f>'Activity data'!BL63*ManureNEF*NtoN2O*kgtoGg</f>
        <v>3.6082946634746177E-2</v>
      </c>
      <c r="BM104" s="22">
        <f>'Activity data'!BM63*ManureNEF*NtoN2O*kgtoGg</f>
        <v>3.6808925504591701E-2</v>
      </c>
      <c r="BN104" s="22">
        <f>'Activity data'!BN63*ManureNEF*NtoN2O*kgtoGg</f>
        <v>3.7569145835469123E-2</v>
      </c>
      <c r="BO104" s="22">
        <f>'Activity data'!BO63*ManureNEF*NtoN2O*kgtoGg</f>
        <v>3.8396824906086091E-2</v>
      </c>
      <c r="BP104" s="22">
        <f>'Activity data'!BP63*ManureNEF*NtoN2O*kgtoGg</f>
        <v>3.9275140045890937E-2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0.1708164974258628</v>
      </c>
      <c r="AJ105" s="22">
        <f>'Activity data'!AJ64*ManureNEF*NtoN2O*kgtoGg</f>
        <v>0.17302318661183388</v>
      </c>
      <c r="AK105" s="22">
        <f>'Activity data'!AK64*ManureNEF*NtoN2O*kgtoGg</f>
        <v>0.17531753251219057</v>
      </c>
      <c r="AL105" s="22">
        <f>'Activity data'!AL64*ManureNEF*NtoN2O*kgtoGg</f>
        <v>0.16770706546141487</v>
      </c>
      <c r="AM105" s="22">
        <f>'Activity data'!AM64*ManureNEF*NtoN2O*kgtoGg</f>
        <v>0.17373916608304588</v>
      </c>
      <c r="AN105" s="22">
        <f>'Activity data'!AN64*ManureNEF*NtoN2O*kgtoGg</f>
        <v>0.17653493666053177</v>
      </c>
      <c r="AO105" s="22">
        <f>'Activity data'!AO64*ManureNEF*NtoN2O*kgtoGg</f>
        <v>0.17726209949621408</v>
      </c>
      <c r="AP105" s="22">
        <f>'Activity data'!AP64*ManureNEF*NtoN2O*kgtoGg</f>
        <v>0.17906549253865273</v>
      </c>
      <c r="AQ105" s="22">
        <f>'Activity data'!AQ64*ManureNEF*NtoN2O*kgtoGg</f>
        <v>0.18105021442014085</v>
      </c>
      <c r="AR105" s="22">
        <f>'Activity data'!AR64*ManureNEF*NtoN2O*kgtoGg</f>
        <v>0.18341345763964922</v>
      </c>
      <c r="AS105" s="22">
        <f>'Activity data'!AS64*ManureNEF*NtoN2O*kgtoGg</f>
        <v>0.18604368266290003</v>
      </c>
      <c r="AT105" s="22">
        <f>'Activity data'!AT64*ManureNEF*NtoN2O*kgtoGg</f>
        <v>0.18895296536741077</v>
      </c>
      <c r="AU105" s="22">
        <f>'Activity data'!AU64*ManureNEF*NtoN2O*kgtoGg</f>
        <v>0.1924288532507111</v>
      </c>
      <c r="AV105" s="22">
        <f>'Activity data'!AV64*ManureNEF*NtoN2O*kgtoGg</f>
        <v>0.196529195500668</v>
      </c>
      <c r="AW105" s="22">
        <f>'Activity data'!AW64*ManureNEF*NtoN2O*kgtoGg</f>
        <v>0.20115446368921791</v>
      </c>
      <c r="AX105" s="22">
        <f>'Activity data'!AX64*ManureNEF*NtoN2O*kgtoGg</f>
        <v>0.20599185326350888</v>
      </c>
      <c r="AY105" s="22">
        <f>'Activity data'!AY64*ManureNEF*NtoN2O*kgtoGg</f>
        <v>0.21108449324606129</v>
      </c>
      <c r="AZ105" s="22">
        <f>'Activity data'!AZ64*ManureNEF*NtoN2O*kgtoGg</f>
        <v>0.21682898446902202</v>
      </c>
      <c r="BA105" s="22">
        <f>'Activity data'!BA64*ManureNEF*NtoN2O*kgtoGg</f>
        <v>0.22287848165916574</v>
      </c>
      <c r="BB105" s="22">
        <f>'Activity data'!BB64*ManureNEF*NtoN2O*kgtoGg</f>
        <v>0.22925484569945415</v>
      </c>
      <c r="BC105" s="22">
        <f>'Activity data'!BC64*ManureNEF*NtoN2O*kgtoGg</f>
        <v>0.23599980682955346</v>
      </c>
      <c r="BD105" s="22">
        <f>'Activity data'!BD64*ManureNEF*NtoN2O*kgtoGg</f>
        <v>0.24302834991141717</v>
      </c>
      <c r="BE105" s="22">
        <f>'Activity data'!BE64*ManureNEF*NtoN2O*kgtoGg</f>
        <v>0.25014767810727451</v>
      </c>
      <c r="BF105" s="22">
        <f>'Activity data'!BF64*ManureNEF*NtoN2O*kgtoGg</f>
        <v>0.25728215562360784</v>
      </c>
      <c r="BG105" s="22">
        <f>'Activity data'!BG64*ManureNEF*NtoN2O*kgtoGg</f>
        <v>0.26471522817557319</v>
      </c>
      <c r="BH105" s="22">
        <f>'Activity data'!BH64*ManureNEF*NtoN2O*kgtoGg</f>
        <v>0.27203533050612827</v>
      </c>
      <c r="BI105" s="22">
        <f>'Activity data'!BI64*ManureNEF*NtoN2O*kgtoGg</f>
        <v>0.27960534624779138</v>
      </c>
      <c r="BJ105" s="22">
        <f>'Activity data'!BJ64*ManureNEF*NtoN2O*kgtoGg</f>
        <v>0.28751793145302856</v>
      </c>
      <c r="BK105" s="22">
        <f>'Activity data'!BK64*ManureNEF*NtoN2O*kgtoGg</f>
        <v>0.29579788507490112</v>
      </c>
      <c r="BL105" s="22">
        <f>'Activity data'!BL64*ManureNEF*NtoN2O*kgtoGg</f>
        <v>0.30446905638185684</v>
      </c>
      <c r="BM105" s="22">
        <f>'Activity data'!BM64*ManureNEF*NtoN2O*kgtoGg</f>
        <v>0.31298228556269558</v>
      </c>
      <c r="BN105" s="22">
        <f>'Activity data'!BN64*ManureNEF*NtoN2O*kgtoGg</f>
        <v>0.3218906798805764</v>
      </c>
      <c r="BO105" s="22">
        <f>'Activity data'!BO64*ManureNEF*NtoN2O*kgtoGg</f>
        <v>0.33141091840834092</v>
      </c>
      <c r="BP105" s="22">
        <f>'Activity data'!BP64*ManureNEF*NtoN2O*kgtoGg</f>
        <v>0.34146729770067868</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0.81503229757580609</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0.68624052847909656</v>
      </c>
      <c r="AM106" s="22">
        <f>'Activity data'!AM65*ManureNEF*NtoN2O*kgtoGg</f>
        <v>0.73716003172916666</v>
      </c>
      <c r="AN106" s="22">
        <f>'Activity data'!AN65*ManureNEF*NtoN2O*kgtoGg</f>
        <v>0.75120424677934983</v>
      </c>
      <c r="AO106" s="22">
        <f>'Activity data'!AO65*ManureNEF*NtoN2O*kgtoGg</f>
        <v>0.74047151817558654</v>
      </c>
      <c r="AP106" s="22">
        <f>'Activity data'!AP65*ManureNEF*NtoN2O*kgtoGg</f>
        <v>0.74052926965821742</v>
      </c>
      <c r="AQ106" s="22">
        <f>'Activity data'!AQ65*ManureNEF*NtoN2O*kgtoGg</f>
        <v>0.74168757836877641</v>
      </c>
      <c r="AR106" s="22">
        <f>'Activity data'!AR65*ManureNEF*NtoN2O*kgtoGg</f>
        <v>0.74775276673324975</v>
      </c>
      <c r="AS106" s="22">
        <f>'Activity data'!AS65*ManureNEF*NtoN2O*kgtoGg</f>
        <v>0.7572724322108666</v>
      </c>
      <c r="AT106" s="22">
        <f>'Activity data'!AT65*ManureNEF*NtoN2O*kgtoGg</f>
        <v>0.77030242824030004</v>
      </c>
      <c r="AU106" s="22">
        <f>'Activity data'!AU65*ManureNEF*NtoN2O*kgtoGg</f>
        <v>0.78992162324465998</v>
      </c>
      <c r="AV106" s="22">
        <f>'Activity data'!AV65*ManureNEF*NtoN2O*kgtoGg</f>
        <v>0.81656192365071967</v>
      </c>
      <c r="AW106" s="22">
        <f>'Activity data'!AW65*ManureNEF*NtoN2O*kgtoGg</f>
        <v>0.8489701576727231</v>
      </c>
      <c r="AX106" s="22">
        <f>'Activity data'!AX65*ManureNEF*NtoN2O*kgtoGg</f>
        <v>0.88356131973277385</v>
      </c>
      <c r="AY106" s="22">
        <f>'Activity data'!AY65*ManureNEF*NtoN2O*kgtoGg</f>
        <v>0.9207465393820855</v>
      </c>
      <c r="AZ106" s="22">
        <f>'Activity data'!AZ65*ManureNEF*NtoN2O*kgtoGg</f>
        <v>0.96476976052620256</v>
      </c>
      <c r="BA106" s="22">
        <f>'Activity data'!BA65*ManureNEF*NtoN2O*kgtoGg</f>
        <v>1.0117665620478089</v>
      </c>
      <c r="BB106" s="22">
        <f>'Activity data'!BB65*ManureNEF*NtoN2O*kgtoGg</f>
        <v>1.0618779668139025</v>
      </c>
      <c r="BC106" s="22">
        <f>'Activity data'!BC65*ManureNEF*NtoN2O*kgtoGg</f>
        <v>1.1155203949972583</v>
      </c>
      <c r="BD106" s="22">
        <f>'Activity data'!BD65*ManureNEF*NtoN2O*kgtoGg</f>
        <v>1.1717995904535186</v>
      </c>
      <c r="BE106" s="22">
        <f>'Activity data'!BE65*ManureNEF*NtoN2O*kgtoGg</f>
        <v>1.2286641004263119</v>
      </c>
      <c r="BF106" s="22">
        <f>'Activity data'!BF65*ManureNEF*NtoN2O*kgtoGg</f>
        <v>1.2853138529416839</v>
      </c>
      <c r="BG106" s="22">
        <f>'Activity data'!BG65*ManureNEF*NtoN2O*kgtoGg</f>
        <v>1.3446599900319607</v>
      </c>
      <c r="BH106" s="22">
        <f>'Activity data'!BH65*ManureNEF*NtoN2O*kgtoGg</f>
        <v>1.4024914350668463</v>
      </c>
      <c r="BI106" s="22">
        <f>'Activity data'!BI65*ManureNEF*NtoN2O*kgtoGg</f>
        <v>1.4625576237178592</v>
      </c>
      <c r="BJ106" s="22">
        <f>'Activity data'!BJ65*ManureNEF*NtoN2O*kgtoGg</f>
        <v>1.52576612580273</v>
      </c>
      <c r="BK106" s="22">
        <f>'Activity data'!BK65*ManureNEF*NtoN2O*kgtoGg</f>
        <v>1.5923501502068407</v>
      </c>
      <c r="BL106" s="22">
        <f>'Activity data'!BL65*ManureNEF*NtoN2O*kgtoGg</f>
        <v>1.6625322928472692</v>
      </c>
      <c r="BM106" s="22">
        <f>'Activity data'!BM65*ManureNEF*NtoN2O*kgtoGg</f>
        <v>1.7308029312825794</v>
      </c>
      <c r="BN106" s="22">
        <f>'Activity data'!BN65*ManureNEF*NtoN2O*kgtoGg</f>
        <v>1.8026650766011629</v>
      </c>
      <c r="BO106" s="22">
        <f>'Activity data'!BO65*ManureNEF*NtoN2O*kgtoGg</f>
        <v>1.8801959598290792</v>
      </c>
      <c r="BP106" s="22">
        <f>'Activity data'!BP65*ManureNEF*NtoN2O*kgtoGg</f>
        <v>1.9626043807770914</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1.0775797812462986</v>
      </c>
      <c r="AE108" s="22">
        <f>'Activity data'!AE67*UDCPPEF*NtoN2O*kgtoGg</f>
        <v>1.0836040032789309</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1.0772463238240282</v>
      </c>
      <c r="AM108" s="22">
        <f>'Activity data'!AM67*UDCPPEF*NtoN2O*kgtoGg</f>
        <v>1.0952976263686085</v>
      </c>
      <c r="AN108" s="22">
        <f>'Activity data'!AN67*UDCPPEF*NtoN2O*kgtoGg</f>
        <v>1.10098884643991</v>
      </c>
      <c r="AO108" s="22">
        <f>'Activity data'!AO67*UDCPPEF*NtoN2O*kgtoGg</f>
        <v>1.0991744855966292</v>
      </c>
      <c r="AP108" s="22">
        <f>'Activity data'!AP67*UDCPPEF*NtoN2O*kgtoGg</f>
        <v>1.1017685888899051</v>
      </c>
      <c r="AQ108" s="22">
        <f>'Activity data'!AQ67*UDCPPEF*NtoN2O*kgtoGg</f>
        <v>1.1052935136157676</v>
      </c>
      <c r="AR108" s="22">
        <f>'Activity data'!AR67*UDCPPEF*NtoN2O*kgtoGg</f>
        <v>1.1102473081545372</v>
      </c>
      <c r="AS108" s="22">
        <f>'Activity data'!AS67*UDCPPEF*NtoN2O*kgtoGg</f>
        <v>1.1162045538526861</v>
      </c>
      <c r="AT108" s="22">
        <f>'Activity data'!AT67*UDCPPEF*NtoN2O*kgtoGg</f>
        <v>1.1231879950523691</v>
      </c>
      <c r="AU108" s="22">
        <f>'Activity data'!AU67*UDCPPEF*NtoN2O*kgtoGg</f>
        <v>1.1322194919478732</v>
      </c>
      <c r="AV108" s="22">
        <f>'Activity data'!AV67*UDCPPEF*NtoN2O*kgtoGg</f>
        <v>1.1434822285817614</v>
      </c>
      <c r="AW108" s="22">
        <f>'Activity data'!AW67*UDCPPEF*NtoN2O*kgtoGg</f>
        <v>1.1565893877610403</v>
      </c>
      <c r="AX108" s="22">
        <f>'Activity data'!AX67*UDCPPEF*NtoN2O*kgtoGg</f>
        <v>1.1704100571458353</v>
      </c>
      <c r="AY108" s="22">
        <f>'Activity data'!AY67*UDCPPEF*NtoN2O*kgtoGg</f>
        <v>1.1850882821863025</v>
      </c>
      <c r="AZ108" s="22">
        <f>'Activity data'!AZ67*UDCPPEF*NtoN2O*kgtoGg</f>
        <v>1.2020070814596491</v>
      </c>
      <c r="BA108" s="22">
        <f>'Activity data'!BA67*UDCPPEF*NtoN2O*kgtoGg</f>
        <v>1.2199244198811368</v>
      </c>
      <c r="BB108" s="22">
        <f>'Activity data'!BB67*UDCPPEF*NtoN2O*kgtoGg</f>
        <v>1.2389098662049551</v>
      </c>
      <c r="BC108" s="22">
        <f>'Activity data'!BC67*UDCPPEF*NtoN2O*kgtoGg</f>
        <v>1.2590927745548184</v>
      </c>
      <c r="BD108" s="22">
        <f>'Activity data'!BD67*UDCPPEF*NtoN2O*kgtoGg</f>
        <v>1.2801575494226642</v>
      </c>
      <c r="BE108" s="22">
        <f>'Activity data'!BE67*UDCPPEF*NtoN2O*kgtoGg</f>
        <v>1.3014284471923965</v>
      </c>
      <c r="BF108" s="22">
        <f>'Activity data'!BF67*UDCPPEF*NtoN2O*kgtoGg</f>
        <v>1.3226450594751211</v>
      </c>
      <c r="BG108" s="22">
        <f>'Activity data'!BG67*UDCPPEF*NtoN2O*kgtoGg</f>
        <v>1.3447842232768119</v>
      </c>
      <c r="BH108" s="22">
        <f>'Activity data'!BH67*UDCPPEF*NtoN2O*kgtoGg</f>
        <v>1.3664233006894375</v>
      </c>
      <c r="BI108" s="22">
        <f>'Activity data'!BI67*UDCPPEF*NtoN2O*kgtoGg</f>
        <v>1.3888025342310863</v>
      </c>
      <c r="BJ108" s="22">
        <f>'Activity data'!BJ67*UDCPPEF*NtoN2O*kgtoGg</f>
        <v>1.4122299428191007</v>
      </c>
      <c r="BK108" s="22">
        <f>'Activity data'!BK67*UDCPPEF*NtoN2O*kgtoGg</f>
        <v>1.4367761184195498</v>
      </c>
      <c r="BL108" s="22">
        <f>'Activity data'!BL67*UDCPPEF*NtoN2O*kgtoGg</f>
        <v>1.4625073804549613</v>
      </c>
      <c r="BM108" s="22">
        <f>'Activity data'!BM67*UDCPPEF*NtoN2O*kgtoGg</f>
        <v>1.4875639554845237</v>
      </c>
      <c r="BN108" s="22">
        <f>'Activity data'!BN67*UDCPPEF*NtoN2O*kgtoGg</f>
        <v>1.5138107323333667</v>
      </c>
      <c r="BO108" s="22">
        <f>'Activity data'!BO67*UDCPPEF*NtoN2O*kgtoGg</f>
        <v>1.5419636191847106</v>
      </c>
      <c r="BP108" s="22">
        <f>'Activity data'!BP67*UDCPPEF*NtoN2O*kgtoGg</f>
        <v>1.5717498205774141</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0.73383920392416035</v>
      </c>
      <c r="AE109" s="22">
        <f>'Activity data'!AE68*UDCPPEF*NtoN2O*kgtoGg</f>
        <v>0.73794174034663862</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0.73361211713804919</v>
      </c>
      <c r="AM109" s="22">
        <f>'Activity data'!AM68*UDCPPEF*NtoN2O*kgtoGg</f>
        <v>0.74590517767950448</v>
      </c>
      <c r="AN109" s="22">
        <f>'Activity data'!AN68*UDCPPEF*NtoN2O*kgtoGg</f>
        <v>0.74978093748788832</v>
      </c>
      <c r="AO109" s="22">
        <f>'Activity data'!AO68*UDCPPEF*NtoN2O*kgtoGg</f>
        <v>0.74854534533959793</v>
      </c>
      <c r="AP109" s="22">
        <f>'Activity data'!AP68*UDCPPEF*NtoN2O*kgtoGg</f>
        <v>0.75031194743140117</v>
      </c>
      <c r="AQ109" s="22">
        <f>'Activity data'!AQ68*UDCPPEF*NtoN2O*kgtoGg</f>
        <v>0.75271244528755776</v>
      </c>
      <c r="AR109" s="22">
        <f>'Activity data'!AR68*UDCPPEF*NtoN2O*kgtoGg</f>
        <v>0.75608601326275693</v>
      </c>
      <c r="AS109" s="22">
        <f>'Activity data'!AS68*UDCPPEF*NtoN2O*kgtoGg</f>
        <v>0.76014293834319391</v>
      </c>
      <c r="AT109" s="22">
        <f>'Activity data'!AT68*UDCPPEF*NtoN2O*kgtoGg</f>
        <v>0.76489870958149553</v>
      </c>
      <c r="AU109" s="22">
        <f>'Activity data'!AU68*UDCPPEF*NtoN2O*kgtoGg</f>
        <v>0.7710492207616283</v>
      </c>
      <c r="AV109" s="22">
        <f>'Activity data'!AV68*UDCPPEF*NtoN2O*kgtoGg</f>
        <v>0.77871922146993877</v>
      </c>
      <c r="AW109" s="22">
        <f>'Activity data'!AW68*UDCPPEF*NtoN2O*kgtoGg</f>
        <v>0.7876452865513609</v>
      </c>
      <c r="AX109" s="22">
        <f>'Activity data'!AX68*UDCPPEF*NtoN2O*kgtoGg</f>
        <v>0.79705725696463914</v>
      </c>
      <c r="AY109" s="22">
        <f>'Activity data'!AY68*UDCPPEF*NtoN2O*kgtoGg</f>
        <v>0.80705322864690143</v>
      </c>
      <c r="AZ109" s="22">
        <f>'Activity data'!AZ68*UDCPPEF*NtoN2O*kgtoGg</f>
        <v>0.81857504671196002</v>
      </c>
      <c r="BA109" s="22">
        <f>'Activity data'!BA68*UDCPPEF*NtoN2O*kgtoGg</f>
        <v>0.83077687676899459</v>
      </c>
      <c r="BB109" s="22">
        <f>'Activity data'!BB68*UDCPPEF*NtoN2O*kgtoGg</f>
        <v>0.84370609561560506</v>
      </c>
      <c r="BC109" s="22">
        <f>'Activity data'!BC68*UDCPPEF*NtoN2O*kgtoGg</f>
        <v>0.85745079429509208</v>
      </c>
      <c r="BD109" s="22">
        <f>'Activity data'!BD68*UDCPPEF*NtoN2O*kgtoGg</f>
        <v>0.87179605010713312</v>
      </c>
      <c r="BE109" s="22">
        <f>'Activity data'!BE68*UDCPPEF*NtoN2O*kgtoGg</f>
        <v>0.88628167702567007</v>
      </c>
      <c r="BF109" s="22">
        <f>'Activity data'!BF68*UDCPPEF*NtoN2O*kgtoGg</f>
        <v>0.90073033515612888</v>
      </c>
      <c r="BG109" s="22">
        <f>'Activity data'!BG68*UDCPPEF*NtoN2O*kgtoGg</f>
        <v>0.9158072571831819</v>
      </c>
      <c r="BH109" s="22">
        <f>'Activity data'!BH68*UDCPPEF*NtoN2O*kgtoGg</f>
        <v>0.93054361695764665</v>
      </c>
      <c r="BI109" s="22">
        <f>'Activity data'!BI68*UDCPPEF*NtoN2O*kgtoGg</f>
        <v>0.94578402812018958</v>
      </c>
      <c r="BJ109" s="22">
        <f>'Activity data'!BJ68*UDCPPEF*NtoN2O*kgtoGg</f>
        <v>0.96173825366101318</v>
      </c>
      <c r="BK109" s="22">
        <f>'Activity data'!BK68*UDCPPEF*NtoN2O*kgtoGg</f>
        <v>0.97845436719200618</v>
      </c>
      <c r="BL109" s="22">
        <f>'Activity data'!BL68*UDCPPEF*NtoN2O*kgtoGg</f>
        <v>0.99597753269367439</v>
      </c>
      <c r="BM109" s="22">
        <f>'Activity data'!BM68*UDCPPEF*NtoN2O*kgtoGg</f>
        <v>1.0130412317280915</v>
      </c>
      <c r="BN109" s="22">
        <f>'Activity data'!BN68*UDCPPEF*NtoN2O*kgtoGg</f>
        <v>1.0309154663449043</v>
      </c>
      <c r="BO109" s="22">
        <f>'Activity data'!BO68*UDCPPEF*NtoN2O*kgtoGg</f>
        <v>1.0500877749151918</v>
      </c>
      <c r="BP109" s="22">
        <f>'Activity data'!BP68*UDCPPEF*NtoN2O*kgtoGg</f>
        <v>1.0703723818634268</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13.711253827544148</v>
      </c>
      <c r="AL110" s="22">
        <f>'Activity data'!AL69*UDCPPEF*NtoN2O*kgtoGg</f>
        <v>12.167472344559267</v>
      </c>
      <c r="AM110" s="22">
        <f>'Activity data'!AM69*UDCPPEF*NtoN2O*kgtoGg</f>
        <v>12.622596814836001</v>
      </c>
      <c r="AN110" s="22">
        <f>'Activity data'!AN69*UDCPPEF*NtoN2O*kgtoGg</f>
        <v>12.650195980961469</v>
      </c>
      <c r="AO110" s="22">
        <f>'Activity data'!AO69*UDCPPEF*NtoN2O*kgtoGg</f>
        <v>12.408765253272689</v>
      </c>
      <c r="AP110" s="22">
        <f>'Activity data'!AP69*UDCPPEF*NtoN2O*kgtoGg</f>
        <v>12.297144933225404</v>
      </c>
      <c r="AQ110" s="22">
        <f>'Activity data'!AQ69*UDCPPEF*NtoN2O*kgtoGg</f>
        <v>12.203458002186826</v>
      </c>
      <c r="AR110" s="22">
        <f>'Activity data'!AR69*UDCPPEF*NtoN2O*kgtoGg</f>
        <v>12.15961053541027</v>
      </c>
      <c r="AS110" s="22">
        <f>'Activity data'!AS69*UDCPPEF*NtoN2O*kgtoGg</f>
        <v>12.149085365432185</v>
      </c>
      <c r="AT110" s="22">
        <f>'Activity data'!AT69*UDCPPEF*NtoN2O*kgtoGg</f>
        <v>12.171247503735771</v>
      </c>
      <c r="AU110" s="22">
        <f>'Activity data'!AU69*UDCPPEF*NtoN2O*kgtoGg</f>
        <v>12.256356476760155</v>
      </c>
      <c r="AV110" s="22">
        <f>'Activity data'!AV69*UDCPPEF*NtoN2O*kgtoGg</f>
        <v>12.40675784842402</v>
      </c>
      <c r="AW110" s="22">
        <f>'Activity data'!AW69*UDCPPEF*NtoN2O*kgtoGg</f>
        <v>12.501743161847511</v>
      </c>
      <c r="AX110" s="22">
        <f>'Activity data'!AX69*UDCPPEF*NtoN2O*kgtoGg</f>
        <v>12.60502805894922</v>
      </c>
      <c r="AY110" s="22">
        <f>'Activity data'!AY69*UDCPPEF*NtoN2O*kgtoGg</f>
        <v>12.719430887723828</v>
      </c>
      <c r="AZ110" s="22">
        <f>'Activity data'!AZ69*UDCPPEF*NtoN2O*kgtoGg</f>
        <v>12.882714312835496</v>
      </c>
      <c r="BA110" s="22">
        <f>'Activity data'!BA69*UDCPPEF*NtoN2O*kgtoGg</f>
        <v>13.056230455013722</v>
      </c>
      <c r="BB110" s="22">
        <f>'Activity data'!BB69*UDCPPEF*NtoN2O*kgtoGg</f>
        <v>13.239863214420293</v>
      </c>
      <c r="BC110" s="22">
        <f>'Activity data'!BC69*UDCPPEF*NtoN2O*kgtoGg</f>
        <v>13.435520122130086</v>
      </c>
      <c r="BD110" s="22">
        <f>'Activity data'!BD69*UDCPPEF*NtoN2O*kgtoGg</f>
        <v>13.63361795903238</v>
      </c>
      <c r="BE110" s="22">
        <f>'Activity data'!BE69*UDCPPEF*NtoN2O*kgtoGg</f>
        <v>13.815911970842766</v>
      </c>
      <c r="BF110" s="22">
        <f>'Activity data'!BF69*UDCPPEF*NtoN2O*kgtoGg</f>
        <v>13.975883703614199</v>
      </c>
      <c r="BG110" s="22">
        <f>'Activity data'!BG69*UDCPPEF*NtoN2O*kgtoGg</f>
        <v>14.209111318688663</v>
      </c>
      <c r="BH110" s="22">
        <f>'Activity data'!BH69*UDCPPEF*NtoN2O*kgtoGg</f>
        <v>14.413852977697637</v>
      </c>
      <c r="BI110" s="22">
        <f>'Activity data'!BI69*UDCPPEF*NtoN2O*kgtoGg</f>
        <v>14.619613292966791</v>
      </c>
      <c r="BJ110" s="22">
        <f>'Activity data'!BJ69*UDCPPEF*NtoN2O*kgtoGg</f>
        <v>14.832446837086621</v>
      </c>
      <c r="BK110" s="22">
        <f>'Activity data'!BK69*UDCPPEF*NtoN2O*kgtoGg</f>
        <v>15.052834584872441</v>
      </c>
      <c r="BL110" s="22">
        <f>'Activity data'!BL69*UDCPPEF*NtoN2O*kgtoGg</f>
        <v>15.28106125503836</v>
      </c>
      <c r="BM110" s="22">
        <f>'Activity data'!BM69*UDCPPEF*NtoN2O*kgtoGg</f>
        <v>15.476684087743651</v>
      </c>
      <c r="BN110" s="22">
        <f>'Activity data'!BN69*UDCPPEF*NtoN2O*kgtoGg</f>
        <v>15.679062284967117</v>
      </c>
      <c r="BO110" s="22">
        <f>'Activity data'!BO69*UDCPPEF*NtoN2O*kgtoGg</f>
        <v>15.901109933487049</v>
      </c>
      <c r="BP110" s="22">
        <f>'Activity data'!BP69*UDCPPEF*NtoN2O*kgtoGg</f>
        <v>16.135320793076126</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8.621647483145102</v>
      </c>
      <c r="AL111" s="22">
        <f>'Activity data'!AL70*UDCPPEF*NtoN2O*kgtoGg</f>
        <v>7.6509164395286078</v>
      </c>
      <c r="AM111" s="22">
        <f>'Activity data'!AM70*UDCPPEF*NtoN2O*kgtoGg</f>
        <v>7.9370990741025862</v>
      </c>
      <c r="AN111" s="22">
        <f>'Activity data'!AN70*UDCPPEF*NtoN2O*kgtoGg</f>
        <v>7.9544534520577637</v>
      </c>
      <c r="AO111" s="22">
        <f>'Activity data'!AO70*UDCPPEF*NtoN2O*kgtoGg</f>
        <v>7.802641615451666</v>
      </c>
      <c r="AP111" s="22">
        <f>'Activity data'!AP70*UDCPPEF*NtoN2O*kgtoGg</f>
        <v>7.7324546680354986</v>
      </c>
      <c r="AQ111" s="22">
        <f>'Activity data'!AQ70*UDCPPEF*NtoN2O*kgtoGg</f>
        <v>7.6735442501151701</v>
      </c>
      <c r="AR111" s="22">
        <f>'Activity data'!AR70*UDCPPEF*NtoN2O*kgtoGg</f>
        <v>7.6459729275846975</v>
      </c>
      <c r="AS111" s="22">
        <f>'Activity data'!AS70*UDCPPEF*NtoN2O*kgtoGg</f>
        <v>7.6393546921999143</v>
      </c>
      <c r="AT111" s="22">
        <f>'Activity data'!AT70*UDCPPEF*NtoN2O*kgtoGg</f>
        <v>7.6532902626684836</v>
      </c>
      <c r="AU111" s="22">
        <f>'Activity data'!AU70*UDCPPEF*NtoN2O*kgtoGg</f>
        <v>7.7068068536599466</v>
      </c>
      <c r="AV111" s="22">
        <f>'Activity data'!AV70*UDCPPEF*NtoN2O*kgtoGg</f>
        <v>7.8013793576611761</v>
      </c>
      <c r="AW111" s="22">
        <f>'Activity data'!AW70*UDCPPEF*NtoN2O*kgtoGg</f>
        <v>7.8611061994740128</v>
      </c>
      <c r="AX111" s="22">
        <f>'Activity data'!AX70*UDCPPEF*NtoN2O*kgtoGg</f>
        <v>7.9260518262083819</v>
      </c>
      <c r="AY111" s="22">
        <f>'Activity data'!AY70*UDCPPEF*NtoN2O*kgtoGg</f>
        <v>7.9979884173600837</v>
      </c>
      <c r="AZ111" s="22">
        <f>'Activity data'!AZ70*UDCPPEF*NtoN2O*kgtoGg</f>
        <v>8.1006611669758257</v>
      </c>
      <c r="BA111" s="22">
        <f>'Activity data'!BA70*UDCPPEF*NtoN2O*kgtoGg</f>
        <v>8.2097682573493316</v>
      </c>
      <c r="BB111" s="22">
        <f>'Activity data'!BB70*UDCPPEF*NtoN2O*kgtoGg</f>
        <v>8.3252366848085479</v>
      </c>
      <c r="BC111" s="22">
        <f>'Activity data'!BC70*UDCPPEF*NtoN2O*kgtoGg</f>
        <v>8.4482659064343135</v>
      </c>
      <c r="BD111" s="22">
        <f>'Activity data'!BD70*UDCPPEF*NtoN2O*kgtoGg</f>
        <v>8.5728299863081894</v>
      </c>
      <c r="BE111" s="22">
        <f>'Activity data'!BE70*UDCPPEF*NtoN2O*kgtoGg</f>
        <v>8.6874566081974383</v>
      </c>
      <c r="BF111" s="22">
        <f>'Activity data'!BF70*UDCPPEF*NtoN2O*kgtoGg</f>
        <v>8.7880469629943505</v>
      </c>
      <c r="BG111" s="22">
        <f>'Activity data'!BG70*UDCPPEF*NtoN2O*kgtoGg</f>
        <v>8.9347006757618317</v>
      </c>
      <c r="BH111" s="22">
        <f>'Activity data'!BH70*UDCPPEF*NtoN2O*kgtoGg</f>
        <v>9.0634423963434738</v>
      </c>
      <c r="BI111" s="22">
        <f>'Activity data'!BI70*UDCPPEF*NtoN2O*kgtoGg</f>
        <v>9.1928246488044216</v>
      </c>
      <c r="BJ111" s="22">
        <f>'Activity data'!BJ70*UDCPPEF*NtoN2O*kgtoGg</f>
        <v>9.3266545532806528</v>
      </c>
      <c r="BK111" s="22">
        <f>'Activity data'!BK70*UDCPPEF*NtoN2O*kgtoGg</f>
        <v>9.4652345471245862</v>
      </c>
      <c r="BL111" s="22">
        <f>'Activity data'!BL70*UDCPPEF*NtoN2O*kgtoGg</f>
        <v>9.6087436616936497</v>
      </c>
      <c r="BM111" s="22">
        <f>'Activity data'!BM70*UDCPPEF*NtoN2O*kgtoGg</f>
        <v>9.7317514569290591</v>
      </c>
      <c r="BN111" s="22">
        <f>'Activity data'!BN70*UDCPPEF*NtoN2O*kgtoGg</f>
        <v>9.8590070308306945</v>
      </c>
      <c r="BO111" s="22">
        <f>'Activity data'!BO70*UDCPPEF*NtoN2O*kgtoGg</f>
        <v>9.9986307715971563</v>
      </c>
      <c r="BP111" s="22">
        <f>'Activity data'!BP70*UDCPPEF*NtoN2O*kgtoGg</f>
        <v>10.145902749309721</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5.8847857186566284</v>
      </c>
      <c r="AM113" s="22">
        <f>'Activity data'!AM72*UDSOEF*NtoN2O*kgtoGg</f>
        <v>5.8886494810801731</v>
      </c>
      <c r="AN113" s="22">
        <f>'Activity data'!AN72*UDSOEF*NtoN2O*kgtoGg</f>
        <v>5.8866482068813086</v>
      </c>
      <c r="AO113" s="22">
        <f>'Activity data'!AO72*UDSOEF*NtoN2O*kgtoGg</f>
        <v>5.8860770614116298</v>
      </c>
      <c r="AP113" s="22">
        <f>'Activity data'!AP72*UDSOEF*NtoN2O*kgtoGg</f>
        <v>5.892180559840666</v>
      </c>
      <c r="AQ113" s="22">
        <f>'Activity data'!AQ72*UDSOEF*NtoN2O*kgtoGg</f>
        <v>5.9020805842568986</v>
      </c>
      <c r="AR113" s="22">
        <f>'Activity data'!AR72*UDSOEF*NtoN2O*kgtoGg</f>
        <v>5.9114936328900098</v>
      </c>
      <c r="AS113" s="22">
        <f>'Activity data'!AS72*UDSOEF*NtoN2O*kgtoGg</f>
        <v>5.9205186300892922</v>
      </c>
      <c r="AT113" s="22">
        <f>'Activity data'!AT72*UDSOEF*NtoN2O*kgtoGg</f>
        <v>5.9291136219386589</v>
      </c>
      <c r="AU113" s="22">
        <f>'Activity data'!AU72*UDSOEF*NtoN2O*kgtoGg</f>
        <v>5.9374717954935692</v>
      </c>
      <c r="AV113" s="22">
        <f>'Activity data'!AV72*UDSOEF*NtoN2O*kgtoGg</f>
        <v>5.9457483002000622</v>
      </c>
      <c r="AW113" s="22">
        <f>'Activity data'!AW72*UDSOEF*NtoN2O*kgtoGg</f>
        <v>5.9539026070734851</v>
      </c>
      <c r="AX113" s="22">
        <f>'Activity data'!AX72*UDSOEF*NtoN2O*kgtoGg</f>
        <v>5.9619466018244847</v>
      </c>
      <c r="AY113" s="22">
        <f>'Activity data'!AY72*UDSOEF*NtoN2O*kgtoGg</f>
        <v>5.9699153791000308</v>
      </c>
      <c r="AZ113" s="22">
        <f>'Activity data'!AZ72*UDSOEF*NtoN2O*kgtoGg</f>
        <v>5.9778572433933679</v>
      </c>
      <c r="BA113" s="22">
        <f>'Activity data'!BA72*UDSOEF*NtoN2O*kgtoGg</f>
        <v>5.985706146014202</v>
      </c>
      <c r="BB113" s="22">
        <f>'Activity data'!BB72*UDSOEF*NtoN2O*kgtoGg</f>
        <v>5.9935614590684843</v>
      </c>
      <c r="BC113" s="22">
        <f>'Activity data'!BC72*UDSOEF*NtoN2O*kgtoGg</f>
        <v>6.0013410939996996</v>
      </c>
      <c r="BD113" s="22">
        <f>'Activity data'!BD72*UDSOEF*NtoN2O*kgtoGg</f>
        <v>6.0088472569358578</v>
      </c>
      <c r="BE113" s="22">
        <f>'Activity data'!BE72*UDSOEF*NtoN2O*kgtoGg</f>
        <v>6.0160094164461331</v>
      </c>
      <c r="BF113" s="22">
        <f>'Activity data'!BF72*UDSOEF*NtoN2O*kgtoGg</f>
        <v>6.022832433511998</v>
      </c>
      <c r="BG113" s="22">
        <f>'Activity data'!BG72*UDSOEF*NtoN2O*kgtoGg</f>
        <v>6.0294512461286898</v>
      </c>
      <c r="BH113" s="22">
        <f>'Activity data'!BH72*UDSOEF*NtoN2O*kgtoGg</f>
        <v>6.0356077934321695</v>
      </c>
      <c r="BI113" s="22">
        <f>'Activity data'!BI72*UDSOEF*NtoN2O*kgtoGg</f>
        <v>6.0413482222350741</v>
      </c>
      <c r="BJ113" s="22">
        <f>'Activity data'!BJ72*UDSOEF*NtoN2O*kgtoGg</f>
        <v>6.0466918613182488</v>
      </c>
      <c r="BK113" s="22">
        <f>'Activity data'!BK72*UDSOEF*NtoN2O*kgtoGg</f>
        <v>6.0515574414524611</v>
      </c>
      <c r="BL113" s="22">
        <f>'Activity data'!BL72*UDSOEF*NtoN2O*kgtoGg</f>
        <v>6.0558555861112886</v>
      </c>
      <c r="BM113" s="22">
        <f>'Activity data'!BM72*UDSOEF*NtoN2O*kgtoGg</f>
        <v>6.0593901167893724</v>
      </c>
      <c r="BN113" s="22">
        <f>'Activity data'!BN72*UDSOEF*NtoN2O*kgtoGg</f>
        <v>6.0623617976958108</v>
      </c>
      <c r="BO113" s="22">
        <f>'Activity data'!BO72*UDSOEF*NtoN2O*kgtoGg</f>
        <v>6.064852578551311</v>
      </c>
      <c r="BP113" s="22">
        <f>'Activity data'!BP72*UDSOEF*NtoN2O*kgtoGg</f>
        <v>6.0667449066323131</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0.65691584576644568</v>
      </c>
      <c r="AM114" s="22">
        <f>'Activity data'!AM73*UDSOEF*NtoN2O*kgtoGg</f>
        <v>0.65734715573789559</v>
      </c>
      <c r="AN114" s="22">
        <f>'Activity data'!AN73*UDSOEF*NtoN2O*kgtoGg</f>
        <v>0.65712375444585047</v>
      </c>
      <c r="AO114" s="22">
        <f>'Activity data'!AO73*UDSOEF*NtoN2O*kgtoGg</f>
        <v>0.65705999774727075</v>
      </c>
      <c r="AP114" s="22">
        <f>'Activity data'!AP73*UDSOEF*NtoN2O*kgtoGg</f>
        <v>0.65774132838942712</v>
      </c>
      <c r="AQ114" s="22">
        <f>'Activity data'!AQ73*UDSOEF*NtoN2O*kgtoGg</f>
        <v>0.65884646343145248</v>
      </c>
      <c r="AR114" s="22">
        <f>'Activity data'!AR73*UDSOEF*NtoN2O*kgtoGg</f>
        <v>0.65989723759718932</v>
      </c>
      <c r="AS114" s="22">
        <f>'Activity data'!AS73*UDSOEF*NtoN2O*kgtoGg</f>
        <v>0.66090469376494909</v>
      </c>
      <c r="AT114" s="22">
        <f>'Activity data'!AT73*UDSOEF*NtoN2O*kgtoGg</f>
        <v>0.6618641486389274</v>
      </c>
      <c r="AU114" s="22">
        <f>'Activity data'!AU73*UDSOEF*NtoN2O*kgtoGg</f>
        <v>0.66279716759873064</v>
      </c>
      <c r="AV114" s="22">
        <f>'Activity data'!AV73*UDSOEF*NtoN2O*kgtoGg</f>
        <v>0.66372106990362179</v>
      </c>
      <c r="AW114" s="22">
        <f>'Activity data'!AW73*UDSOEF*NtoN2O*kgtoGg</f>
        <v>0.66463133132221675</v>
      </c>
      <c r="AX114" s="22">
        <f>'Activity data'!AX73*UDSOEF*NtoN2O*kgtoGg</f>
        <v>0.66552927865077305</v>
      </c>
      <c r="AY114" s="22">
        <f>'Activity data'!AY73*UDSOEF*NtoN2O*kgtoGg</f>
        <v>0.66641882948812903</v>
      </c>
      <c r="AZ114" s="22">
        <f>'Activity data'!AZ73*UDSOEF*NtoN2O*kgtoGg</f>
        <v>0.66730537604201257</v>
      </c>
      <c r="BA114" s="22">
        <f>'Activity data'!BA73*UDSOEF*NtoN2O*kgtoGg</f>
        <v>0.66818154532837415</v>
      </c>
      <c r="BB114" s="22">
        <f>'Activity data'!BB73*UDSOEF*NtoN2O*kgtoGg</f>
        <v>0.66905843020838807</v>
      </c>
      <c r="BC114" s="22">
        <f>'Activity data'!BC73*UDSOEF*NtoN2O*kgtoGg</f>
        <v>0.6699268671753269</v>
      </c>
      <c r="BD114" s="22">
        <f>'Activity data'!BD73*UDSOEF*NtoN2O*kgtoGg</f>
        <v>0.67076477659283273</v>
      </c>
      <c r="BE114" s="22">
        <f>'Activity data'!BE73*UDSOEF*NtoN2O*kgtoGg</f>
        <v>0.67156428507065047</v>
      </c>
      <c r="BF114" s="22">
        <f>'Activity data'!BF73*UDSOEF*NtoN2O*kgtoGg</f>
        <v>0.6723259352378419</v>
      </c>
      <c r="BG114" s="22">
        <f>'Activity data'!BG73*UDSOEF*NtoN2O*kgtoGg</f>
        <v>0.67306479015897869</v>
      </c>
      <c r="BH114" s="22">
        <f>'Activity data'!BH73*UDSOEF*NtoN2O*kgtoGg</f>
        <v>0.67375204262189237</v>
      </c>
      <c r="BI114" s="22">
        <f>'Activity data'!BI73*UDSOEF*NtoN2O*kgtoGg</f>
        <v>0.67439284397344657</v>
      </c>
      <c r="BJ114" s="22">
        <f>'Activity data'!BJ73*UDSOEF*NtoN2O*kgtoGg</f>
        <v>0.67498935187630293</v>
      </c>
      <c r="BK114" s="22">
        <f>'Activity data'!BK73*UDSOEF*NtoN2O*kgtoGg</f>
        <v>0.67553249428484918</v>
      </c>
      <c r="BL114" s="22">
        <f>'Activity data'!BL73*UDSOEF*NtoN2O*kgtoGg</f>
        <v>0.67601229413972397</v>
      </c>
      <c r="BM114" s="22">
        <f>'Activity data'!BM73*UDSOEF*NtoN2O*kgtoGg</f>
        <v>0.67640685212718299</v>
      </c>
      <c r="BN114" s="22">
        <f>'Activity data'!BN73*UDSOEF*NtoN2O*kgtoGg</f>
        <v>0.67673857946090932</v>
      </c>
      <c r="BO114" s="22">
        <f>'Activity data'!BO73*UDSOEF*NtoN2O*kgtoGg</f>
        <v>0.67701662414945629</v>
      </c>
      <c r="BP114" s="22">
        <f>'Activity data'!BP73*UDSOEF*NtoN2O*kgtoGg</f>
        <v>0.67722786383790545</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0.74007952602842475</v>
      </c>
      <c r="AM115" s="22">
        <f>'Activity data'!AM74*UDSOEF*NtoN2O*kgtoGg</f>
        <v>0.74128077262948289</v>
      </c>
      <c r="AN115" s="22">
        <f>'Activity data'!AN74*UDSOEF*NtoN2O*kgtoGg</f>
        <v>0.74130689882986411</v>
      </c>
      <c r="AO115" s="22">
        <f>'Activity data'!AO74*UDSOEF*NtoN2O*kgtoGg</f>
        <v>0.74155861819547764</v>
      </c>
      <c r="AP115" s="22">
        <f>'Activity data'!AP74*UDSOEF*NtoN2O*kgtoGg</f>
        <v>0.74303319907362941</v>
      </c>
      <c r="AQ115" s="22">
        <f>'Activity data'!AQ74*UDSOEF*NtoN2O*kgtoGg</f>
        <v>0.74518075894465685</v>
      </c>
      <c r="AR115" s="22">
        <f>'Activity data'!AR74*UDSOEF*NtoN2O*kgtoGg</f>
        <v>0.74719102851383168</v>
      </c>
      <c r="AS115" s="22">
        <f>'Activity data'!AS74*UDSOEF*NtoN2O*kgtoGg</f>
        <v>0.74908656714505129</v>
      </c>
      <c r="AT115" s="22">
        <f>'Activity data'!AT74*UDSOEF*NtoN2O*kgtoGg</f>
        <v>0.75086291077367695</v>
      </c>
      <c r="AU115" s="22">
        <f>'Activity data'!AU74*UDSOEF*NtoN2O*kgtoGg</f>
        <v>0.75255945486175735</v>
      </c>
      <c r="AV115" s="22">
        <f>'Activity data'!AV74*UDSOEF*NtoN2O*kgtoGg</f>
        <v>0.75420788601057287</v>
      </c>
      <c r="AW115" s="22">
        <f>'Activity data'!AW74*UDSOEF*NtoN2O*kgtoGg</f>
        <v>0.75580285672374903</v>
      </c>
      <c r="AX115" s="22">
        <f>'Activity data'!AX74*UDSOEF*NtoN2O*kgtoGg</f>
        <v>0.75734865066574497</v>
      </c>
      <c r="AY115" s="22">
        <f>'Activity data'!AY74*UDSOEF*NtoN2O*kgtoGg</f>
        <v>0.75885367170761042</v>
      </c>
      <c r="AZ115" s="22">
        <f>'Activity data'!AZ74*UDSOEF*NtoN2O*kgtoGg</f>
        <v>0.76032856611032751</v>
      </c>
      <c r="BA115" s="22">
        <f>'Activity data'!BA74*UDSOEF*NtoN2O*kgtoGg</f>
        <v>0.76176257688347304</v>
      </c>
      <c r="BB115" s="22">
        <f>'Activity data'!BB74*UDSOEF*NtoN2O*kgtoGg</f>
        <v>0.76317551711737452</v>
      </c>
      <c r="BC115" s="22">
        <f>'Activity data'!BC74*UDSOEF*NtoN2O*kgtoGg</f>
        <v>0.76455344542987214</v>
      </c>
      <c r="BD115" s="22">
        <f>'Activity data'!BD74*UDSOEF*NtoN2O*kgtoGg</f>
        <v>0.76586111072592999</v>
      </c>
      <c r="BE115" s="22">
        <f>'Activity data'!BE74*UDSOEF*NtoN2O*kgtoGg</f>
        <v>0.76708684793521442</v>
      </c>
      <c r="BF115" s="22">
        <f>'Activity data'!BF74*UDSOEF*NtoN2O*kgtoGg</f>
        <v>0.76823284160332972</v>
      </c>
      <c r="BG115" s="22">
        <f>'Activity data'!BG74*UDSOEF*NtoN2O*kgtoGg</f>
        <v>0.76932503241777406</v>
      </c>
      <c r="BH115" s="22">
        <f>'Activity data'!BH74*UDSOEF*NtoN2O*kgtoGg</f>
        <v>0.77031720012885196</v>
      </c>
      <c r="BI115" s="22">
        <f>'Activity data'!BI74*UDSOEF*NtoN2O*kgtoGg</f>
        <v>0.77121895639880822</v>
      </c>
      <c r="BJ115" s="22">
        <f>'Activity data'!BJ74*UDSOEF*NtoN2O*kgtoGg</f>
        <v>0.77203489986059293</v>
      </c>
      <c r="BK115" s="22">
        <f>'Activity data'!BK74*UDSOEF*NtoN2O*kgtoGg</f>
        <v>0.77275123224512232</v>
      </c>
      <c r="BL115" s="22">
        <f>'Activity data'!BL74*UDSOEF*NtoN2O*kgtoGg</f>
        <v>0.77335272644214581</v>
      </c>
      <c r="BM115" s="22">
        <f>'Activity data'!BM74*UDSOEF*NtoN2O*kgtoGg</f>
        <v>0.7738048302400119</v>
      </c>
      <c r="BN115" s="22">
        <f>'Activity data'!BN74*UDSOEF*NtoN2O*kgtoGg</f>
        <v>0.77414508571366714</v>
      </c>
      <c r="BO115" s="22">
        <f>'Activity data'!BO74*UDSOEF*NtoN2O*kgtoGg</f>
        <v>0.77438926181090495</v>
      </c>
      <c r="BP115" s="22">
        <f>'Activity data'!BP74*UDSOEF*NtoN2O*kgtoGg</f>
        <v>0.7745169633117015</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1.2248165826201782</v>
      </c>
      <c r="AM116" s="22">
        <f>'Activity data'!AM75*UDSOEF*NtoN2O*kgtoGg</f>
        <v>1.2268046213444594</v>
      </c>
      <c r="AN116" s="22">
        <f>'Activity data'!AN75*UDSOEF*NtoN2O*kgtoGg</f>
        <v>1.2268478596753989</v>
      </c>
      <c r="AO116" s="22">
        <f>'Activity data'!AO75*UDSOEF*NtoN2O*kgtoGg</f>
        <v>1.2272644501124084</v>
      </c>
      <c r="AP116" s="22">
        <f>'Activity data'!AP75*UDSOEF*NtoN2O*kgtoGg</f>
        <v>1.2297048515131437</v>
      </c>
      <c r="AQ116" s="22">
        <f>'Activity data'!AQ75*UDSOEF*NtoN2O*kgtoGg</f>
        <v>1.2332590194771185</v>
      </c>
      <c r="AR116" s="22">
        <f>'Activity data'!AR75*UDSOEF*NtoN2O*kgtoGg</f>
        <v>1.2365859747802534</v>
      </c>
      <c r="AS116" s="22">
        <f>'Activity data'!AS75*UDSOEF*NtoN2O*kgtoGg</f>
        <v>1.2397230527115592</v>
      </c>
      <c r="AT116" s="22">
        <f>'Activity data'!AT75*UDSOEF*NtoN2O*kgtoGg</f>
        <v>1.2426628653347351</v>
      </c>
      <c r="AU116" s="22">
        <f>'Activity data'!AU75*UDSOEF*NtoN2O*kgtoGg</f>
        <v>1.2454706113392466</v>
      </c>
      <c r="AV116" s="22">
        <f>'Activity data'!AV75*UDSOEF*NtoN2O*kgtoGg</f>
        <v>1.2481987314065748</v>
      </c>
      <c r="AW116" s="22">
        <f>'Activity data'!AW75*UDSOEF*NtoN2O*kgtoGg</f>
        <v>1.2508383755388417</v>
      </c>
      <c r="AX116" s="22">
        <f>'Activity data'!AX75*UDSOEF*NtoN2O*kgtoGg</f>
        <v>1.2533966331137145</v>
      </c>
      <c r="AY116" s="22">
        <f>'Activity data'!AY75*UDSOEF*NtoN2O*kgtoGg</f>
        <v>1.2558874123670754</v>
      </c>
      <c r="AZ116" s="22">
        <f>'Activity data'!AZ75*UDSOEF*NtoN2O*kgtoGg</f>
        <v>1.2583283326445973</v>
      </c>
      <c r="BA116" s="22">
        <f>'Activity data'!BA75*UDSOEF*NtoN2O*kgtoGg</f>
        <v>1.2607015913456321</v>
      </c>
      <c r="BB116" s="22">
        <f>'Activity data'!BB75*UDSOEF*NtoN2O*kgtoGg</f>
        <v>1.263039978732216</v>
      </c>
      <c r="BC116" s="22">
        <f>'Activity data'!BC75*UDSOEF*NtoN2O*kgtoGg</f>
        <v>1.2653204221000602</v>
      </c>
      <c r="BD116" s="22">
        <f>'Activity data'!BD75*UDSOEF*NtoN2O*kgtoGg</f>
        <v>1.2674845816029232</v>
      </c>
      <c r="BE116" s="22">
        <f>'Activity data'!BE75*UDSOEF*NtoN2O*kgtoGg</f>
        <v>1.2695131517863503</v>
      </c>
      <c r="BF116" s="22">
        <f>'Activity data'!BF75*UDSOEF*NtoN2O*kgtoGg</f>
        <v>1.271409748028943</v>
      </c>
      <c r="BG116" s="22">
        <f>'Activity data'!BG75*UDSOEF*NtoN2O*kgtoGg</f>
        <v>1.2732173016415873</v>
      </c>
      <c r="BH116" s="22">
        <f>'Activity data'!BH75*UDSOEF*NtoN2O*kgtoGg</f>
        <v>1.2748593190498922</v>
      </c>
      <c r="BI116" s="22">
        <f>'Activity data'!BI75*UDSOEF*NtoN2O*kgtoGg</f>
        <v>1.2763517073596342</v>
      </c>
      <c r="BJ116" s="22">
        <f>'Activity data'!BJ75*UDSOEF*NtoN2O*kgtoGg</f>
        <v>1.2777020772149352</v>
      </c>
      <c r="BK116" s="22">
        <f>'Activity data'!BK75*UDSOEF*NtoN2O*kgtoGg</f>
        <v>1.2788875927607413</v>
      </c>
      <c r="BL116" s="22">
        <f>'Activity data'!BL75*UDSOEF*NtoN2O*kgtoGg</f>
        <v>1.2798830534388905</v>
      </c>
      <c r="BM116" s="22">
        <f>'Activity data'!BM75*UDSOEF*NtoN2O*kgtoGg</f>
        <v>1.280631276040944</v>
      </c>
      <c r="BN116" s="22">
        <f>'Activity data'!BN75*UDSOEF*NtoN2O*kgtoGg</f>
        <v>1.2811943919383622</v>
      </c>
      <c r="BO116" s="22">
        <f>'Activity data'!BO75*UDSOEF*NtoN2O*kgtoGg</f>
        <v>1.2815984984194333</v>
      </c>
      <c r="BP116" s="22">
        <f>'Activity data'!BP75*UDSOEF*NtoN2O*kgtoGg</f>
        <v>1.2818098418092996</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0.19381280191845884</v>
      </c>
      <c r="AG117" s="22">
        <f>'Activity data'!AG76*UDSOEF*NtoN2O*kgtoGg</f>
        <v>0.19411375969056655</v>
      </c>
      <c r="AH117" s="22">
        <f>'Activity data'!AH76*UDSOEF*NtoN2O*kgtoGg</f>
        <v>0.19368291106027893</v>
      </c>
      <c r="AI117" s="22">
        <f>'Activity data'!AI76*UDSOEF*NtoN2O*kgtoGg</f>
        <v>0.19253602379697465</v>
      </c>
      <c r="AJ117" s="22">
        <f>'Activity data'!AJ76*UDSOEF*NtoN2O*kgtoGg</f>
        <v>0.19190012409058904</v>
      </c>
      <c r="AK117" s="22">
        <f>'Activity data'!AK76*UDSOEF*NtoN2O*kgtoGg</f>
        <v>0.19132863754616411</v>
      </c>
      <c r="AL117" s="22">
        <f>'Activity data'!AL76*UDSOEF*NtoN2O*kgtoGg</f>
        <v>0.18208940984408351</v>
      </c>
      <c r="AM117" s="22">
        <f>'Activity data'!AM76*UDSOEF*NtoN2O*kgtoGg</f>
        <v>0.18650458380292187</v>
      </c>
      <c r="AN117" s="22">
        <f>'Activity data'!AN76*UDSOEF*NtoN2O*kgtoGg</f>
        <v>0.18782509427816671</v>
      </c>
      <c r="AO117" s="22">
        <f>'Activity data'!AO76*UDSOEF*NtoN2O*kgtoGg</f>
        <v>0.18698737185003164</v>
      </c>
      <c r="AP117" s="22">
        <f>'Activity data'!AP76*UDSOEF*NtoN2O*kgtoGg</f>
        <v>0.18698411982517998</v>
      </c>
      <c r="AQ117" s="22">
        <f>'Activity data'!AQ76*UDSOEF*NtoN2O*kgtoGg</f>
        <v>0.18702146626487534</v>
      </c>
      <c r="AR117" s="22">
        <f>'Activity data'!AR76*UDSOEF*NtoN2O*kgtoGg</f>
        <v>0.18748754964144224</v>
      </c>
      <c r="AS117" s="22">
        <f>'Activity data'!AS76*UDSOEF*NtoN2O*kgtoGg</f>
        <v>0.18825410052969024</v>
      </c>
      <c r="AT117" s="22">
        <f>'Activity data'!AT76*UDSOEF*NtoN2O*kgtoGg</f>
        <v>0.18932518762803624</v>
      </c>
      <c r="AU117" s="22">
        <f>'Activity data'!AU76*UDSOEF*NtoN2O*kgtoGg</f>
        <v>0.19096000643163408</v>
      </c>
      <c r="AV117" s="22">
        <f>'Activity data'!AV76*UDSOEF*NtoN2O*kgtoGg</f>
        <v>0.19319120458740052</v>
      </c>
      <c r="AW117" s="22">
        <f>'Activity data'!AW76*UDSOEF*NtoN2O*kgtoGg</f>
        <v>0.1959108618030003</v>
      </c>
      <c r="AX117" s="22">
        <f>'Activity data'!AX76*UDSOEF*NtoN2O*kgtoGg</f>
        <v>0.19881233317460748</v>
      </c>
      <c r="AY117" s="22">
        <f>'Activity data'!AY76*UDSOEF*NtoN2O*kgtoGg</f>
        <v>0.20192996022191315</v>
      </c>
      <c r="AZ117" s="22">
        <f>'Activity data'!AZ76*UDSOEF*NtoN2O*kgtoGg</f>
        <v>0.20562379742400483</v>
      </c>
      <c r="BA117" s="22">
        <f>'Activity data'!BA76*UDSOEF*NtoN2O*kgtoGg</f>
        <v>0.20956569929071434</v>
      </c>
      <c r="BB117" s="22">
        <f>'Activity data'!BB76*UDSOEF*NtoN2O*kgtoGg</f>
        <v>0.21376572448369915</v>
      </c>
      <c r="BC117" s="22">
        <f>'Activity data'!BC76*UDSOEF*NtoN2O*kgtoGg</f>
        <v>0.21826085665065206</v>
      </c>
      <c r="BD117" s="22">
        <f>'Activity data'!BD76*UDSOEF*NtoN2O*kgtoGg</f>
        <v>0.22297970925859958</v>
      </c>
      <c r="BE117" s="22">
        <f>'Activity data'!BE76*UDSOEF*NtoN2O*kgtoGg</f>
        <v>0.22775066267657273</v>
      </c>
      <c r="BF117" s="22">
        <f>'Activity data'!BF76*UDSOEF*NtoN2O*kgtoGg</f>
        <v>0.23250696889867636</v>
      </c>
      <c r="BG117" s="22">
        <f>'Activity data'!BG76*UDSOEF*NtoN2O*kgtoGg</f>
        <v>0.23749371595586077</v>
      </c>
      <c r="BH117" s="22">
        <f>'Activity data'!BH76*UDSOEF*NtoN2O*kgtoGg</f>
        <v>0.24236103449740087</v>
      </c>
      <c r="BI117" s="22">
        <f>'Activity data'!BI76*UDSOEF*NtoN2O*kgtoGg</f>
        <v>0.24742786738237058</v>
      </c>
      <c r="BJ117" s="22">
        <f>'Activity data'!BJ76*UDSOEF*NtoN2O*kgtoGg</f>
        <v>0.25277258101926975</v>
      </c>
      <c r="BK117" s="22">
        <f>'Activity data'!BK76*UDSOEF*NtoN2O*kgtoGg</f>
        <v>0.25841946779016939</v>
      </c>
      <c r="BL117" s="22">
        <f>'Activity data'!BL76*UDSOEF*NtoN2O*kgtoGg</f>
        <v>0.26439288061785843</v>
      </c>
      <c r="BM117" s="22">
        <f>'Activity data'!BM76*UDSOEF*NtoN2O*kgtoGg</f>
        <v>0.27023296917478923</v>
      </c>
      <c r="BN117" s="22">
        <f>'Activity data'!BN76*UDSOEF*NtoN2O*kgtoGg</f>
        <v>0.27640509451857076</v>
      </c>
      <c r="BO117" s="22">
        <f>'Activity data'!BO76*UDSOEF*NtoN2O*kgtoGg</f>
        <v>0.28308746416676767</v>
      </c>
      <c r="BP117" s="22">
        <f>'Activity data'!BP76*UDSOEF*NtoN2O*kgtoGg</f>
        <v>0.29022122923830351</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0.66039158293445122</v>
      </c>
      <c r="AN135" s="22">
        <f>'Activity data'!AN47*ttokg*FracGASF*MSVolatEF*NtoN2O*kgtoGg</f>
        <v>0.66012485501396989</v>
      </c>
      <c r="AO135" s="22">
        <f>'Activity data'!AO47*ttokg*FracGASF*MSVolatEF*NtoN2O*kgtoGg</f>
        <v>0.66001604443693607</v>
      </c>
      <c r="AP135" s="22">
        <f>'Activity data'!AP47*ttokg*FracGASF*MSVolatEF*NtoN2O*kgtoGg</f>
        <v>0.66000803259775342</v>
      </c>
      <c r="AQ135" s="22">
        <f>'Activity data'!AQ47*ttokg*FracGASF*MSVolatEF*NtoN2O*kgtoGg</f>
        <v>0.65995306968895251</v>
      </c>
      <c r="AR135" s="22">
        <f>'Activity data'!AR47*ttokg*FracGASF*MSVolatEF*NtoN2O*kgtoGg</f>
        <v>0.65989231152474426</v>
      </c>
      <c r="AS135" s="22">
        <f>'Activity data'!AS47*ttokg*FracGASF*MSVolatEF*NtoN2O*kgtoGg</f>
        <v>0.65981330479222333</v>
      </c>
      <c r="AT135" s="22">
        <f>'Activity data'!AT47*ttokg*FracGASF*MSVolatEF*NtoN2O*kgtoGg</f>
        <v>0.65972188784689145</v>
      </c>
      <c r="AU135" s="22">
        <f>'Activity data'!AU47*ttokg*FracGASF*MSVolatEF*NtoN2O*kgtoGg</f>
        <v>0.65961794681665253</v>
      </c>
      <c r="AV135" s="22">
        <f>'Activity data'!AV47*ttokg*FracGASF*MSVolatEF*NtoN2O*kgtoGg</f>
        <v>0.6594892152950852</v>
      </c>
      <c r="AW135" s="22">
        <f>'Activity data'!AW47*ttokg*FracGASF*MSVolatEF*NtoN2O*kgtoGg</f>
        <v>0.6593345235600977</v>
      </c>
      <c r="AX135" s="22">
        <f>'Activity data'!AX47*ttokg*FracGASF*MSVolatEF*NtoN2O*kgtoGg</f>
        <v>0.65915972521366661</v>
      </c>
      <c r="AY135" s="22">
        <f>'Activity data'!AY47*ttokg*FracGASF*MSVolatEF*NtoN2O*kgtoGg</f>
        <v>0.65897942064289072</v>
      </c>
      <c r="AZ135" s="22">
        <f>'Activity data'!AZ47*ttokg*FracGASF*MSVolatEF*NtoN2O*kgtoGg</f>
        <v>0.65879234496764993</v>
      </c>
      <c r="BA135" s="22">
        <f>'Activity data'!BA47*ttokg*FracGASF*MSVolatEF*NtoN2O*kgtoGg</f>
        <v>0.65858323539455099</v>
      </c>
      <c r="BB135" s="22">
        <f>'Activity data'!BB47*ttokg*FracGASF*MSVolatEF*NtoN2O*kgtoGg</f>
        <v>0.65836741303606172</v>
      </c>
      <c r="BC135" s="22">
        <f>'Activity data'!BC47*ttokg*FracGASF*MSVolatEF*NtoN2O*kgtoGg</f>
        <v>0.65814483062045515</v>
      </c>
      <c r="BD135" s="22">
        <f>'Activity data'!BD47*ttokg*FracGASF*MSVolatEF*NtoN2O*kgtoGg</f>
        <v>0.65791464997715865</v>
      </c>
      <c r="BE135" s="22">
        <f>'Activity data'!BE47*ttokg*FracGASF*MSVolatEF*NtoN2O*kgtoGg</f>
        <v>0.65768062666006832</v>
      </c>
      <c r="BF135" s="22">
        <f>'Activity data'!BF47*ttokg*FracGASF*MSVolatEF*NtoN2O*kgtoGg</f>
        <v>0.65744992525727552</v>
      </c>
      <c r="BG135" s="22">
        <f>'Activity data'!BG47*ttokg*FracGASF*MSVolatEF*NtoN2O*kgtoGg</f>
        <v>0.65722500654070048</v>
      </c>
      <c r="BH135" s="22">
        <f>'Activity data'!BH47*ttokg*FracGASF*MSVolatEF*NtoN2O*kgtoGg</f>
        <v>0.65699640895938582</v>
      </c>
      <c r="BI135" s="22">
        <f>'Activity data'!BI47*ttokg*FracGASF*MSVolatEF*NtoN2O*kgtoGg</f>
        <v>0.65677752523944621</v>
      </c>
      <c r="BJ135" s="22">
        <f>'Activity data'!BJ47*ttokg*FracGASF*MSVolatEF*NtoN2O*kgtoGg</f>
        <v>0.65655657817639124</v>
      </c>
      <c r="BK135" s="22">
        <f>'Activity data'!BK47*ttokg*FracGASF*MSVolatEF*NtoN2O*kgtoGg</f>
        <v>0.6563311525365817</v>
      </c>
      <c r="BL135" s="22">
        <f>'Activity data'!BL47*ttokg*FracGASF*MSVolatEF*NtoN2O*kgtoGg</f>
        <v>0.6561010468643812</v>
      </c>
      <c r="BM135" s="22">
        <f>'Activity data'!BM47*ttokg*FracGASF*MSVolatEF*NtoN2O*kgtoGg</f>
        <v>0.65586614028060841</v>
      </c>
      <c r="BN135" s="22">
        <f>'Activity data'!BN47*ttokg*FracGASF*MSVolatEF*NtoN2O*kgtoGg</f>
        <v>0.65564197188652584</v>
      </c>
      <c r="BO135" s="22">
        <f>'Activity data'!BO47*ttokg*FracGASF*MSVolatEF*NtoN2O*kgtoGg</f>
        <v>0.65541322084476272</v>
      </c>
      <c r="BP135" s="22">
        <f>'Activity data'!BP47*ttokg*FracGASF*MSVolatEF*NtoN2O*kgtoGg</f>
        <v>0.6551749257339966</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8.7171688947347593E-3</v>
      </c>
      <c r="AN136" s="22">
        <f>'Activity data'!AN48*ttokg*FracGASM*MSVolatEF*NtoN2O*kgtoGg</f>
        <v>8.7136480861844043E-3</v>
      </c>
      <c r="AO136" s="22">
        <f>'Activity data'!AO48*ttokg*FracGASM*MSVolatEF*NtoN2O*kgtoGg</f>
        <v>8.7122117865675586E-3</v>
      </c>
      <c r="AP136" s="22">
        <f>'Activity data'!AP48*ttokg*FracGASM*MSVolatEF*NtoN2O*kgtoGg</f>
        <v>8.7121060302903473E-3</v>
      </c>
      <c r="AQ136" s="22">
        <f>'Activity data'!AQ48*ttokg*FracGASM*MSVolatEF*NtoN2O*kgtoGg</f>
        <v>8.7113805198941741E-3</v>
      </c>
      <c r="AR136" s="22">
        <f>'Activity data'!AR48*ttokg*FracGASM*MSVolatEF*NtoN2O*kgtoGg</f>
        <v>8.7105785121266242E-3</v>
      </c>
      <c r="AS136" s="22">
        <f>'Activity data'!AS48*ttokg*FracGASM*MSVolatEF*NtoN2O*kgtoGg</f>
        <v>8.7095356232573494E-3</v>
      </c>
      <c r="AT136" s="22">
        <f>'Activity data'!AT48*ttokg*FracGASM*MSVolatEF*NtoN2O*kgtoGg</f>
        <v>8.7083289195789663E-3</v>
      </c>
      <c r="AU136" s="22">
        <f>'Activity data'!AU48*ttokg*FracGASM*MSVolatEF*NtoN2O*kgtoGg</f>
        <v>8.7069568979798173E-3</v>
      </c>
      <c r="AV136" s="22">
        <f>'Activity data'!AV48*ttokg*FracGASM*MSVolatEF*NtoN2O*kgtoGg</f>
        <v>8.7052576418951266E-3</v>
      </c>
      <c r="AW136" s="22">
        <f>'Activity data'!AW48*ttokg*FracGASM*MSVolatEF*NtoN2O*kgtoGg</f>
        <v>8.7032157109932905E-3</v>
      </c>
      <c r="AX136" s="22">
        <f>'Activity data'!AX48*ttokg*FracGASM*MSVolatEF*NtoN2O*kgtoGg</f>
        <v>8.7009083728204015E-3</v>
      </c>
      <c r="AY136" s="22">
        <f>'Activity data'!AY48*ttokg*FracGASM*MSVolatEF*NtoN2O*kgtoGg</f>
        <v>8.6985283524861606E-3</v>
      </c>
      <c r="AZ136" s="22">
        <f>'Activity data'!AZ48*ttokg*FracGASM*MSVolatEF*NtoN2O*kgtoGg</f>
        <v>8.6960589535729806E-3</v>
      </c>
      <c r="BA136" s="22">
        <f>'Activity data'!BA48*ttokg*FracGASM*MSVolatEF*NtoN2O*kgtoGg</f>
        <v>8.6932987072080737E-3</v>
      </c>
      <c r="BB136" s="22">
        <f>'Activity data'!BB48*ttokg*FracGASM*MSVolatEF*NtoN2O*kgtoGg</f>
        <v>8.6904498520760185E-3</v>
      </c>
      <c r="BC136" s="22">
        <f>'Activity data'!BC48*ttokg*FracGASM*MSVolatEF*NtoN2O*kgtoGg</f>
        <v>8.6875117641900101E-3</v>
      </c>
      <c r="BD136" s="22">
        <f>'Activity data'!BD48*ttokg*FracGASM*MSVolatEF*NtoN2O*kgtoGg</f>
        <v>8.6844733796984964E-3</v>
      </c>
      <c r="BE136" s="22">
        <f>'Activity data'!BE48*ttokg*FracGASM*MSVolatEF*NtoN2O*kgtoGg</f>
        <v>8.681384271912904E-3</v>
      </c>
      <c r="BF136" s="22">
        <f>'Activity data'!BF48*ttokg*FracGASM*MSVolatEF*NtoN2O*kgtoGg</f>
        <v>8.6783390133960397E-3</v>
      </c>
      <c r="BG136" s="22">
        <f>'Activity data'!BG48*ttokg*FracGASM*MSVolatEF*NtoN2O*kgtoGg</f>
        <v>8.6753700863372481E-3</v>
      </c>
      <c r="BH136" s="22">
        <f>'Activity data'!BH48*ttokg*FracGASM*MSVolatEF*NtoN2O*kgtoGg</f>
        <v>8.6723525982638945E-3</v>
      </c>
      <c r="BI136" s="22">
        <f>'Activity data'!BI48*ttokg*FracGASM*MSVolatEF*NtoN2O*kgtoGg</f>
        <v>8.6694633331606923E-3</v>
      </c>
      <c r="BJ136" s="22">
        <f>'Activity data'!BJ48*ttokg*FracGASM*MSVolatEF*NtoN2O*kgtoGg</f>
        <v>8.6665468319283654E-3</v>
      </c>
      <c r="BK136" s="22">
        <f>'Activity data'!BK48*ttokg*FracGASM*MSVolatEF*NtoN2O*kgtoGg</f>
        <v>8.6635712134828791E-3</v>
      </c>
      <c r="BL136" s="22">
        <f>'Activity data'!BL48*ttokg*FracGASM*MSVolatEF*NtoN2O*kgtoGg</f>
        <v>8.6605338186098325E-3</v>
      </c>
      <c r="BM136" s="22">
        <f>'Activity data'!BM48*ttokg*FracGASM*MSVolatEF*NtoN2O*kgtoGg</f>
        <v>8.6574330517040325E-3</v>
      </c>
      <c r="BN136" s="22">
        <f>'Activity data'!BN48*ttokg*FracGASM*MSVolatEF*NtoN2O*kgtoGg</f>
        <v>8.6544740289021416E-3</v>
      </c>
      <c r="BO136" s="22">
        <f>'Activity data'!BO48*ttokg*FracGASM*MSVolatEF*NtoN2O*kgtoGg</f>
        <v>8.6514545151508693E-3</v>
      </c>
      <c r="BP136" s="22">
        <f>'Activity data'!BP48*ttokg*FracGASM*MSVolatEF*NtoN2O*kgtoGg</f>
        <v>8.6483090196887574E-3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1.2019035107607592</v>
      </c>
      <c r="AF137" s="22">
        <f>SUM('Activity data'!AF50:AF65)*FracGASM*MSVolatEF*NtoN2O*kgtoGg</f>
        <v>1.2088775122881088</v>
      </c>
      <c r="AG137" s="22">
        <f>SUM('Activity data'!AG50:AG65)*FracGASM*MSVolatEF*NtoN2O*kgtoGg</f>
        <v>1.2055442230548152</v>
      </c>
      <c r="AH137" s="22">
        <f>SUM('Activity data'!AH50:AH65)*FracGASM*MSVolatEF*NtoN2O*kgtoGg</f>
        <v>1.1958435838326278</v>
      </c>
      <c r="AI137" s="22">
        <f>SUM('Activity data'!AI50:AI65)*FracGASM*MSVolatEF*NtoN2O*kgtoGg</f>
        <v>1.1799964998501222</v>
      </c>
      <c r="AJ137" s="22">
        <f>SUM('Activity data'!AJ50:AJ65)*FracGASM*MSVolatEF*NtoN2O*kgtoGg</f>
        <v>1.1697766221705692</v>
      </c>
      <c r="AK137" s="22">
        <f>SUM('Activity data'!AK50:AK65)*FracGASM*MSVolatEF*NtoN2O*kgtoGg</f>
        <v>1.1606871439933115</v>
      </c>
      <c r="AL137" s="22">
        <f>SUM('Activity data'!AL50:AL65)*FracGASM*MSVolatEF*NtoN2O*kgtoGg</f>
        <v>1.0578594718744427</v>
      </c>
      <c r="AM137" s="22">
        <f>SUM('Activity data'!AM50:AM65)*FracGASM*MSVolatEF*NtoN2O*kgtoGg</f>
        <v>1.0973838748296381</v>
      </c>
      <c r="AN137" s="22">
        <f>SUM('Activity data'!AN50:AN65)*FracGASM*MSVolatEF*NtoN2O*kgtoGg</f>
        <v>1.1052764597150242</v>
      </c>
      <c r="AO137" s="22">
        <f>SUM('Activity data'!AO50:AO65)*FracGASM*MSVolatEF*NtoN2O*kgtoGg</f>
        <v>1.0929404436344576</v>
      </c>
      <c r="AP137" s="22">
        <f>SUM('Activity data'!AP50:AP65)*FracGASM*MSVolatEF*NtoN2O*kgtoGg</f>
        <v>1.090380156193564</v>
      </c>
      <c r="AQ137" s="22">
        <f>SUM('Activity data'!AQ50:AQ65)*FracGASM*MSVolatEF*NtoN2O*kgtoGg</f>
        <v>1.0891996012432479</v>
      </c>
      <c r="AR137" s="22">
        <f>SUM('Activity data'!AR50:AR65)*FracGASM*MSVolatEF*NtoN2O*kgtoGg</f>
        <v>1.0918646836966448</v>
      </c>
      <c r="AS137" s="22">
        <f>SUM('Activity data'!AS50:AS65)*FracGASM*MSVolatEF*NtoN2O*kgtoGg</f>
        <v>1.0971706289277323</v>
      </c>
      <c r="AT137" s="22">
        <f>SUM('Activity data'!AT50:AT65)*FracGASM*MSVolatEF*NtoN2O*kgtoGg</f>
        <v>1.105121486470156</v>
      </c>
      <c r="AU137" s="22">
        <f>SUM('Activity data'!AU50:AU65)*FracGASM*MSVolatEF*NtoN2O*kgtoGg</f>
        <v>1.1181562354319485</v>
      </c>
      <c r="AV137" s="22">
        <f>SUM('Activity data'!AV50:AV65)*FracGASM*MSVolatEF*NtoN2O*kgtoGg</f>
        <v>1.1365671550959868</v>
      </c>
      <c r="AW137" s="22">
        <f>SUM('Activity data'!AW50:AW65)*FracGASM*MSVolatEF*NtoN2O*kgtoGg</f>
        <v>1.1553263610266549</v>
      </c>
      <c r="AX137" s="22">
        <f>SUM('Activity data'!AX50:AX65)*FracGASM*MSVolatEF*NtoN2O*kgtoGg</f>
        <v>1.175329543863092</v>
      </c>
      <c r="AY137" s="22">
        <f>SUM('Activity data'!AY50:AY65)*FracGASM*MSVolatEF*NtoN2O*kgtoGg</f>
        <v>1.1968620587668248</v>
      </c>
      <c r="AZ137" s="22">
        <f>SUM('Activity data'!AZ50:AZ65)*FracGASM*MSVolatEF*NtoN2O*kgtoGg</f>
        <v>1.2231295260045483</v>
      </c>
      <c r="BA137" s="22">
        <f>SUM('Activity data'!BA50:BA65)*FracGASM*MSVolatEF*NtoN2O*kgtoGg</f>
        <v>1.2510673590803638</v>
      </c>
      <c r="BB137" s="22">
        <f>SUM('Activity data'!BB50:BB65)*FracGASM*MSVolatEF*NtoN2O*kgtoGg</f>
        <v>1.2807440076326042</v>
      </c>
      <c r="BC137" s="22">
        <f>SUM('Activity data'!BC50:BC65)*FracGASM*MSVolatEF*NtoN2O*kgtoGg</f>
        <v>1.3124068130580511</v>
      </c>
      <c r="BD137" s="22">
        <f>SUM('Activity data'!BD50:BD65)*FracGASM*MSVolatEF*NtoN2O*kgtoGg</f>
        <v>1.3453116910342116</v>
      </c>
      <c r="BE137" s="22">
        <f>SUM('Activity data'!BE50:BE65)*FracGASM*MSVolatEF*NtoN2O*kgtoGg</f>
        <v>1.3779080495884406</v>
      </c>
      <c r="BF137" s="22">
        <f>SUM('Activity data'!BF50:BF65)*FracGASM*MSVolatEF*NtoN2O*kgtoGg</f>
        <v>1.4096151274352577</v>
      </c>
      <c r="BG137" s="22">
        <f>SUM('Activity data'!BG50:BG65)*FracGASM*MSVolatEF*NtoN2O*kgtoGg</f>
        <v>1.4452347428269905</v>
      </c>
      <c r="BH137" s="22">
        <f>SUM('Activity data'!BH50:BH65)*FracGASM*MSVolatEF*NtoN2O*kgtoGg</f>
        <v>1.4791723799322345</v>
      </c>
      <c r="BI137" s="22">
        <f>SUM('Activity data'!BI50:BI65)*FracGASM*MSVolatEF*NtoN2O*kgtoGg</f>
        <v>1.5141286387945283</v>
      </c>
      <c r="BJ137" s="22">
        <f>SUM('Activity data'!BJ50:BJ65)*FracGASM*MSVolatEF*NtoN2O*kgtoGg</f>
        <v>1.5507224986935915</v>
      </c>
      <c r="BK137" s="22">
        <f>SUM('Activity data'!BK50:BK65)*FracGASM*MSVolatEF*NtoN2O*kgtoGg</f>
        <v>1.5890713222112618</v>
      </c>
      <c r="BL137" s="22">
        <f>SUM('Activity data'!BL50:BL65)*FracGASM*MSVolatEF*NtoN2O*kgtoGg</f>
        <v>1.6292805192498721</v>
      </c>
      <c r="BM137" s="22">
        <f>SUM('Activity data'!BM50:BM65)*FracGASM*MSVolatEF*NtoN2O*kgtoGg</f>
        <v>1.6674720419011457</v>
      </c>
      <c r="BN137" s="22">
        <f>SUM('Activity data'!BN50:BN65)*FracGASM*MSVolatEF*NtoN2O*kgtoGg</f>
        <v>1.7074878820800576</v>
      </c>
      <c r="BO137" s="22">
        <f>SUM('Activity data'!BO50:BO65)*FracGASM*MSVolatEF*NtoN2O*kgtoGg</f>
        <v>1.7507149817502461</v>
      </c>
      <c r="BP137" s="22">
        <f>SUM('Activity data'!BP50:BP65)*FracGASM*MSVolatEF*NtoN2O*kgtoGg</f>
        <v>1.7965342054970324</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4.3975799639737021</v>
      </c>
      <c r="AE138" s="22">
        <f>SUM('Activity data'!AE66:AE81)*FracGASM*MSVolatEF*NtoN2O*kgtoGg</f>
        <v>4.3787767883653972</v>
      </c>
      <c r="AF138" s="22">
        <f>SUM('Activity data'!AF66:AF81)*FracGASM*MSVolatEF*NtoN2O*kgtoGg</f>
        <v>4.3752716537638934</v>
      </c>
      <c r="AG138" s="22">
        <f>SUM('Activity data'!AG66:AG81)*FracGASM*MSVolatEF*NtoN2O*kgtoGg</f>
        <v>4.3473821211305586</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4.1703852155628232</v>
      </c>
      <c r="AL138" s="22">
        <f>SUM('Activity data'!AL66:AL81)*FracGASM*MSVolatEF*NtoN2O*kgtoGg</f>
        <v>3.9075902533738627</v>
      </c>
      <c r="AM138" s="22">
        <f>SUM('Activity data'!AM66:AM81)*FracGASM*MSVolatEF*NtoN2O*kgtoGg</f>
        <v>3.9871353065033701</v>
      </c>
      <c r="AN138" s="22">
        <f>SUM('Activity data'!AN66:AN81)*FracGASM*MSVolatEF*NtoN2O*kgtoGg</f>
        <v>3.9924203988025355</v>
      </c>
      <c r="AO138" s="22">
        <f>SUM('Activity data'!AO66:AO81)*FracGASM*MSVolatEF*NtoN2O*kgtoGg</f>
        <v>3.9526302841151368</v>
      </c>
      <c r="AP138" s="22">
        <f>SUM('Activity data'!AP66:AP81)*FracGASM*MSVolatEF*NtoN2O*kgtoGg</f>
        <v>3.9370249397723454</v>
      </c>
      <c r="AQ138" s="22">
        <f>SUM('Activity data'!AQ66:AQ81)*FracGASM*MSVolatEF*NtoN2O*kgtoGg</f>
        <v>3.9257065938812463</v>
      </c>
      <c r="AR138" s="22">
        <f>SUM('Activity data'!AR66:AR81)*FracGASM*MSVolatEF*NtoN2O*kgtoGg</f>
        <v>3.9226508774114852</v>
      </c>
      <c r="AS138" s="22">
        <f>SUM('Activity data'!AS66:AS81)*FracGASM*MSVolatEF*NtoN2O*kgtoGg</f>
        <v>3.9251042781166197</v>
      </c>
      <c r="AT138" s="22">
        <f>SUM('Activity data'!AT66:AT81)*FracGASM*MSVolatEF*NtoN2O*kgtoGg</f>
        <v>3.9329563082523329</v>
      </c>
      <c r="AU138" s="22">
        <f>SUM('Activity data'!AU66:AU81)*FracGASM*MSVolatEF*NtoN2O*kgtoGg</f>
        <v>3.9514231257436618</v>
      </c>
      <c r="AV138" s="22">
        <f>SUM('Activity data'!AV66:AV81)*FracGASM*MSVolatEF*NtoN2O*kgtoGg</f>
        <v>3.9809754183210502</v>
      </c>
      <c r="AW138" s="22">
        <f>SUM('Activity data'!AW66:AW81)*FracGASM*MSVolatEF*NtoN2O*kgtoGg</f>
        <v>4.0018537243413661</v>
      </c>
      <c r="AX138" s="22">
        <f>SUM('Activity data'!AX66:AX81)*FracGASM*MSVolatEF*NtoN2O*kgtoGg</f>
        <v>4.0241895336983875</v>
      </c>
      <c r="AY138" s="22">
        <f>SUM('Activity data'!AY66:AY81)*FracGASM*MSVolatEF*NtoN2O*kgtoGg</f>
        <v>4.0484852464543772</v>
      </c>
      <c r="AZ138" s="22">
        <f>SUM('Activity data'!AZ66:AZ81)*FracGASM*MSVolatEF*NtoN2O*kgtoGg</f>
        <v>4.0812125382068691</v>
      </c>
      <c r="BA138" s="22">
        <f>SUM('Activity data'!BA66:BA81)*FracGASM*MSVolatEF*NtoN2O*kgtoGg</f>
        <v>4.115781626959512</v>
      </c>
      <c r="BB138" s="22">
        <f>SUM('Activity data'!BB66:BB81)*FracGASM*MSVolatEF*NtoN2O*kgtoGg</f>
        <v>4.1522199223126863</v>
      </c>
      <c r="BC138" s="22">
        <f>SUM('Activity data'!BC66:BC81)*FracGASM*MSVolatEF*NtoN2O*kgtoGg</f>
        <v>4.1908416110982678</v>
      </c>
      <c r="BD138" s="22">
        <f>SUM('Activity data'!BD66:BD81)*FracGASM*MSVolatEF*NtoN2O*kgtoGg</f>
        <v>4.2299557557959808</v>
      </c>
      <c r="BE138" s="22">
        <f>SUM('Activity data'!BE66:BE81)*FracGASM*MSVolatEF*NtoN2O*kgtoGg</f>
        <v>4.2664208573945261</v>
      </c>
      <c r="BF138" s="22">
        <f>SUM('Activity data'!BF66:BF81)*FracGASM*MSVolatEF*NtoN2O*kgtoGg</f>
        <v>4.299120305865852</v>
      </c>
      <c r="BG138" s="22">
        <f>SUM('Activity data'!BG66:BG81)*FracGASM*MSVolatEF*NtoN2O*kgtoGg</f>
        <v>4.3438788790373417</v>
      </c>
      <c r="BH138" s="22">
        <f>SUM('Activity data'!BH66:BH81)*FracGASM*MSVolatEF*NtoN2O*kgtoGg</f>
        <v>4.3837338214005754</v>
      </c>
      <c r="BI138" s="22">
        <f>SUM('Activity data'!BI66:BI81)*FracGASM*MSVolatEF*NtoN2O*kgtoGg</f>
        <v>4.4237784841678307</v>
      </c>
      <c r="BJ138" s="22">
        <f>SUM('Activity data'!BJ66:BJ81)*FracGASM*MSVolatEF*NtoN2O*kgtoGg</f>
        <v>4.4650732272283227</v>
      </c>
      <c r="BK138" s="22">
        <f>SUM('Activity data'!BK66:BK81)*FracGASM*MSVolatEF*NtoN2O*kgtoGg</f>
        <v>4.507687721753241</v>
      </c>
      <c r="BL138" s="22">
        <f>SUM('Activity data'!BL66:BL81)*FracGASM*MSVolatEF*NtoN2O*kgtoGg</f>
        <v>4.5516564054237598</v>
      </c>
      <c r="BM138" s="22">
        <f>SUM('Activity data'!BM66:BM81)*FracGASM*MSVolatEF*NtoN2O*kgtoGg</f>
        <v>4.5899253963487059</v>
      </c>
      <c r="BN138" s="22">
        <f>SUM('Activity data'!BN66:BN81)*FracGASM*MSVolatEF*NtoN2O*kgtoGg</f>
        <v>4.6293766555987865</v>
      </c>
      <c r="BO138" s="22">
        <f>SUM('Activity data'!BO66:BO81)*FracGASM*MSVolatEF*NtoN2O*kgtoGg</f>
        <v>4.6722962096236991</v>
      </c>
      <c r="BP138" s="22">
        <f>SUM('Activity data'!BP66:BP81)*FracGASM*MSVolatEF*NtoN2O*kgtoGg</f>
        <v>4.7173668497342875</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2.2783509611238567E-4</v>
      </c>
      <c r="AN139" s="22">
        <f>'Activity data'!AN47*FracLEACH*MSLeachEF*NtoN2O*kgtoGg</f>
        <v>2.2774307497981961E-4</v>
      </c>
      <c r="AO139" s="22">
        <f>'Activity data'!AO47*FracLEACH*MSLeachEF*NtoN2O*kgtoGg</f>
        <v>2.2770553533074295E-4</v>
      </c>
      <c r="AP139" s="22">
        <f>'Activity data'!AP47*FracLEACH*MSLeachEF*NtoN2O*kgtoGg</f>
        <v>2.2770277124622491E-4</v>
      </c>
      <c r="AQ139" s="22">
        <f>'Activity data'!AQ47*FracLEACH*MSLeachEF*NtoN2O*kgtoGg</f>
        <v>2.2768380904268856E-4</v>
      </c>
      <c r="AR139" s="22">
        <f>'Activity data'!AR47*FracLEACH*MSLeachEF*NtoN2O*kgtoGg</f>
        <v>2.2766284747603672E-4</v>
      </c>
      <c r="AS139" s="22">
        <f>'Activity data'!AS47*FracLEACH*MSLeachEF*NtoN2O*kgtoGg</f>
        <v>2.2763559015331699E-4</v>
      </c>
      <c r="AT139" s="22">
        <f>'Activity data'!AT47*FracLEACH*MSLeachEF*NtoN2O*kgtoGg</f>
        <v>2.2760405130717757E-4</v>
      </c>
      <c r="AU139" s="22">
        <f>'Activity data'!AU47*FracLEACH*MSLeachEF*NtoN2O*kgtoGg</f>
        <v>2.2756819165174511E-4</v>
      </c>
      <c r="AV139" s="22">
        <f>'Activity data'!AV47*FracLEACH*MSLeachEF*NtoN2O*kgtoGg</f>
        <v>2.2752377927680445E-4</v>
      </c>
      <c r="AW139" s="22">
        <f>'Activity data'!AW47*FracLEACH*MSLeachEF*NtoN2O*kgtoGg</f>
        <v>2.2747041062823363E-4</v>
      </c>
      <c r="AX139" s="22">
        <f>'Activity data'!AX47*FracLEACH*MSLeachEF*NtoN2O*kgtoGg</f>
        <v>2.2741010519871499E-4</v>
      </c>
      <c r="AY139" s="22">
        <f>'Activity data'!AY47*FracLEACH*MSLeachEF*NtoN2O*kgtoGg</f>
        <v>2.2734790012179722E-4</v>
      </c>
      <c r="AZ139" s="22">
        <f>'Activity data'!AZ47*FracLEACH*MSLeachEF*NtoN2O*kgtoGg</f>
        <v>2.2728335901383927E-4</v>
      </c>
      <c r="BA139" s="22">
        <f>'Activity data'!BA47*FracLEACH*MSLeachEF*NtoN2O*kgtoGg</f>
        <v>2.2721121621112006E-4</v>
      </c>
      <c r="BB139" s="22">
        <f>'Activity data'!BB47*FracLEACH*MSLeachEF*NtoN2O*kgtoGg</f>
        <v>2.2713675749744128E-4</v>
      </c>
      <c r="BC139" s="22">
        <f>'Activity data'!BC47*FracLEACH*MSLeachEF*NtoN2O*kgtoGg</f>
        <v>2.2705996656405698E-4</v>
      </c>
      <c r="BD139" s="22">
        <f>'Activity data'!BD47*FracLEACH*MSLeachEF*NtoN2O*kgtoGg</f>
        <v>2.269805542421197E-4</v>
      </c>
      <c r="BE139" s="22">
        <f>'Activity data'!BE47*FracLEACH*MSLeachEF*NtoN2O*kgtoGg</f>
        <v>2.2689981619772353E-4</v>
      </c>
      <c r="BF139" s="22">
        <f>'Activity data'!BF47*FracLEACH*MSLeachEF*NtoN2O*kgtoGg</f>
        <v>2.2682022421376E-4</v>
      </c>
      <c r="BG139" s="22">
        <f>'Activity data'!BG47*FracLEACH*MSLeachEF*NtoN2O*kgtoGg</f>
        <v>2.2674262725654165E-4</v>
      </c>
      <c r="BH139" s="22">
        <f>'Activity data'!BH47*FracLEACH*MSLeachEF*NtoN2O*kgtoGg</f>
        <v>2.2666376109098805E-4</v>
      </c>
      <c r="BI139" s="22">
        <f>'Activity data'!BI47*FracLEACH*MSLeachEF*NtoN2O*kgtoGg</f>
        <v>2.2658824620760891E-4</v>
      </c>
      <c r="BJ139" s="22">
        <f>'Activity data'!BJ47*FracLEACH*MSLeachEF*NtoN2O*kgtoGg</f>
        <v>2.2651201947085492E-4</v>
      </c>
      <c r="BK139" s="22">
        <f>'Activity data'!BK47*FracLEACH*MSLeachEF*NtoN2O*kgtoGg</f>
        <v>2.2643424762512071E-4</v>
      </c>
      <c r="BL139" s="22">
        <f>'Activity data'!BL47*FracLEACH*MSLeachEF*NtoN2O*kgtoGg</f>
        <v>2.2635486116821148E-4</v>
      </c>
      <c r="BM139" s="22">
        <f>'Activity data'!BM47*FracLEACH*MSLeachEF*NtoN2O*kgtoGg</f>
        <v>2.2627381839680988E-4</v>
      </c>
      <c r="BN139" s="22">
        <f>'Activity data'!BN47*FracLEACH*MSLeachEF*NtoN2O*kgtoGg</f>
        <v>2.2619648030085141E-4</v>
      </c>
      <c r="BO139" s="22">
        <f>'Activity data'!BO47*FracLEACH*MSLeachEF*NtoN2O*kgtoGg</f>
        <v>2.2611756119144313E-4</v>
      </c>
      <c r="BP139" s="22">
        <f>'Activity data'!BP47*FracLEACH*MSLeachEF*NtoN2O*kgtoGg</f>
        <v>2.2603534937822882E-4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1.503711634341746E-6</v>
      </c>
      <c r="AN140" s="22">
        <f>'Activity data'!AN48*FracLEACH*MSLeachEF*NtoN2O*kgtoGg</f>
        <v>1.5031042948668096E-6</v>
      </c>
      <c r="AO140" s="22">
        <f>'Activity data'!AO48*FracLEACH*MSLeachEF*NtoN2O*kgtoGg</f>
        <v>1.5028565331829037E-6</v>
      </c>
      <c r="AP140" s="22">
        <f>'Activity data'!AP48*FracLEACH*MSLeachEF*NtoN2O*kgtoGg</f>
        <v>1.502838290225085E-6</v>
      </c>
      <c r="AQ140" s="22">
        <f>'Activity data'!AQ48*FracLEACH*MSLeachEF*NtoN2O*kgtoGg</f>
        <v>1.5027131396817448E-6</v>
      </c>
      <c r="AR140" s="22">
        <f>'Activity data'!AR48*FracLEACH*MSLeachEF*NtoN2O*kgtoGg</f>
        <v>1.5025747933418428E-6</v>
      </c>
      <c r="AS140" s="22">
        <f>'Activity data'!AS48*FracLEACH*MSLeachEF*NtoN2O*kgtoGg</f>
        <v>1.5023948950118924E-6</v>
      </c>
      <c r="AT140" s="22">
        <f>'Activity data'!AT48*FracLEACH*MSLeachEF*NtoN2O*kgtoGg</f>
        <v>1.5021867386273718E-6</v>
      </c>
      <c r="AU140" s="22">
        <f>'Activity data'!AU48*FracLEACH*MSLeachEF*NtoN2O*kgtoGg</f>
        <v>1.5019500649015182E-6</v>
      </c>
      <c r="AV140" s="22">
        <f>'Activity data'!AV48*FracLEACH*MSLeachEF*NtoN2O*kgtoGg</f>
        <v>1.5016569432269093E-6</v>
      </c>
      <c r="AW140" s="22">
        <f>'Activity data'!AW48*FracLEACH*MSLeachEF*NtoN2O*kgtoGg</f>
        <v>1.5013047101463422E-6</v>
      </c>
      <c r="AX140" s="22">
        <f>'Activity data'!AX48*FracLEACH*MSLeachEF*NtoN2O*kgtoGg</f>
        <v>1.5009066943115193E-6</v>
      </c>
      <c r="AY140" s="22">
        <f>'Activity data'!AY48*FracLEACH*MSLeachEF*NtoN2O*kgtoGg</f>
        <v>1.5004961408038625E-6</v>
      </c>
      <c r="AZ140" s="22">
        <f>'Activity data'!AZ48*FracLEACH*MSLeachEF*NtoN2O*kgtoGg</f>
        <v>1.5000701694913394E-6</v>
      </c>
      <c r="BA140" s="22">
        <f>'Activity data'!BA48*FracLEACH*MSLeachEF*NtoN2O*kgtoGg</f>
        <v>1.4995940269933923E-6</v>
      </c>
      <c r="BB140" s="22">
        <f>'Activity data'!BB48*FracLEACH*MSLeachEF*NtoN2O*kgtoGg</f>
        <v>1.4991025994831128E-6</v>
      </c>
      <c r="BC140" s="22">
        <f>'Activity data'!BC48*FracLEACH*MSLeachEF*NtoN2O*kgtoGg</f>
        <v>1.4985957793227763E-6</v>
      </c>
      <c r="BD140" s="22">
        <f>'Activity data'!BD48*FracLEACH*MSLeachEF*NtoN2O*kgtoGg</f>
        <v>1.4980716579979906E-6</v>
      </c>
      <c r="BE140" s="22">
        <f>'Activity data'!BE48*FracLEACH*MSLeachEF*NtoN2O*kgtoGg</f>
        <v>1.4975387869049757E-6</v>
      </c>
      <c r="BF140" s="22">
        <f>'Activity data'!BF48*FracLEACH*MSLeachEF*NtoN2O*kgtoGg</f>
        <v>1.4970134798108165E-6</v>
      </c>
      <c r="BG140" s="22">
        <f>'Activity data'!BG48*FracLEACH*MSLeachEF*NtoN2O*kgtoGg</f>
        <v>1.4965013398931751E-6</v>
      </c>
      <c r="BH140" s="22">
        <f>'Activity data'!BH48*FracLEACH*MSLeachEF*NtoN2O*kgtoGg</f>
        <v>1.4959808232005212E-6</v>
      </c>
      <c r="BI140" s="22">
        <f>'Activity data'!BI48*FracLEACH*MSLeachEF*NtoN2O*kgtoGg</f>
        <v>1.495482424970219E-6</v>
      </c>
      <c r="BJ140" s="22">
        <f>'Activity data'!BJ48*FracLEACH*MSLeachEF*NtoN2O*kgtoGg</f>
        <v>1.4949793285076428E-6</v>
      </c>
      <c r="BK140" s="22">
        <f>'Activity data'!BK48*FracLEACH*MSLeachEF*NtoN2O*kgtoGg</f>
        <v>1.4944660343257967E-6</v>
      </c>
      <c r="BL140" s="22">
        <f>'Activity data'!BL48*FracLEACH*MSLeachEF*NtoN2O*kgtoGg</f>
        <v>1.4939420837101961E-6</v>
      </c>
      <c r="BM140" s="22">
        <f>'Activity data'!BM48*FracLEACH*MSLeachEF*NtoN2O*kgtoGg</f>
        <v>1.4934072014189454E-6</v>
      </c>
      <c r="BN140" s="22">
        <f>'Activity data'!BN48*FracLEACH*MSLeachEF*NtoN2O*kgtoGg</f>
        <v>1.4928967699856194E-6</v>
      </c>
      <c r="BO140" s="22">
        <f>'Activity data'!BO48*FracLEACH*MSLeachEF*NtoN2O*kgtoGg</f>
        <v>1.4923759038635249E-6</v>
      </c>
      <c r="BP140" s="22">
        <f>'Activity data'!BP48*FracLEACH*MSLeachEF*NtoN2O*kgtoGg</f>
        <v>1.4918333058963104E-6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0.20732835560623097</v>
      </c>
      <c r="AF141" s="22">
        <f>SUM('Activity data'!AF50:AF65)*FracLEACH*MSLeachEF*NtoN2O*kgtoGg</f>
        <v>0.20853137086969875</v>
      </c>
      <c r="AG141" s="22">
        <f>SUM('Activity data'!AG50:AG65)*FracLEACH*MSLeachEF*NtoN2O*kgtoGg</f>
        <v>0.20795637847695561</v>
      </c>
      <c r="AH141" s="22">
        <f>SUM('Activity data'!AH50:AH65)*FracLEACH*MSLeachEF*NtoN2O*kgtoGg</f>
        <v>0.20628301821112829</v>
      </c>
      <c r="AI141" s="22">
        <f>SUM('Activity data'!AI50:AI65)*FracLEACH*MSLeachEF*NtoN2O*kgtoGg</f>
        <v>0.20354939622414608</v>
      </c>
      <c r="AJ141" s="22">
        <f>SUM('Activity data'!AJ50:AJ65)*FracLEACH*MSLeachEF*NtoN2O*kgtoGg</f>
        <v>0.20178646732442315</v>
      </c>
      <c r="AK141" s="22">
        <f>SUM('Activity data'!AK50:AK65)*FracLEACH*MSLeachEF*NtoN2O*kgtoGg</f>
        <v>0.20021853233884623</v>
      </c>
      <c r="AL141" s="22">
        <f>SUM('Activity data'!AL50:AL65)*FracLEACH*MSLeachEF*NtoN2O*kgtoGg</f>
        <v>0.18248075889834134</v>
      </c>
      <c r="AM141" s="22">
        <f>SUM('Activity data'!AM50:AM65)*FracLEACH*MSLeachEF*NtoN2O*kgtoGg</f>
        <v>0.18929871840811252</v>
      </c>
      <c r="AN141" s="22">
        <f>SUM('Activity data'!AN50:AN65)*FracLEACH*MSLeachEF*NtoN2O*kgtoGg</f>
        <v>0.19066018930084169</v>
      </c>
      <c r="AO141" s="22">
        <f>SUM('Activity data'!AO50:AO65)*FracLEACH*MSLeachEF*NtoN2O*kgtoGg</f>
        <v>0.18853222652694393</v>
      </c>
      <c r="AP141" s="22">
        <f>SUM('Activity data'!AP50:AP65)*FracLEACH*MSLeachEF*NtoN2O*kgtoGg</f>
        <v>0.18809057694338979</v>
      </c>
      <c r="AQ141" s="22">
        <f>SUM('Activity data'!AQ50:AQ65)*FracLEACH*MSLeachEF*NtoN2O*kgtoGg</f>
        <v>0.18788693121446026</v>
      </c>
      <c r="AR141" s="22">
        <f>SUM('Activity data'!AR50:AR65)*FracLEACH*MSLeachEF*NtoN2O*kgtoGg</f>
        <v>0.18834665793767122</v>
      </c>
      <c r="AS141" s="22">
        <f>SUM('Activity data'!AS50:AS65)*FracLEACH*MSLeachEF*NtoN2O*kgtoGg</f>
        <v>0.18926193349003381</v>
      </c>
      <c r="AT141" s="22">
        <f>SUM('Activity data'!AT50:AT65)*FracLEACH*MSLeachEF*NtoN2O*kgtoGg</f>
        <v>0.19063345641610194</v>
      </c>
      <c r="AU141" s="22">
        <f>SUM('Activity data'!AU50:AU65)*FracLEACH*MSLeachEF*NtoN2O*kgtoGg</f>
        <v>0.19288195061201113</v>
      </c>
      <c r="AV141" s="22">
        <f>SUM('Activity data'!AV50:AV65)*FracLEACH*MSLeachEF*NtoN2O*kgtoGg</f>
        <v>0.19605783425405765</v>
      </c>
      <c r="AW141" s="22">
        <f>SUM('Activity data'!AW50:AW65)*FracLEACH*MSLeachEF*NtoN2O*kgtoGg</f>
        <v>0.19929379727709792</v>
      </c>
      <c r="AX141" s="22">
        <f>SUM('Activity data'!AX50:AX65)*FracLEACH*MSLeachEF*NtoN2O*kgtoGg</f>
        <v>0.20274434631638333</v>
      </c>
      <c r="AY141" s="22">
        <f>SUM('Activity data'!AY50:AY65)*FracLEACH*MSLeachEF*NtoN2O*kgtoGg</f>
        <v>0.20645870513727727</v>
      </c>
      <c r="AZ141" s="22">
        <f>SUM('Activity data'!AZ50:AZ65)*FracLEACH*MSLeachEF*NtoN2O*kgtoGg</f>
        <v>0.21098984323578454</v>
      </c>
      <c r="BA141" s="22">
        <f>SUM('Activity data'!BA50:BA65)*FracLEACH*MSLeachEF*NtoN2O*kgtoGg</f>
        <v>0.21580911944136272</v>
      </c>
      <c r="BB141" s="22">
        <f>SUM('Activity data'!BB50:BB65)*FracLEACH*MSLeachEF*NtoN2O*kgtoGg</f>
        <v>0.22092834131662423</v>
      </c>
      <c r="BC141" s="22">
        <f>SUM('Activity data'!BC50:BC65)*FracLEACH*MSLeachEF*NtoN2O*kgtoGg</f>
        <v>0.22639017525251376</v>
      </c>
      <c r="BD141" s="22">
        <f>SUM('Activity data'!BD50:BD65)*FracLEACH*MSLeachEF*NtoN2O*kgtoGg</f>
        <v>0.23206626670340147</v>
      </c>
      <c r="BE141" s="22">
        <f>SUM('Activity data'!BE50:BE65)*FracLEACH*MSLeachEF*NtoN2O*kgtoGg</f>
        <v>0.23768913855400603</v>
      </c>
      <c r="BF141" s="22">
        <f>SUM('Activity data'!BF50:BF65)*FracLEACH*MSLeachEF*NtoN2O*kgtoGg</f>
        <v>0.24315860948258192</v>
      </c>
      <c r="BG141" s="22">
        <f>SUM('Activity data'!BG50:BG65)*FracLEACH*MSLeachEF*NtoN2O*kgtoGg</f>
        <v>0.24930299313765589</v>
      </c>
      <c r="BH141" s="22">
        <f>SUM('Activity data'!BH50:BH65)*FracLEACH*MSLeachEF*NtoN2O*kgtoGg</f>
        <v>0.25515723553831038</v>
      </c>
      <c r="BI141" s="22">
        <f>SUM('Activity data'!BI50:BI65)*FracLEACH*MSLeachEF*NtoN2O*kgtoGg</f>
        <v>0.26118719019205611</v>
      </c>
      <c r="BJ141" s="22">
        <f>SUM('Activity data'!BJ50:BJ65)*FracLEACH*MSLeachEF*NtoN2O*kgtoGg</f>
        <v>0.26749963102464441</v>
      </c>
      <c r="BK141" s="22">
        <f>SUM('Activity data'!BK50:BK65)*FracLEACH*MSLeachEF*NtoN2O*kgtoGg</f>
        <v>0.27411480308144259</v>
      </c>
      <c r="BL141" s="22">
        <f>SUM('Activity data'!BL50:BL65)*FracLEACH*MSLeachEF*NtoN2O*kgtoGg</f>
        <v>0.28105088957060298</v>
      </c>
      <c r="BM141" s="22">
        <f>SUM('Activity data'!BM50:BM65)*FracLEACH*MSLeachEF*NtoN2O*kgtoGg</f>
        <v>0.28763892722794754</v>
      </c>
      <c r="BN141" s="22">
        <f>SUM('Activity data'!BN50:BN65)*FracLEACH*MSLeachEF*NtoN2O*kgtoGg</f>
        <v>0.29454165965880996</v>
      </c>
      <c r="BO141" s="22">
        <f>SUM('Activity data'!BO50:BO65)*FracLEACH*MSLeachEF*NtoN2O*kgtoGg</f>
        <v>0.30199833435191742</v>
      </c>
      <c r="BP141" s="22">
        <f>SUM('Activity data'!BP50:BP65)*FracLEACH*MSLeachEF*NtoN2O*kgtoGg</f>
        <v>0.30990215044823805</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0.10241190935921568</v>
      </c>
      <c r="AN143" s="22">
        <f>'Activity data'!AN85*FracLEACH*MSLeachEF*NtoN2O*kgtoGg</f>
        <v>0.10309890115255108</v>
      </c>
      <c r="AO143" s="22">
        <f>'Activity data'!AO85*FracLEACH*MSLeachEF*NtoN2O*kgtoGg</f>
        <v>0.10337915667778921</v>
      </c>
      <c r="AP143" s="22">
        <f>'Activity data'!AP85*FracLEACH*MSLeachEF*NtoN2O*kgtoGg</f>
        <v>0.1033997921919048</v>
      </c>
      <c r="AQ143" s="22">
        <f>'Activity data'!AQ85*FracLEACH*MSLeachEF*NtoN2O*kgtoGg</f>
        <v>0.10354135617671745</v>
      </c>
      <c r="AR143" s="22">
        <f>'Activity data'!AR85*FracLEACH*MSLeachEF*NtoN2O*kgtoGg</f>
        <v>0.10369784658129844</v>
      </c>
      <c r="AS143" s="22">
        <f>'Activity data'!AS85*FracLEACH*MSLeachEF*NtoN2O*kgtoGg</f>
        <v>0.10390133850206223</v>
      </c>
      <c r="AT143" s="22">
        <f>'Activity data'!AT85*FracLEACH*MSLeachEF*NtoN2O*kgtoGg</f>
        <v>0.10413679450944742</v>
      </c>
      <c r="AU143" s="22">
        <f>'Activity data'!AU85*FracLEACH*MSLeachEF*NtoN2O*kgtoGg</f>
        <v>0.10440450789556797</v>
      </c>
      <c r="AV143" s="22">
        <f>'Activity data'!AV85*FracLEACH*MSLeachEF*NtoN2O*kgtoGg</f>
        <v>0.10473607235533908</v>
      </c>
      <c r="AW143" s="22">
        <f>'Activity data'!AW85*FracLEACH*MSLeachEF*NtoN2O*kgtoGg</f>
        <v>0.10513450065726393</v>
      </c>
      <c r="AX143" s="22">
        <f>'Activity data'!AX85*FracLEACH*MSLeachEF*NtoN2O*kgtoGg</f>
        <v>0.10558471610253806</v>
      </c>
      <c r="AY143" s="22">
        <f>'Activity data'!AY85*FracLEACH*MSLeachEF*NtoN2O*kgtoGg</f>
        <v>0.10604911353120032</v>
      </c>
      <c r="AZ143" s="22">
        <f>'Activity data'!AZ85*FracLEACH*MSLeachEF*NtoN2O*kgtoGg</f>
        <v>0.10653095080339518</v>
      </c>
      <c r="BA143" s="22">
        <f>'Activity data'!BA85*FracLEACH*MSLeachEF*NtoN2O*kgtoGg</f>
        <v>0.10706953919102152</v>
      </c>
      <c r="BB143" s="22">
        <f>'Activity data'!BB85*FracLEACH*MSLeachEF*NtoN2O*kgtoGg</f>
        <v>0.10762541721396227</v>
      </c>
      <c r="BC143" s="22">
        <f>'Activity data'!BC85*FracLEACH*MSLeachEF*NtoN2O*kgtoGg</f>
        <v>0.10819870662658371</v>
      </c>
      <c r="BD143" s="22">
        <f>'Activity data'!BD85*FracLEACH*MSLeachEF*NtoN2O*kgtoGg</f>
        <v>0.10879156624414393</v>
      </c>
      <c r="BE143" s="22">
        <f>'Activity data'!BE85*FracLEACH*MSLeachEF*NtoN2O*kgtoGg</f>
        <v>0.10939432315838087</v>
      </c>
      <c r="BF143" s="22">
        <f>'Activity data'!BF85*FracLEACH*MSLeachEF*NtoN2O*kgtoGg</f>
        <v>0.10998852405847249</v>
      </c>
      <c r="BG143" s="22">
        <f>'Activity data'!BG85*FracLEACH*MSLeachEF*NtoN2O*kgtoGg</f>
        <v>0.1105678309123469</v>
      </c>
      <c r="BH143" s="22">
        <f>'Activity data'!BH85*FracLEACH*MSLeachEF*NtoN2O*kgtoGg</f>
        <v>0.11115661315177698</v>
      </c>
      <c r="BI143" s="22">
        <f>'Activity data'!BI85*FracLEACH*MSLeachEF*NtoN2O*kgtoGg</f>
        <v>0.111720376101759</v>
      </c>
      <c r="BJ143" s="22">
        <f>'Activity data'!BJ85*FracLEACH*MSLeachEF*NtoN2O*kgtoGg</f>
        <v>0.11228945345521474</v>
      </c>
      <c r="BK143" s="22">
        <f>'Activity data'!BK85*FracLEACH*MSLeachEF*NtoN2O*kgtoGg</f>
        <v>0.11287006595456224</v>
      </c>
      <c r="BL143" s="22">
        <f>'Activity data'!BL85*FracLEACH*MSLeachEF*NtoN2O*kgtoGg</f>
        <v>0.11346273247449885</v>
      </c>
      <c r="BM143" s="22">
        <f>'Activity data'!BM85*FracLEACH*MSLeachEF*NtoN2O*kgtoGg</f>
        <v>0.11406776435478007</v>
      </c>
      <c r="BN143" s="22">
        <f>'Activity data'!BN85*FracLEACH*MSLeachEF*NtoN2O*kgtoGg</f>
        <v>0.11464513865733481</v>
      </c>
      <c r="BO143" s="22">
        <f>'Activity data'!BO85*FracLEACH*MSLeachEF*NtoN2O*kgtoGg</f>
        <v>0.11523431615373105</v>
      </c>
      <c r="BP143" s="22">
        <f>'Activity data'!BP85*FracLEACH*MSLeachEF*NtoN2O*kgtoGg</f>
        <v>0.11584807561765513</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0.39609736661915951</v>
      </c>
      <c r="AE156" s="22">
        <f>Constants!$H63*'Activity data'!AE5*Constants!$H81*EF!$H206*MMVolatEF*NtoN2O*kgtoGg</f>
        <v>0.39831175345583053</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0.39597479415711101</v>
      </c>
      <c r="AM156" s="22">
        <f>Constants!$H63*'Activity data'!AM5*Constants!$H81*EF!$H206*MMVolatEF*NtoN2O*kgtoGg</f>
        <v>0.40261010184048684</v>
      </c>
      <c r="AN156" s="22">
        <f>Constants!$H63*'Activity data'!AN5*Constants!$H81*EF!$H206*MMVolatEF*NtoN2O*kgtoGg</f>
        <v>0.40470208363369153</v>
      </c>
      <c r="AO156" s="22">
        <f>Constants!$H63*'Activity data'!AO5*Constants!$H81*EF!$H206*MMVolatEF*NtoN2O*kgtoGg</f>
        <v>0.40403515988045507</v>
      </c>
      <c r="AP156" s="22">
        <f>Constants!$H63*'Activity data'!AP5*Constants!$H81*EF!$H206*MMVolatEF*NtoN2O*kgtoGg</f>
        <v>0.40498870179084268</v>
      </c>
      <c r="AQ156" s="22">
        <f>Constants!$H63*'Activity data'!AQ5*Constants!$H81*EF!$H206*MMVolatEF*NtoN2O*kgtoGg</f>
        <v>0.40628439555360985</v>
      </c>
      <c r="AR156" s="22">
        <f>Constants!$H63*'Activity data'!AR5*Constants!$H81*EF!$H206*MMVolatEF*NtoN2O*kgtoGg</f>
        <v>0.40810531406537853</v>
      </c>
      <c r="AS156" s="22">
        <f>Constants!$H63*'Activity data'!AS5*Constants!$H81*EF!$H206*MMVolatEF*NtoN2O*kgtoGg</f>
        <v>0.41029508170431006</v>
      </c>
      <c r="AT156" s="22">
        <f>Constants!$H63*'Activity data'!AT5*Constants!$H81*EF!$H206*MMVolatEF*NtoN2O*kgtoGg</f>
        <v>0.41286205884816002</v>
      </c>
      <c r="AU156" s="22">
        <f>Constants!$H63*'Activity data'!AU5*Constants!$H81*EF!$H206*MMVolatEF*NtoN2O*kgtoGg</f>
        <v>0.41618186142723307</v>
      </c>
      <c r="AV156" s="22">
        <f>Constants!$H63*'Activity data'!AV5*Constants!$H81*EF!$H206*MMVolatEF*NtoN2O*kgtoGg</f>
        <v>0.42032182433229853</v>
      </c>
      <c r="AW156" s="22">
        <f>Constants!$H63*'Activity data'!AW5*Constants!$H81*EF!$H206*MMVolatEF*NtoN2O*kgtoGg</f>
        <v>0.42513976108753898</v>
      </c>
      <c r="AX156" s="22">
        <f>Constants!$H63*'Activity data'!AX5*Constants!$H81*EF!$H206*MMVolatEF*NtoN2O*kgtoGg</f>
        <v>0.4302199703152027</v>
      </c>
      <c r="AY156" s="22">
        <f>Constants!$H63*'Activity data'!AY5*Constants!$H81*EF!$H206*MMVolatEF*NtoN2O*kgtoGg</f>
        <v>0.43561540032081048</v>
      </c>
      <c r="AZ156" s="22">
        <f>Constants!$H63*'Activity data'!AZ5*Constants!$H81*EF!$H206*MMVolatEF*NtoN2O*kgtoGg</f>
        <v>0.44183442183101374</v>
      </c>
      <c r="BA156" s="22">
        <f>Constants!$H63*'Activity data'!BA5*Constants!$H81*EF!$H206*MMVolatEF*NtoN2O*kgtoGg</f>
        <v>0.44842048690859637</v>
      </c>
      <c r="BB156" s="22">
        <f>Constants!$H63*'Activity data'!BB5*Constants!$H81*EF!$H206*MMVolatEF*NtoN2O*kgtoGg</f>
        <v>0.45539916767435495</v>
      </c>
      <c r="BC156" s="22">
        <f>Constants!$H63*'Activity data'!BC5*Constants!$H81*EF!$H206*MMVolatEF*NtoN2O*kgtoGg</f>
        <v>0.46281801218798413</v>
      </c>
      <c r="BD156" s="22">
        <f>Constants!$H63*'Activity data'!BD5*Constants!$H81*EF!$H206*MMVolatEF*NtoN2O*kgtoGg</f>
        <v>0.47056101367964998</v>
      </c>
      <c r="BE156" s="22">
        <f>Constants!$H63*'Activity data'!BE5*Constants!$H81*EF!$H206*MMVolatEF*NtoN2O*kgtoGg</f>
        <v>0.47837978194056857</v>
      </c>
      <c r="BF156" s="22">
        <f>Constants!$H63*'Activity data'!BF5*Constants!$H81*EF!$H206*MMVolatEF*NtoN2O*kgtoGg</f>
        <v>0.48617859591241902</v>
      </c>
      <c r="BG156" s="22">
        <f>Constants!$H63*'Activity data'!BG5*Constants!$H81*EF!$H206*MMVolatEF*NtoN2O*kgtoGg</f>
        <v>0.49431652187726727</v>
      </c>
      <c r="BH156" s="22">
        <f>Constants!$H63*'Activity data'!BH5*Constants!$H81*EF!$H206*MMVolatEF*NtoN2O*kgtoGg</f>
        <v>0.50227062581312243</v>
      </c>
      <c r="BI156" s="22">
        <f>Constants!$H63*'Activity data'!BI5*Constants!$H81*EF!$H206*MMVolatEF*NtoN2O*kgtoGg</f>
        <v>0.5104967967445686</v>
      </c>
      <c r="BJ156" s="22">
        <f>Constants!$H63*'Activity data'!BJ5*Constants!$H81*EF!$H206*MMVolatEF*NtoN2O*kgtoGg</f>
        <v>0.51910825643406944</v>
      </c>
      <c r="BK156" s="22">
        <f>Constants!$H63*'Activity data'!BK5*Constants!$H81*EF!$H206*MMVolatEF*NtoN2O*kgtoGg</f>
        <v>0.52813095311520453</v>
      </c>
      <c r="BL156" s="22">
        <f>Constants!$H63*'Activity data'!BL5*Constants!$H81*EF!$H206*MMVolatEF*NtoN2O*kgtoGg</f>
        <v>0.53758926451765676</v>
      </c>
      <c r="BM156" s="22">
        <f>Constants!$H63*'Activity data'!BM5*Constants!$H81*EF!$H206*MMVolatEF*NtoN2O*kgtoGg</f>
        <v>0.5467995741006989</v>
      </c>
      <c r="BN156" s="22">
        <f>Constants!$H63*'Activity data'!BN5*Constants!$H81*EF!$H206*MMVolatEF*NtoN2O*kgtoGg</f>
        <v>0.5564473787208295</v>
      </c>
      <c r="BO156" s="22">
        <f>Constants!$H63*'Activity data'!BO5*Constants!$H81*EF!$H206*MMVolatEF*NtoN2O*kgtoGg</f>
        <v>0.56679583230043096</v>
      </c>
      <c r="BP156" s="22">
        <f>Constants!$H63*'Activity data'!BP5*Constants!$H81*EF!$H206*MMVolatEF*NtoN2O*kgtoGg</f>
        <v>0.57774466053437612</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3.1249813656142659E-2</v>
      </c>
      <c r="AE157" s="22">
        <f>Constants!$H64*'Activity data'!AE6*Constants!$H82*EF!$H207*MMVolatEF*NtoN2O*kgtoGg</f>
        <v>3.1424516095088999E-2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3.1240143390896816E-2</v>
      </c>
      <c r="AM157" s="22">
        <f>Constants!$H64*'Activity data'!AM6*Constants!$H82*EF!$H207*MMVolatEF*NtoN2O*kgtoGg</f>
        <v>3.1763631164689651E-2</v>
      </c>
      <c r="AN157" s="22">
        <f>Constants!$H64*'Activity data'!AN6*Constants!$H82*EF!$H207*MMVolatEF*NtoN2O*kgtoGg</f>
        <v>3.1928676546757399E-2</v>
      </c>
      <c r="AO157" s="22">
        <f>Constants!$H64*'Activity data'!AO6*Constants!$H82*EF!$H207*MMVolatEF*NtoN2O*kgtoGg</f>
        <v>3.1876060082302253E-2</v>
      </c>
      <c r="AP157" s="22">
        <f>Constants!$H64*'Activity data'!AP6*Constants!$H82*EF!$H207*MMVolatEF*NtoN2O*kgtoGg</f>
        <v>3.1951289077807254E-2</v>
      </c>
      <c r="AQ157" s="22">
        <f>Constants!$H64*'Activity data'!AQ6*Constants!$H82*EF!$H207*MMVolatEF*NtoN2O*kgtoGg</f>
        <v>3.2053511894857258E-2</v>
      </c>
      <c r="AR157" s="22">
        <f>Constants!$H64*'Activity data'!AR6*Constants!$H82*EF!$H207*MMVolatEF*NtoN2O*kgtoGg</f>
        <v>3.2197171936481576E-2</v>
      </c>
      <c r="AS157" s="22">
        <f>Constants!$H64*'Activity data'!AS6*Constants!$H82*EF!$H207*MMVolatEF*NtoN2O*kgtoGg</f>
        <v>3.2369932061727905E-2</v>
      </c>
      <c r="AT157" s="22">
        <f>Constants!$H64*'Activity data'!AT6*Constants!$H82*EF!$H207*MMVolatEF*NtoN2O*kgtoGg</f>
        <v>3.2572451856518699E-2</v>
      </c>
      <c r="AU157" s="22">
        <f>Constants!$H64*'Activity data'!AU6*Constants!$H82*EF!$H207*MMVolatEF*NtoN2O*kgtoGg</f>
        <v>3.2834365266488315E-2</v>
      </c>
      <c r="AV157" s="22">
        <f>Constants!$H64*'Activity data'!AV6*Constants!$H82*EF!$H207*MMVolatEF*NtoN2O*kgtoGg</f>
        <v>3.3160984628871078E-2</v>
      </c>
      <c r="AW157" s="22">
        <f>Constants!$H64*'Activity data'!AW6*Constants!$H82*EF!$H207*MMVolatEF*NtoN2O*kgtoGg</f>
        <v>3.3541092245070167E-2</v>
      </c>
      <c r="AX157" s="22">
        <f>Constants!$H64*'Activity data'!AX6*Constants!$H82*EF!$H207*MMVolatEF*NtoN2O*kgtoGg</f>
        <v>3.3941891657229224E-2</v>
      </c>
      <c r="AY157" s="22">
        <f>Constants!$H64*'Activity data'!AY6*Constants!$H82*EF!$H207*MMVolatEF*NtoN2O*kgtoGg</f>
        <v>3.4367560183402777E-2</v>
      </c>
      <c r="AZ157" s="22">
        <f>Constants!$H64*'Activity data'!AZ6*Constants!$H82*EF!$H207*MMVolatEF*NtoN2O*kgtoGg</f>
        <v>3.4858205362329822E-2</v>
      </c>
      <c r="BA157" s="22">
        <f>Constants!$H64*'Activity data'!BA6*Constants!$H82*EF!$H207*MMVolatEF*NtoN2O*kgtoGg</f>
        <v>3.5377808176552963E-2</v>
      </c>
      <c r="BB157" s="22">
        <f>Constants!$H64*'Activity data'!BB6*Constants!$H82*EF!$H207*MMVolatEF*NtoN2O*kgtoGg</f>
        <v>3.5928386119943707E-2</v>
      </c>
      <c r="BC157" s="22">
        <f>Constants!$H64*'Activity data'!BC6*Constants!$H82*EF!$H207*MMVolatEF*NtoN2O*kgtoGg</f>
        <v>3.6513690462089729E-2</v>
      </c>
      <c r="BD157" s="22">
        <f>Constants!$H64*'Activity data'!BD6*Constants!$H82*EF!$H207*MMVolatEF*NtoN2O*kgtoGg</f>
        <v>3.712456893325726E-2</v>
      </c>
      <c r="BE157" s="22">
        <f>Constants!$H64*'Activity data'!BE6*Constants!$H82*EF!$H207*MMVolatEF*NtoN2O*kgtoGg</f>
        <v>3.7741424968579497E-2</v>
      </c>
      <c r="BF157" s="22">
        <f>Constants!$H64*'Activity data'!BF6*Constants!$H82*EF!$H207*MMVolatEF*NtoN2O*kgtoGg</f>
        <v>3.8356706724778505E-2</v>
      </c>
      <c r="BG157" s="22">
        <f>Constants!$H64*'Activity data'!BG6*Constants!$H82*EF!$H207*MMVolatEF*NtoN2O*kgtoGg</f>
        <v>3.8998742475027541E-2</v>
      </c>
      <c r="BH157" s="22">
        <f>Constants!$H64*'Activity data'!BH6*Constants!$H82*EF!$H207*MMVolatEF*NtoN2O*kgtoGg</f>
        <v>3.9626275719993685E-2</v>
      </c>
      <c r="BI157" s="22">
        <f>Constants!$H64*'Activity data'!BI6*Constants!$H82*EF!$H207*MMVolatEF*NtoN2O*kgtoGg</f>
        <v>4.0275273492701505E-2</v>
      </c>
      <c r="BJ157" s="22">
        <f>Constants!$H64*'Activity data'!BJ6*Constants!$H82*EF!$H207*MMVolatEF*NtoN2O*kgtoGg</f>
        <v>4.0954668341753923E-2</v>
      </c>
      <c r="BK157" s="22">
        <f>Constants!$H64*'Activity data'!BK6*Constants!$H82*EF!$H207*MMVolatEF*NtoN2O*kgtoGg</f>
        <v>4.1666507434166944E-2</v>
      </c>
      <c r="BL157" s="22">
        <f>Constants!$H64*'Activity data'!BL6*Constants!$H82*EF!$H207*MMVolatEF*NtoN2O*kgtoGg</f>
        <v>4.2412714033193875E-2</v>
      </c>
      <c r="BM157" s="22">
        <f>Constants!$H64*'Activity data'!BM6*Constants!$H82*EF!$H207*MMVolatEF*NtoN2O*kgtoGg</f>
        <v>4.3139354709051191E-2</v>
      </c>
      <c r="BN157" s="22">
        <f>Constants!$H64*'Activity data'!BN6*Constants!$H82*EF!$H207*MMVolatEF*NtoN2O*kgtoGg</f>
        <v>4.3900511237667632E-2</v>
      </c>
      <c r="BO157" s="22">
        <f>Constants!$H64*'Activity data'!BO6*Constants!$H82*EF!$H207*MMVolatEF*NtoN2O*kgtoGg</f>
        <v>4.47169449563566E-2</v>
      </c>
      <c r="BP157" s="22">
        <f>Constants!$H64*'Activity data'!BP6*Constants!$H82*EF!$H207*MMVolatEF*NtoN2O*kgtoGg</f>
        <v>4.5580744796745003E-2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2.8967336997006332E-4</v>
      </c>
      <c r="AE158" s="22">
        <f>Constants!$H65*'Activity data'!AE7*Constants!$H83*EF!$H208*MMVolatEF*NtoN2O*kgtoGg</f>
        <v>2.9129279224209421E-4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2.8958373044922991E-4</v>
      </c>
      <c r="AM158" s="22">
        <f>Constants!$H65*'Activity data'!AM7*Constants!$H83*EF!$H208*MMVolatEF*NtoN2O*kgtoGg</f>
        <v>2.9443625434717291E-4</v>
      </c>
      <c r="AN158" s="22">
        <f>Constants!$H65*'Activity data'!AN7*Constants!$H83*EF!$H208*MMVolatEF*NtoN2O*kgtoGg</f>
        <v>2.9596615953469285E-4</v>
      </c>
      <c r="AO158" s="22">
        <f>Constants!$H65*'Activity data'!AO7*Constants!$H83*EF!$H208*MMVolatEF*NtoN2O*kgtoGg</f>
        <v>2.9547842579194663E-4</v>
      </c>
      <c r="AP158" s="22">
        <f>Constants!$H65*'Activity data'!AP7*Constants!$H83*EF!$H208*MMVolatEF*NtoN2O*kgtoGg</f>
        <v>2.9617576872292145E-4</v>
      </c>
      <c r="AQ158" s="22">
        <f>Constants!$H65*'Activity data'!AQ7*Constants!$H83*EF!$H208*MMVolatEF*NtoN2O*kgtoGg</f>
        <v>2.9712333366614126E-4</v>
      </c>
      <c r="AR158" s="22">
        <f>Constants!$H65*'Activity data'!AR7*Constants!$H83*EF!$H208*MMVolatEF*NtoN2O*kgtoGg</f>
        <v>2.9845500523529884E-4</v>
      </c>
      <c r="AS158" s="22">
        <f>Constants!$H65*'Activity data'!AS7*Constants!$H83*EF!$H208*MMVolatEF*NtoN2O*kgtoGg</f>
        <v>3.0005642303020818E-4</v>
      </c>
      <c r="AT158" s="22">
        <f>Constants!$H65*'Activity data'!AT7*Constants!$H83*EF!$H208*MMVolatEF*NtoN2O*kgtoGg</f>
        <v>3.0193370115059038E-4</v>
      </c>
      <c r="AU158" s="22">
        <f>Constants!$H65*'Activity data'!AU7*Constants!$H83*EF!$H208*MMVolatEF*NtoN2O*kgtoGg</f>
        <v>3.0436153451116911E-4</v>
      </c>
      <c r="AV158" s="22">
        <f>Constants!$H65*'Activity data'!AV7*Constants!$H83*EF!$H208*MMVolatEF*NtoN2O*kgtoGg</f>
        <v>3.0738916636971264E-4</v>
      </c>
      <c r="AW158" s="22">
        <f>Constants!$H65*'Activity data'!AW7*Constants!$H83*EF!$H208*MMVolatEF*NtoN2O*kgtoGg</f>
        <v>3.1091261311237938E-4</v>
      </c>
      <c r="AX158" s="22">
        <f>Constants!$H65*'Activity data'!AX7*Constants!$H83*EF!$H208*MMVolatEF*NtoN2O*kgtoGg</f>
        <v>3.1462786459130501E-4</v>
      </c>
      <c r="AY158" s="22">
        <f>Constants!$H65*'Activity data'!AY7*Constants!$H83*EF!$H208*MMVolatEF*NtoN2O*kgtoGg</f>
        <v>3.1857364288693482E-4</v>
      </c>
      <c r="AZ158" s="22">
        <f>Constants!$H65*'Activity data'!AZ7*Constants!$H83*EF!$H208*MMVolatEF*NtoN2O*kgtoGg</f>
        <v>3.2312172896524743E-4</v>
      </c>
      <c r="BA158" s="22">
        <f>Constants!$H65*'Activity data'!BA7*Constants!$H83*EF!$H208*MMVolatEF*NtoN2O*kgtoGg</f>
        <v>3.2793824082986636E-4</v>
      </c>
      <c r="BB158" s="22">
        <f>Constants!$H65*'Activity data'!BB7*Constants!$H83*EF!$H208*MMVolatEF*NtoN2O*kgtoGg</f>
        <v>3.3304187984826517E-4</v>
      </c>
      <c r="BC158" s="22">
        <f>Constants!$H65*'Activity data'!BC7*Constants!$H83*EF!$H208*MMVolatEF*NtoN2O*kgtoGg</f>
        <v>3.3846741880069422E-4</v>
      </c>
      <c r="BD158" s="22">
        <f>Constants!$H65*'Activity data'!BD7*Constants!$H83*EF!$H208*MMVolatEF*NtoN2O*kgtoGg</f>
        <v>3.4413001977913151E-4</v>
      </c>
      <c r="BE158" s="22">
        <f>Constants!$H65*'Activity data'!BE7*Constants!$H83*EF!$H208*MMVolatEF*NtoN2O*kgtoGg</f>
        <v>3.498480304048698E-4</v>
      </c>
      <c r="BF158" s="22">
        <f>Constants!$H65*'Activity data'!BF7*Constants!$H83*EF!$H208*MMVolatEF*NtoN2O*kgtoGg</f>
        <v>3.5555144808794561E-4</v>
      </c>
      <c r="BG158" s="22">
        <f>Constants!$H65*'Activity data'!BG7*Constants!$H83*EF!$H208*MMVolatEF*NtoN2O*kgtoGg</f>
        <v>3.6150286467757182E-4</v>
      </c>
      <c r="BH158" s="22">
        <f>Constants!$H65*'Activity data'!BH7*Constants!$H83*EF!$H208*MMVolatEF*NtoN2O*kgtoGg</f>
        <v>3.6731984879907097E-4</v>
      </c>
      <c r="BI158" s="22">
        <f>Constants!$H65*'Activity data'!BI7*Constants!$H83*EF!$H208*MMVolatEF*NtoN2O*kgtoGg</f>
        <v>3.7333580057375906E-4</v>
      </c>
      <c r="BJ158" s="22">
        <f>Constants!$H65*'Activity data'!BJ7*Constants!$H83*EF!$H208*MMVolatEF*NtoN2O*kgtoGg</f>
        <v>3.7963352118197886E-4</v>
      </c>
      <c r="BK158" s="22">
        <f>Constants!$H65*'Activity data'!BK7*Constants!$H83*EF!$H208*MMVolatEF*NtoN2O*kgtoGg</f>
        <v>3.8623198704947618E-4</v>
      </c>
      <c r="BL158" s="22">
        <f>Constants!$H65*'Activity data'!BL7*Constants!$H83*EF!$H208*MMVolatEF*NtoN2O*kgtoGg</f>
        <v>3.931490260632925E-4</v>
      </c>
      <c r="BM158" s="22">
        <f>Constants!$H65*'Activity data'!BM7*Constants!$H83*EF!$H208*MMVolatEF*NtoN2O*kgtoGg</f>
        <v>3.998846967347731E-4</v>
      </c>
      <c r="BN158" s="22">
        <f>Constants!$H65*'Activity data'!BN7*Constants!$H83*EF!$H208*MMVolatEF*NtoN2O*kgtoGg</f>
        <v>4.0694031566246226E-4</v>
      </c>
      <c r="BO158" s="22">
        <f>Constants!$H65*'Activity data'!BO7*Constants!$H83*EF!$H208*MMVolatEF*NtoN2O*kgtoGg</f>
        <v>4.1450833220336525E-4</v>
      </c>
      <c r="BP158" s="22">
        <f>Constants!$H65*'Activity data'!BP7*Constants!$H83*EF!$H208*MMVolatEF*NtoN2O*kgtoGg</f>
        <v>4.2251541389345802E-4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2.886579753167189E-3</v>
      </c>
      <c r="AL159" s="22">
        <f>Constants!$H66*'Activity data'!AL8*Constants!$H84*EF!$H209*MMVolatEF*NtoN2O*kgtoGg</f>
        <v>2.561573125170372E-3</v>
      </c>
      <c r="AM159" s="22">
        <f>Constants!$H66*'Activity data'!AM8*Constants!$H84*EF!$H209*MMVolatEF*NtoN2O*kgtoGg</f>
        <v>2.6573888031233691E-3</v>
      </c>
      <c r="AN159" s="22">
        <f>Constants!$H66*'Activity data'!AN8*Constants!$H84*EF!$H209*MMVolatEF*NtoN2O*kgtoGg</f>
        <v>2.6631991538866259E-3</v>
      </c>
      <c r="AO159" s="22">
        <f>Constants!$H66*'Activity data'!AO8*Constants!$H84*EF!$H209*MMVolatEF*NtoN2O*kgtoGg</f>
        <v>2.6123716322679351E-3</v>
      </c>
      <c r="AP159" s="22">
        <f>Constants!$H66*'Activity data'!AP8*Constants!$H84*EF!$H209*MMVolatEF*NtoN2O*kgtoGg</f>
        <v>2.5888726175211374E-3</v>
      </c>
      <c r="AQ159" s="22">
        <f>Constants!$H66*'Activity data'!AQ8*Constants!$H84*EF!$H209*MMVolatEF*NtoN2O*kgtoGg</f>
        <v>2.5691490530919642E-3</v>
      </c>
      <c r="AR159" s="22">
        <f>Constants!$H66*'Activity data'!AR8*Constants!$H84*EF!$H209*MMVolatEF*NtoN2O*kgtoGg</f>
        <v>2.5599180074547933E-3</v>
      </c>
      <c r="AS159" s="22">
        <f>Constants!$H66*'Activity data'!AS8*Constants!$H84*EF!$H209*MMVolatEF*NtoN2O*kgtoGg</f>
        <v>2.5577021821962501E-3</v>
      </c>
      <c r="AT159" s="22">
        <f>Constants!$H66*'Activity data'!AT8*Constants!$H84*EF!$H209*MMVolatEF*NtoN2O*kgtoGg</f>
        <v>2.5623678955233203E-3</v>
      </c>
      <c r="AU159" s="22">
        <f>Constants!$H66*'Activity data'!AU8*Constants!$H84*EF!$H209*MMVolatEF*NtoN2O*kgtoGg</f>
        <v>2.5802855740547697E-3</v>
      </c>
      <c r="AV159" s="22">
        <f>Constants!$H66*'Activity data'!AV8*Constants!$H84*EF!$H209*MMVolatEF*NtoN2O*kgtoGg</f>
        <v>2.6119490207208466E-3</v>
      </c>
      <c r="AW159" s="22">
        <f>Constants!$H66*'Activity data'!AW8*Constants!$H84*EF!$H209*MMVolatEF*NtoN2O*kgtoGg</f>
        <v>2.631945928810003E-3</v>
      </c>
      <c r="AX159" s="22">
        <f>Constants!$H66*'Activity data'!AX8*Constants!$H84*EF!$H209*MMVolatEF*NtoN2O*kgtoGg</f>
        <v>2.65369011767352E-3</v>
      </c>
      <c r="AY159" s="22">
        <f>Constants!$H66*'Activity data'!AY8*Constants!$H84*EF!$H209*MMVolatEF*NtoN2O*kgtoGg</f>
        <v>2.6777749237313323E-3</v>
      </c>
      <c r="AZ159" s="22">
        <f>Constants!$H66*'Activity data'!AZ8*Constants!$H84*EF!$H209*MMVolatEF*NtoN2O*kgtoGg</f>
        <v>2.7121503816495787E-3</v>
      </c>
      <c r="BA159" s="22">
        <f>Constants!$H66*'Activity data'!BA8*Constants!$H84*EF!$H209*MMVolatEF*NtoN2O*kgtoGg</f>
        <v>2.7486800957923626E-3</v>
      </c>
      <c r="BB159" s="22">
        <f>Constants!$H66*'Activity data'!BB8*Constants!$H84*EF!$H209*MMVolatEF*NtoN2O*kgtoGg</f>
        <v>2.7873396240884825E-3</v>
      </c>
      <c r="BC159" s="22">
        <f>Constants!$H66*'Activity data'!BC8*Constants!$H84*EF!$H209*MMVolatEF*NtoN2O*kgtoGg</f>
        <v>2.828530552027387E-3</v>
      </c>
      <c r="BD159" s="22">
        <f>Constants!$H66*'Activity data'!BD8*Constants!$H84*EF!$H209*MMVolatEF*NtoN2O*kgtoGg</f>
        <v>2.8702353597962913E-3</v>
      </c>
      <c r="BE159" s="22">
        <f>Constants!$H66*'Activity data'!BE8*Constants!$H84*EF!$H209*MMVolatEF*NtoN2O*kgtoGg</f>
        <v>2.9086130464932147E-3</v>
      </c>
      <c r="BF159" s="22">
        <f>Constants!$H66*'Activity data'!BF8*Constants!$H84*EF!$H209*MMVolatEF*NtoN2O*kgtoGg</f>
        <v>2.9422913060240421E-3</v>
      </c>
      <c r="BG159" s="22">
        <f>Constants!$H66*'Activity data'!BG8*Constants!$H84*EF!$H209*MMVolatEF*NtoN2O*kgtoGg</f>
        <v>2.9913918565660342E-3</v>
      </c>
      <c r="BH159" s="22">
        <f>Constants!$H66*'Activity data'!BH8*Constants!$H84*EF!$H209*MMVolatEF*NtoN2O*kgtoGg</f>
        <v>3.0344953637258185E-3</v>
      </c>
      <c r="BI159" s="22">
        <f>Constants!$H66*'Activity data'!BI8*Constants!$H84*EF!$H209*MMVolatEF*NtoN2O*kgtoGg</f>
        <v>3.0778133248351137E-3</v>
      </c>
      <c r="BJ159" s="22">
        <f>Constants!$H66*'Activity data'!BJ8*Constants!$H84*EF!$H209*MMVolatEF*NtoN2O*kgtoGg</f>
        <v>3.1226203867550789E-3</v>
      </c>
      <c r="BK159" s="22">
        <f>Constants!$H66*'Activity data'!BK8*Constants!$H84*EF!$H209*MMVolatEF*NtoN2O*kgtoGg</f>
        <v>3.1690178073415665E-3</v>
      </c>
      <c r="BL159" s="22">
        <f>Constants!$H66*'Activity data'!BL8*Constants!$H84*EF!$H209*MMVolatEF*NtoN2O*kgtoGg</f>
        <v>3.2170655273764969E-3</v>
      </c>
      <c r="BM159" s="22">
        <f>Constants!$H66*'Activity data'!BM8*Constants!$H84*EF!$H209*MMVolatEF*NtoN2O*kgtoGg</f>
        <v>3.2582492816302425E-3</v>
      </c>
      <c r="BN159" s="22">
        <f>Constants!$H66*'Activity data'!BN8*Constants!$H84*EF!$H209*MMVolatEF*NtoN2O*kgtoGg</f>
        <v>3.3008552178878142E-3</v>
      </c>
      <c r="BO159" s="22">
        <f>Constants!$H66*'Activity data'!BO8*Constants!$H84*EF!$H209*MMVolatEF*NtoN2O*kgtoGg</f>
        <v>3.3476020912604309E-3</v>
      </c>
      <c r="BP159" s="22">
        <f>Constants!$H66*'Activity data'!BP8*Constants!$H84*EF!$H209*MMVolatEF*NtoN2O*kgtoGg</f>
        <v>3.3969096406476058E-3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1.4369412471908503E-2</v>
      </c>
      <c r="AL160" s="22">
        <f>Constants!$H67*'Activity data'!AL9*Constants!$H85*EF!$H210*MMVolatEF*NtoN2O*kgtoGg</f>
        <v>1.2751527399214348E-2</v>
      </c>
      <c r="AM160" s="22">
        <f>Constants!$H67*'Activity data'!AM9*Constants!$H85*EF!$H210*MMVolatEF*NtoN2O*kgtoGg</f>
        <v>1.3228498456837644E-2</v>
      </c>
      <c r="AN160" s="22">
        <f>Constants!$H67*'Activity data'!AN9*Constants!$H85*EF!$H210*MMVolatEF*NtoN2O*kgtoGg</f>
        <v>1.3257422420096273E-2</v>
      </c>
      <c r="AO160" s="22">
        <f>Constants!$H67*'Activity data'!AO9*Constants!$H85*EF!$H210*MMVolatEF*NtoN2O*kgtoGg</f>
        <v>1.3004402692419443E-2</v>
      </c>
      <c r="AP160" s="22">
        <f>Constants!$H67*'Activity data'!AP9*Constants!$H85*EF!$H210*MMVolatEF*NtoN2O*kgtoGg</f>
        <v>1.2887424446725831E-2</v>
      </c>
      <c r="AQ160" s="22">
        <f>Constants!$H67*'Activity data'!AQ9*Constants!$H85*EF!$H210*MMVolatEF*NtoN2O*kgtoGg</f>
        <v>1.2789240416858616E-2</v>
      </c>
      <c r="AR160" s="22">
        <f>Constants!$H67*'Activity data'!AR9*Constants!$H85*EF!$H210*MMVolatEF*NtoN2O*kgtoGg</f>
        <v>1.2743288212641162E-2</v>
      </c>
      <c r="AS160" s="22">
        <f>Constants!$H67*'Activity data'!AS9*Constants!$H85*EF!$H210*MMVolatEF*NtoN2O*kgtoGg</f>
        <v>1.2732257820333192E-2</v>
      </c>
      <c r="AT160" s="22">
        <f>Constants!$H67*'Activity data'!AT9*Constants!$H85*EF!$H210*MMVolatEF*NtoN2O*kgtoGg</f>
        <v>1.2755483771114141E-2</v>
      </c>
      <c r="AU160" s="22">
        <f>Constants!$H67*'Activity data'!AU9*Constants!$H85*EF!$H210*MMVolatEF*NtoN2O*kgtoGg</f>
        <v>1.2844678089433244E-2</v>
      </c>
      <c r="AV160" s="22">
        <f>Constants!$H67*'Activity data'!AV9*Constants!$H85*EF!$H210*MMVolatEF*NtoN2O*kgtoGg</f>
        <v>1.3002298929435295E-2</v>
      </c>
      <c r="AW160" s="22">
        <f>Constants!$H67*'Activity data'!AW9*Constants!$H85*EF!$H210*MMVolatEF*NtoN2O*kgtoGg</f>
        <v>1.3101843665790022E-2</v>
      </c>
      <c r="AX160" s="22">
        <f>Constants!$H67*'Activity data'!AX9*Constants!$H85*EF!$H210*MMVolatEF*NtoN2O*kgtoGg</f>
        <v>1.3210086377013973E-2</v>
      </c>
      <c r="AY160" s="22">
        <f>Constants!$H67*'Activity data'!AY9*Constants!$H85*EF!$H210*MMVolatEF*NtoN2O*kgtoGg</f>
        <v>1.3329980695600136E-2</v>
      </c>
      <c r="AZ160" s="22">
        <f>Constants!$H67*'Activity data'!AZ9*Constants!$H85*EF!$H210*MMVolatEF*NtoN2O*kgtoGg</f>
        <v>1.3501101944959713E-2</v>
      </c>
      <c r="BA160" s="22">
        <f>Constants!$H67*'Activity data'!BA9*Constants!$H85*EF!$H210*MMVolatEF*NtoN2O*kgtoGg</f>
        <v>1.368294709558222E-2</v>
      </c>
      <c r="BB160" s="22">
        <f>Constants!$H67*'Activity data'!BB9*Constants!$H85*EF!$H210*MMVolatEF*NtoN2O*kgtoGg</f>
        <v>1.3875394474680914E-2</v>
      </c>
      <c r="BC160" s="22">
        <f>Constants!$H67*'Activity data'!BC9*Constants!$H85*EF!$H210*MMVolatEF*NtoN2O*kgtoGg</f>
        <v>1.4080443177390526E-2</v>
      </c>
      <c r="BD160" s="22">
        <f>Constants!$H67*'Activity data'!BD9*Constants!$H85*EF!$H210*MMVolatEF*NtoN2O*kgtoGg</f>
        <v>1.4288049977180313E-2</v>
      </c>
      <c r="BE160" s="22">
        <f>Constants!$H67*'Activity data'!BE9*Constants!$H85*EF!$H210*MMVolatEF*NtoN2O*kgtoGg</f>
        <v>1.4479094346995732E-2</v>
      </c>
      <c r="BF160" s="22">
        <f>Constants!$H67*'Activity data'!BF9*Constants!$H85*EF!$H210*MMVolatEF*NtoN2O*kgtoGg</f>
        <v>1.4646744938323915E-2</v>
      </c>
      <c r="BG160" s="22">
        <f>Constants!$H67*'Activity data'!BG9*Constants!$H85*EF!$H210*MMVolatEF*NtoN2O*kgtoGg</f>
        <v>1.4891167792936389E-2</v>
      </c>
      <c r="BH160" s="22">
        <f>Constants!$H67*'Activity data'!BH9*Constants!$H85*EF!$H210*MMVolatEF*NtoN2O*kgtoGg</f>
        <v>1.5105737327239122E-2</v>
      </c>
      <c r="BI160" s="22">
        <f>Constants!$H67*'Activity data'!BI9*Constants!$H85*EF!$H210*MMVolatEF*NtoN2O*kgtoGg</f>
        <v>1.5321374414674033E-2</v>
      </c>
      <c r="BJ160" s="22">
        <f>Constants!$H67*'Activity data'!BJ9*Constants!$H85*EF!$H210*MMVolatEF*NtoN2O*kgtoGg</f>
        <v>1.5544424255467754E-2</v>
      </c>
      <c r="BK160" s="22">
        <f>Constants!$H67*'Activity data'!BK9*Constants!$H85*EF!$H210*MMVolatEF*NtoN2O*kgtoGg</f>
        <v>1.5775390911874305E-2</v>
      </c>
      <c r="BL160" s="22">
        <f>Constants!$H67*'Activity data'!BL9*Constants!$H85*EF!$H210*MMVolatEF*NtoN2O*kgtoGg</f>
        <v>1.6014572769489414E-2</v>
      </c>
      <c r="BM160" s="22">
        <f>Constants!$H67*'Activity data'!BM9*Constants!$H85*EF!$H210*MMVolatEF*NtoN2O*kgtoGg</f>
        <v>1.6219585761548434E-2</v>
      </c>
      <c r="BN160" s="22">
        <f>Constants!$H67*'Activity data'!BN9*Constants!$H85*EF!$H210*MMVolatEF*NtoN2O*kgtoGg</f>
        <v>1.6431678384717829E-2</v>
      </c>
      <c r="BO160" s="22">
        <f>Constants!$H67*'Activity data'!BO9*Constants!$H85*EF!$H210*MMVolatEF*NtoN2O*kgtoGg</f>
        <v>1.6664384619328593E-2</v>
      </c>
      <c r="BP160" s="22">
        <f>Constants!$H67*'Activity data'!BP9*Constants!$H85*EF!$H210*MMVolatEF*NtoN2O*kgtoGg</f>
        <v>1.6909837915516202E-2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0.17476418316081965</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0.18434967364231722</v>
      </c>
      <c r="AK161" s="22">
        <f>Constants!$H68*'Activity data'!AK10*Constants!$H86*EF!$H211*MMVolatEF*NtoN2O*kgtoGg</f>
        <v>0.18794438918293385</v>
      </c>
      <c r="AL161" s="22">
        <f>Constants!$H68*'Activity data'!AL10*Constants!$H86*EF!$H211*MMVolatEF*NtoN2O*kgtoGg</f>
        <v>0.17352394422071399</v>
      </c>
      <c r="AM161" s="22">
        <f>Constants!$H68*'Activity data'!AM10*Constants!$H86*EF!$H211*MMVolatEF*NtoN2O*kgtoGg</f>
        <v>0.18435164659614559</v>
      </c>
      <c r="AN161" s="22">
        <f>Constants!$H68*'Activity data'!AN10*Constants!$H86*EF!$H211*MMVolatEF*NtoN2O*kgtoGg</f>
        <v>0.18914484441955828</v>
      </c>
      <c r="AO161" s="22">
        <f>Constants!$H68*'Activity data'!AO10*Constants!$H86*EF!$H211*MMVolatEF*NtoN2O*kgtoGg</f>
        <v>0.18988761188909178</v>
      </c>
      <c r="AP161" s="22">
        <f>Constants!$H68*'Activity data'!AP10*Constants!$H86*EF!$H211*MMVolatEF*NtoN2O*kgtoGg</f>
        <v>0.1925422192598249</v>
      </c>
      <c r="AQ161" s="22">
        <f>Constants!$H68*'Activity data'!AQ10*Constants!$H86*EF!$H211*MMVolatEF*NtoN2O*kgtoGg</f>
        <v>0.19545684699031254</v>
      </c>
      <c r="AR161" s="22">
        <f>Constants!$H68*'Activity data'!AR10*Constants!$H86*EF!$H211*MMVolatEF*NtoN2O*kgtoGg</f>
        <v>0.1991753377978808</v>
      </c>
      <c r="AS161" s="22">
        <f>Constants!$H68*'Activity data'!AS10*Constants!$H86*EF!$H211*MMVolatEF*NtoN2O*kgtoGg</f>
        <v>0.20347786196208481</v>
      </c>
      <c r="AT161" s="22">
        <f>Constants!$H68*'Activity data'!AT10*Constants!$H86*EF!$H211*MMVolatEF*NtoN2O*kgtoGg</f>
        <v>0.20839321105778491</v>
      </c>
      <c r="AU161" s="22">
        <f>Constants!$H68*'Activity data'!AU10*Constants!$H86*EF!$H211*MMVolatEF*NtoN2O*kgtoGg</f>
        <v>0.21449085527974951</v>
      </c>
      <c r="AV161" s="22">
        <f>Constants!$H68*'Activity data'!AV10*Constants!$H86*EF!$H211*MMVolatEF*NtoN2O*kgtoGg</f>
        <v>0.2218885792235257</v>
      </c>
      <c r="AW161" s="22">
        <f>Constants!$H68*'Activity data'!AW10*Constants!$H86*EF!$H211*MMVolatEF*NtoN2O*kgtoGg</f>
        <v>0.23100210550788483</v>
      </c>
      <c r="AX161" s="22">
        <f>Constants!$H68*'Activity data'!AX10*Constants!$H86*EF!$H211*MMVolatEF*NtoN2O*kgtoGg</f>
        <v>0.24064931413892085</v>
      </c>
      <c r="AY161" s="22">
        <f>Constants!$H68*'Activity data'!AY10*Constants!$H86*EF!$H211*MMVolatEF*NtoN2O*kgtoGg</f>
        <v>0.25092249902987085</v>
      </c>
      <c r="AZ161" s="22">
        <f>Constants!$H68*'Activity data'!AZ10*Constants!$H86*EF!$H211*MMVolatEF*NtoN2O*kgtoGg</f>
        <v>0.26263639404447886</v>
      </c>
      <c r="BA161" s="22">
        <f>Constants!$H68*'Activity data'!BA10*Constants!$H86*EF!$H211*MMVolatEF*NtoN2O*kgtoGg</f>
        <v>0.27510228640652162</v>
      </c>
      <c r="BB161" s="22">
        <f>Constants!$H68*'Activity data'!BB10*Constants!$H86*EF!$H211*MMVolatEF*NtoN2O*kgtoGg</f>
        <v>0.28837044821239044</v>
      </c>
      <c r="BC161" s="22">
        <f>Constants!$H68*'Activity data'!BC10*Constants!$H86*EF!$H211*MMVolatEF*NtoN2O*kgtoGg</f>
        <v>0.30254039848695968</v>
      </c>
      <c r="BD161" s="22">
        <f>Constants!$H68*'Activity data'!BD10*Constants!$H86*EF!$H211*MMVolatEF*NtoN2O*kgtoGg</f>
        <v>0.31745434421543811</v>
      </c>
      <c r="BE161" s="22">
        <f>Constants!$H68*'Activity data'!BE10*Constants!$H86*EF!$H211*MMVolatEF*NtoN2O*kgtoGg</f>
        <v>0.33272051191152302</v>
      </c>
      <c r="BF161" s="22">
        <f>Constants!$H68*'Activity data'!BF10*Constants!$H86*EF!$H211*MMVolatEF*NtoN2O*kgtoGg</f>
        <v>0.3481824677377201</v>
      </c>
      <c r="BG161" s="22">
        <f>Constants!$H68*'Activity data'!BG10*Constants!$H86*EF!$H211*MMVolatEF*NtoN2O*kgtoGg</f>
        <v>0.36398088126307615</v>
      </c>
      <c r="BH161" s="22">
        <f>Constants!$H68*'Activity data'!BH10*Constants!$H86*EF!$H211*MMVolatEF*NtoN2O*kgtoGg</f>
        <v>0.37967934690477179</v>
      </c>
      <c r="BI161" s="22">
        <f>Constants!$H68*'Activity data'!BI10*Constants!$H86*EF!$H211*MMVolatEF*NtoN2O*kgtoGg</f>
        <v>0.39604503544132569</v>
      </c>
      <c r="BJ161" s="22">
        <f>Constants!$H68*'Activity data'!BJ10*Constants!$H86*EF!$H211*MMVolatEF*NtoN2O*kgtoGg</f>
        <v>0.41328082540931393</v>
      </c>
      <c r="BK161" s="22">
        <f>Constants!$H68*'Activity data'!BK10*Constants!$H86*EF!$H211*MMVolatEF*NtoN2O*kgtoGg</f>
        <v>0.43145142353978966</v>
      </c>
      <c r="BL161" s="22">
        <f>Constants!$H68*'Activity data'!BL10*Constants!$H86*EF!$H211*MMVolatEF*NtoN2O*kgtoGg</f>
        <v>0.45062073800901142</v>
      </c>
      <c r="BM161" s="22">
        <f>Constants!$H68*'Activity data'!BM10*Constants!$H86*EF!$H211*MMVolatEF*NtoN2O*kgtoGg</f>
        <v>0.46962159400520392</v>
      </c>
      <c r="BN161" s="22">
        <f>Constants!$H68*'Activity data'!BN10*Constants!$H86*EF!$H211*MMVolatEF*NtoN2O*kgtoGg</f>
        <v>0.48963990936693613</v>
      </c>
      <c r="BO161" s="22">
        <f>Constants!$H68*'Activity data'!BO10*Constants!$H86*EF!$H211*MMVolatEF*NtoN2O*kgtoGg</f>
        <v>0.51115265692741996</v>
      </c>
      <c r="BP161" s="22">
        <f>Constants!$H68*'Activity data'!BP10*Constants!$H86*EF!$H211*MMVolatEF*NtoN2O*kgtoGg</f>
        <v>0.53401448171489141</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1.1888455997286118E-4</v>
      </c>
      <c r="AM162" s="22">
        <f>Constants!$H69*'Activity data'!AM11*Constants!$H87*EF!$H212*MMVolatEF*NtoN2O*kgtoGg</f>
        <v>1.1896261577939745E-4</v>
      </c>
      <c r="AN162" s="22">
        <f>Constants!$H69*'Activity data'!AN11*Constants!$H87*EF!$H212*MMVolatEF*NtoN2O*kgtoGg</f>
        <v>1.1892218599760219E-4</v>
      </c>
      <c r="AO162" s="22">
        <f>Constants!$H69*'Activity data'!AO11*Constants!$H87*EF!$H212*MMVolatEF*NtoN2O*kgtoGg</f>
        <v>1.1891064770528544E-4</v>
      </c>
      <c r="AP162" s="22">
        <f>Constants!$H69*'Activity data'!AP11*Constants!$H87*EF!$H212*MMVolatEF*NtoN2O*kgtoGg</f>
        <v>1.1903395070385184E-4</v>
      </c>
      <c r="AQ162" s="22">
        <f>Constants!$H69*'Activity data'!AQ11*Constants!$H87*EF!$H212*MMVolatEF*NtoN2O*kgtoGg</f>
        <v>1.1923395119710909E-4</v>
      </c>
      <c r="AR162" s="22">
        <f>Constants!$H69*'Activity data'!AR11*Constants!$H87*EF!$H212*MMVolatEF*NtoN2O*kgtoGg</f>
        <v>1.1942411379575778E-4</v>
      </c>
      <c r="AS162" s="22">
        <f>Constants!$H69*'Activity data'!AS11*Constants!$H87*EF!$H212*MMVolatEF*NtoN2O*kgtoGg</f>
        <v>1.1960643697150083E-4</v>
      </c>
      <c r="AT162" s="22">
        <f>Constants!$H69*'Activity data'!AT11*Constants!$H87*EF!$H212*MMVolatEF*NtoN2O*kgtoGg</f>
        <v>1.1978007317047797E-4</v>
      </c>
      <c r="AU162" s="22">
        <f>Constants!$H69*'Activity data'!AU11*Constants!$H87*EF!$H212*MMVolatEF*NtoN2O*kgtoGg</f>
        <v>1.1994892516148624E-4</v>
      </c>
      <c r="AV162" s="22">
        <f>Constants!$H69*'Activity data'!AV11*Constants!$H87*EF!$H212*MMVolatEF*NtoN2O*kgtoGg</f>
        <v>1.2011612727676896E-4</v>
      </c>
      <c r="AW162" s="22">
        <f>Constants!$H69*'Activity data'!AW11*Constants!$H87*EF!$H212*MMVolatEF*NtoN2O*kgtoGg</f>
        <v>1.2028086074895928E-4</v>
      </c>
      <c r="AX162" s="22">
        <f>Constants!$H69*'Activity data'!AX11*Constants!$H87*EF!$H212*MMVolatEF*NtoN2O*kgtoGg</f>
        <v>1.2044336569342393E-4</v>
      </c>
      <c r="AY162" s="22">
        <f>Constants!$H69*'Activity data'!AY11*Constants!$H87*EF!$H212*MMVolatEF*NtoN2O*kgtoGg</f>
        <v>1.2060435109292993E-4</v>
      </c>
      <c r="AZ162" s="22">
        <f>Constants!$H69*'Activity data'!AZ11*Constants!$H87*EF!$H212*MMVolatEF*NtoN2O*kgtoGg</f>
        <v>1.2076479279582561E-4</v>
      </c>
      <c r="BA162" s="22">
        <f>Constants!$H69*'Activity data'!BA11*Constants!$H87*EF!$H212*MMVolatEF*NtoN2O*kgtoGg</f>
        <v>1.209233564851354E-4</v>
      </c>
      <c r="BB162" s="22">
        <f>Constants!$H69*'Activity data'!BB11*Constants!$H87*EF!$H212*MMVolatEF*NtoN2O*kgtoGg</f>
        <v>1.210820496781512E-4</v>
      </c>
      <c r="BC162" s="22">
        <f>Constants!$H69*'Activity data'!BC11*Constants!$H87*EF!$H212*MMVolatEF*NtoN2O*kgtoGg</f>
        <v>1.2123921402019596E-4</v>
      </c>
      <c r="BD162" s="22">
        <f>Constants!$H69*'Activity data'!BD11*Constants!$H87*EF!$H212*MMVolatEF*NtoN2O*kgtoGg</f>
        <v>1.2139085367547188E-4</v>
      </c>
      <c r="BE162" s="22">
        <f>Constants!$H69*'Activity data'!BE11*Constants!$H87*EF!$H212*MMVolatEF*NtoN2O*kgtoGg</f>
        <v>1.2153554376658857E-4</v>
      </c>
      <c r="BF162" s="22">
        <f>Constants!$H69*'Activity data'!BF11*Constants!$H87*EF!$H212*MMVolatEF*NtoN2O*kgtoGg</f>
        <v>1.2167338249519188E-4</v>
      </c>
      <c r="BG162" s="22">
        <f>Constants!$H69*'Activity data'!BG11*Constants!$H87*EF!$H212*MMVolatEF*NtoN2O*kgtoGg</f>
        <v>1.2180709588138769E-4</v>
      </c>
      <c r="BH162" s="22">
        <f>Constants!$H69*'Activity data'!BH11*Constants!$H87*EF!$H212*MMVolatEF*NtoN2O*kgtoGg</f>
        <v>1.2193147057438729E-4</v>
      </c>
      <c r="BI162" s="22">
        <f>Constants!$H69*'Activity data'!BI11*Constants!$H87*EF!$H212*MMVolatEF*NtoN2O*kgtoGg</f>
        <v>1.2204743883303182E-4</v>
      </c>
      <c r="BJ162" s="22">
        <f>Constants!$H69*'Activity data'!BJ11*Constants!$H87*EF!$H212*MMVolatEF*NtoN2O*kgtoGg</f>
        <v>1.2215539113774243E-4</v>
      </c>
      <c r="BK162" s="22">
        <f>Constants!$H69*'Activity data'!BK11*Constants!$H87*EF!$H212*MMVolatEF*NtoN2O*kgtoGg</f>
        <v>1.2225368568590832E-4</v>
      </c>
      <c r="BL162" s="22">
        <f>Constants!$H69*'Activity data'!BL11*Constants!$H87*EF!$H212*MMVolatEF*NtoN2O*kgtoGg</f>
        <v>1.2234051689113715E-4</v>
      </c>
      <c r="BM162" s="22">
        <f>Constants!$H69*'Activity data'!BM11*Constants!$H87*EF!$H212*MMVolatEF*NtoN2O*kgtoGg</f>
        <v>1.2241192155130047E-4</v>
      </c>
      <c r="BN162" s="22">
        <f>Constants!$H69*'Activity data'!BN11*Constants!$H87*EF!$H212*MMVolatEF*NtoN2O*kgtoGg</f>
        <v>1.2247195550900628E-4</v>
      </c>
      <c r="BO162" s="22">
        <f>Constants!$H69*'Activity data'!BO11*Constants!$H87*EF!$H212*MMVolatEF*NtoN2O*kgtoGg</f>
        <v>1.2252227431416789E-4</v>
      </c>
      <c r="BP162" s="22">
        <f>Constants!$H69*'Activity data'!BP11*Constants!$H87*EF!$H212*MMVolatEF*NtoN2O*kgtoGg</f>
        <v>1.2256050316428917E-4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8.1584709877445701E-4</v>
      </c>
      <c r="AM163" s="22">
        <f>Constants!$H70*'Activity data'!AM12*Constants!$H88*EF!$H213*MMVolatEF*NtoN2O*kgtoGg</f>
        <v>8.1638275793254804E-4</v>
      </c>
      <c r="AN163" s="22">
        <f>Constants!$H70*'Activity data'!AN12*Constants!$H88*EF!$H213*MMVolatEF*NtoN2O*kgtoGg</f>
        <v>8.1610530794081436E-4</v>
      </c>
      <c r="AO163" s="22">
        <f>Constants!$H70*'Activity data'!AO12*Constants!$H88*EF!$H213*MMVolatEF*NtoN2O*kgtoGg</f>
        <v>8.160261262345137E-4</v>
      </c>
      <c r="AP163" s="22">
        <f>Constants!$H70*'Activity data'!AP12*Constants!$H88*EF!$H213*MMVolatEF*NtoN2O*kgtoGg</f>
        <v>8.1687229493525629E-4</v>
      </c>
      <c r="AQ163" s="22">
        <f>Constants!$H70*'Activity data'!AQ12*Constants!$H88*EF!$H213*MMVolatEF*NtoN2O*kgtoGg</f>
        <v>8.1824480135841689E-4</v>
      </c>
      <c r="AR163" s="22">
        <f>Constants!$H70*'Activity data'!AR12*Constants!$H88*EF!$H213*MMVolatEF*NtoN2O*kgtoGg</f>
        <v>8.1954979508038048E-4</v>
      </c>
      <c r="AS163" s="22">
        <f>Constants!$H70*'Activity data'!AS12*Constants!$H88*EF!$H213*MMVolatEF*NtoN2O*kgtoGg</f>
        <v>8.2080099064356588E-4</v>
      </c>
      <c r="AT163" s="22">
        <f>Constants!$H70*'Activity data'!AT12*Constants!$H88*EF!$H213*MMVolatEF*NtoN2O*kgtoGg</f>
        <v>8.219925716967325E-4</v>
      </c>
      <c r="AU163" s="22">
        <f>Constants!$H70*'Activity data'!AU12*Constants!$H88*EF!$H213*MMVolatEF*NtoN2O*kgtoGg</f>
        <v>8.2315132105003665E-4</v>
      </c>
      <c r="AV163" s="22">
        <f>Constants!$H70*'Activity data'!AV12*Constants!$H88*EF!$H213*MMVolatEF*NtoN2O*kgtoGg</f>
        <v>8.2429874810611102E-4</v>
      </c>
      <c r="AW163" s="22">
        <f>Constants!$H70*'Activity data'!AW12*Constants!$H88*EF!$H213*MMVolatEF*NtoN2O*kgtoGg</f>
        <v>8.2542923406146284E-4</v>
      </c>
      <c r="AX163" s="22">
        <f>Constants!$H70*'Activity data'!AX12*Constants!$H88*EF!$H213*MMVolatEF*NtoN2O*kgtoGg</f>
        <v>8.2654442671144419E-4</v>
      </c>
      <c r="AY163" s="22">
        <f>Constants!$H70*'Activity data'!AY12*Constants!$H88*EF!$H213*MMVolatEF*NtoN2O*kgtoGg</f>
        <v>8.2764919146106355E-4</v>
      </c>
      <c r="AZ163" s="22">
        <f>Constants!$H70*'Activity data'!AZ12*Constants!$H88*EF!$H213*MMVolatEF*NtoN2O*kgtoGg</f>
        <v>8.287502250844352E-4</v>
      </c>
      <c r="BA163" s="22">
        <f>Constants!$H70*'Activity data'!BA12*Constants!$H88*EF!$H213*MMVolatEF*NtoN2O*kgtoGg</f>
        <v>8.2983837081104534E-4</v>
      </c>
      <c r="BB163" s="22">
        <f>Constants!$H70*'Activity data'!BB12*Constants!$H88*EF!$H213*MMVolatEF*NtoN2O*kgtoGg</f>
        <v>8.3092740525880478E-4</v>
      </c>
      <c r="BC163" s="22">
        <f>Constants!$H70*'Activity data'!BC12*Constants!$H88*EF!$H213*MMVolatEF*NtoN2O*kgtoGg</f>
        <v>8.3200594794355126E-4</v>
      </c>
      <c r="BD163" s="22">
        <f>Constants!$H70*'Activity data'!BD12*Constants!$H88*EF!$H213*MMVolatEF*NtoN2O*kgtoGg</f>
        <v>8.3304657738142137E-4</v>
      </c>
      <c r="BE163" s="22">
        <f>Constants!$H70*'Activity data'!BE12*Constants!$H88*EF!$H213*MMVolatEF*NtoN2O*kgtoGg</f>
        <v>8.3403951532967885E-4</v>
      </c>
      <c r="BF163" s="22">
        <f>Constants!$H70*'Activity data'!BF12*Constants!$H88*EF!$H213*MMVolatEF*NtoN2O*kgtoGg</f>
        <v>8.3498543569861022E-4</v>
      </c>
      <c r="BG163" s="22">
        <f>Constants!$H70*'Activity data'!BG12*Constants!$H88*EF!$H213*MMVolatEF*NtoN2O*kgtoGg</f>
        <v>8.3590304584260265E-4</v>
      </c>
      <c r="BH163" s="22">
        <f>Constants!$H70*'Activity data'!BH12*Constants!$H88*EF!$H213*MMVolatEF*NtoN2O*kgtoGg</f>
        <v>8.3675656906267288E-4</v>
      </c>
      <c r="BI163" s="22">
        <f>Constants!$H70*'Activity data'!BI12*Constants!$H88*EF!$H213*MMVolatEF*NtoN2O*kgtoGg</f>
        <v>8.3755240299928063E-4</v>
      </c>
      <c r="BJ163" s="22">
        <f>Constants!$H70*'Activity data'!BJ12*Constants!$H88*EF!$H213*MMVolatEF*NtoN2O*kgtoGg</f>
        <v>8.3829322733024723E-4</v>
      </c>
      <c r="BK163" s="22">
        <f>Constants!$H70*'Activity data'!BK12*Constants!$H88*EF!$H213*MMVolatEF*NtoN2O*kgtoGg</f>
        <v>8.3896777516021589E-4</v>
      </c>
      <c r="BL163" s="22">
        <f>Constants!$H70*'Activity data'!BL12*Constants!$H88*EF!$H213*MMVolatEF*NtoN2O*kgtoGg</f>
        <v>8.395636556251414E-4</v>
      </c>
      <c r="BM163" s="22">
        <f>Constants!$H70*'Activity data'!BM12*Constants!$H88*EF!$H213*MMVolatEF*NtoN2O*kgtoGg</f>
        <v>8.4005367119021138E-4</v>
      </c>
      <c r="BN163" s="22">
        <f>Constants!$H70*'Activity data'!BN12*Constants!$H88*EF!$H213*MMVolatEF*NtoN2O*kgtoGg</f>
        <v>8.404656551369359E-4</v>
      </c>
      <c r="BO163" s="22">
        <f>Constants!$H70*'Activity data'!BO12*Constants!$H88*EF!$H213*MMVolatEF*NtoN2O*kgtoGg</f>
        <v>8.4081096870174436E-4</v>
      </c>
      <c r="BP163" s="22">
        <f>Constants!$H70*'Activity data'!BP12*Constants!$H88*EF!$H213*MMVolatEF*NtoN2O*kgtoGg</f>
        <v>8.4107331476643136E-4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1.4951101535927772E-5</v>
      </c>
      <c r="AM164" s="22">
        <f>Constants!$H71*'Activity data'!AM13*Constants!$H89*EF!$H214*MMVolatEF*NtoN2O*kgtoGg</f>
        <v>1.4975369144029958E-5</v>
      </c>
      <c r="AN164" s="22">
        <f>Constants!$H71*'Activity data'!AN13*Constants!$H89*EF!$H214*MMVolatEF*NtoN2O*kgtoGg</f>
        <v>1.4975896946057861E-5</v>
      </c>
      <c r="AO164" s="22">
        <f>Constants!$H71*'Activity data'!AO13*Constants!$H89*EF!$H214*MMVolatEF*NtoN2O*kgtoGg</f>
        <v>1.4980982185767226E-5</v>
      </c>
      <c r="AP164" s="22">
        <f>Constants!$H71*'Activity data'!AP13*Constants!$H89*EF!$H214*MMVolatEF*NtoN2O*kgtoGg</f>
        <v>1.5010771698457164E-5</v>
      </c>
      <c r="AQ164" s="22">
        <f>Constants!$H71*'Activity data'!AQ13*Constants!$H89*EF!$H214*MMVolatEF*NtoN2O*kgtoGg</f>
        <v>1.5054156746356709E-5</v>
      </c>
      <c r="AR164" s="22">
        <f>Constants!$H71*'Activity data'!AR13*Constants!$H89*EF!$H214*MMVolatEF*NtoN2O*kgtoGg</f>
        <v>1.509476825280468E-5</v>
      </c>
      <c r="AS164" s="22">
        <f>Constants!$H71*'Activity data'!AS13*Constants!$H89*EF!$H214*MMVolatEF*NtoN2O*kgtoGg</f>
        <v>1.513306196252629E-5</v>
      </c>
      <c r="AT164" s="22">
        <f>Constants!$H71*'Activity data'!AT13*Constants!$H89*EF!$H214*MMVolatEF*NtoN2O*kgtoGg</f>
        <v>1.5168947692397513E-5</v>
      </c>
      <c r="AU164" s="22">
        <f>Constants!$H71*'Activity data'!AU13*Constants!$H89*EF!$H214*MMVolatEF*NtoN2O*kgtoGg</f>
        <v>1.5203221310338531E-5</v>
      </c>
      <c r="AV164" s="22">
        <f>Constants!$H71*'Activity data'!AV13*Constants!$H89*EF!$H214*MMVolatEF*NtoN2O*kgtoGg</f>
        <v>1.5236522949708545E-5</v>
      </c>
      <c r="AW164" s="22">
        <f>Constants!$H71*'Activity data'!AW13*Constants!$H89*EF!$H214*MMVolatEF*NtoN2O*kgtoGg</f>
        <v>1.5268744580277758E-5</v>
      </c>
      <c r="AX164" s="22">
        <f>Constants!$H71*'Activity data'!AX13*Constants!$H89*EF!$H214*MMVolatEF*NtoN2O*kgtoGg</f>
        <v>1.5299972740722126E-5</v>
      </c>
      <c r="AY164" s="22">
        <f>Constants!$H71*'Activity data'!AY13*Constants!$H89*EF!$H214*MMVolatEF*NtoN2O*kgtoGg</f>
        <v>1.533037720621435E-5</v>
      </c>
      <c r="AZ164" s="22">
        <f>Constants!$H71*'Activity data'!AZ13*Constants!$H89*EF!$H214*MMVolatEF*NtoN2O*kgtoGg</f>
        <v>1.5360173052733888E-5</v>
      </c>
      <c r="BA164" s="22">
        <f>Constants!$H71*'Activity data'!BA13*Constants!$H89*EF!$H214*MMVolatEF*NtoN2O*kgtoGg</f>
        <v>1.5389142967342891E-5</v>
      </c>
      <c r="BB164" s="22">
        <f>Constants!$H71*'Activity data'!BB13*Constants!$H89*EF!$H214*MMVolatEF*NtoN2O*kgtoGg</f>
        <v>1.5417687214492416E-5</v>
      </c>
      <c r="BC164" s="22">
        <f>Constants!$H71*'Activity data'!BC13*Constants!$H89*EF!$H214*MMVolatEF*NtoN2O*kgtoGg</f>
        <v>1.5445524150098428E-5</v>
      </c>
      <c r="BD164" s="22">
        <f>Constants!$H71*'Activity data'!BD13*Constants!$H89*EF!$H214*MMVolatEF*NtoN2O*kgtoGg</f>
        <v>1.5471941630826872E-5</v>
      </c>
      <c r="BE164" s="22">
        <f>Constants!$H71*'Activity data'!BE13*Constants!$H89*EF!$H214*MMVolatEF*NtoN2O*kgtoGg</f>
        <v>1.54967039986912E-5</v>
      </c>
      <c r="BF164" s="22">
        <f>Constants!$H71*'Activity data'!BF13*Constants!$H89*EF!$H214*MMVolatEF*NtoN2O*kgtoGg</f>
        <v>1.5519855385925853E-5</v>
      </c>
      <c r="BG164" s="22">
        <f>Constants!$H71*'Activity data'!BG13*Constants!$H89*EF!$H214*MMVolatEF*NtoN2O*kgtoGg</f>
        <v>1.5541919846823716E-5</v>
      </c>
      <c r="BH164" s="22">
        <f>Constants!$H71*'Activity data'!BH13*Constants!$H89*EF!$H214*MMVolatEF*NtoN2O*kgtoGg</f>
        <v>1.5561963638966707E-5</v>
      </c>
      <c r="BI164" s="22">
        <f>Constants!$H71*'Activity data'!BI13*Constants!$H89*EF!$H214*MMVolatEF*NtoN2O*kgtoGg</f>
        <v>1.558018093734966E-5</v>
      </c>
      <c r="BJ164" s="22">
        <f>Constants!$H71*'Activity data'!BJ13*Constants!$H89*EF!$H214*MMVolatEF*NtoN2O*kgtoGg</f>
        <v>1.559666464364834E-5</v>
      </c>
      <c r="BK164" s="22">
        <f>Constants!$H71*'Activity data'!BK13*Constants!$H89*EF!$H214*MMVolatEF*NtoN2O*kgtoGg</f>
        <v>1.5611136004951967E-5</v>
      </c>
      <c r="BL164" s="22">
        <f>Constants!$H71*'Activity data'!BL13*Constants!$H89*EF!$H214*MMVolatEF*NtoN2O*kgtoGg</f>
        <v>1.5623287402871632E-5</v>
      </c>
      <c r="BM164" s="22">
        <f>Constants!$H71*'Activity data'!BM13*Constants!$H89*EF!$H214*MMVolatEF*NtoN2O*kgtoGg</f>
        <v>1.5632420812929532E-5</v>
      </c>
      <c r="BN164" s="22">
        <f>Constants!$H71*'Activity data'!BN13*Constants!$H89*EF!$H214*MMVolatEF*NtoN2O*kgtoGg</f>
        <v>1.5639294660882165E-5</v>
      </c>
      <c r="BO164" s="22">
        <f>Constants!$H71*'Activity data'!BO13*Constants!$H89*EF!$H214*MMVolatEF*NtoN2O*kgtoGg</f>
        <v>1.5644227511331414E-5</v>
      </c>
      <c r="BP164" s="22">
        <f>Constants!$H71*'Activity data'!BP13*Constants!$H89*EF!$H214*MMVolatEF*NtoN2O*kgtoGg</f>
        <v>1.5646807339630332E-5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1.5211431751895766E-3</v>
      </c>
      <c r="AM165" s="22">
        <f>Constants!$H72*'Activity data'!AM14*Constants!$H90*EF!$H215*MMVolatEF*NtoN2O*kgtoGg</f>
        <v>1.5236121910245711E-3</v>
      </c>
      <c r="AN165" s="22">
        <f>Constants!$H72*'Activity data'!AN14*Constants!$H90*EF!$H215*MMVolatEF*NtoN2O*kgtoGg</f>
        <v>1.5236658902420279E-3</v>
      </c>
      <c r="AO165" s="22">
        <f>Constants!$H72*'Activity data'!AO14*Constants!$H90*EF!$H215*MMVolatEF*NtoN2O*kgtoGg</f>
        <v>1.5241832686879913E-3</v>
      </c>
      <c r="AP165" s="22">
        <f>Constants!$H72*'Activity data'!AP14*Constants!$H90*EF!$H215*MMVolatEF*NtoN2O*kgtoGg</f>
        <v>1.5272140897824528E-3</v>
      </c>
      <c r="AQ165" s="22">
        <f>Constants!$H72*'Activity data'!AQ14*Constants!$H90*EF!$H215*MMVolatEF*NtoN2O*kgtoGg</f>
        <v>1.5316281370925506E-3</v>
      </c>
      <c r="AR165" s="22">
        <f>Constants!$H72*'Activity data'!AR14*Constants!$H90*EF!$H215*MMVolatEF*NtoN2O*kgtoGg</f>
        <v>1.5357600009367667E-3</v>
      </c>
      <c r="AS165" s="22">
        <f>Constants!$H72*'Activity data'!AS14*Constants!$H90*EF!$H215*MMVolatEF*NtoN2O*kgtoGg</f>
        <v>1.5396560493353237E-3</v>
      </c>
      <c r="AT165" s="22">
        <f>Constants!$H72*'Activity data'!AT14*Constants!$H90*EF!$H215*MMVolatEF*NtoN2O*kgtoGg</f>
        <v>1.5433071069479779E-3</v>
      </c>
      <c r="AU165" s="22">
        <f>Constants!$H72*'Activity data'!AU14*Constants!$H90*EF!$H215*MMVolatEF*NtoN2O*kgtoGg</f>
        <v>1.5467941463406772E-3</v>
      </c>
      <c r="AV165" s="22">
        <f>Constants!$H72*'Activity data'!AV14*Constants!$H90*EF!$H215*MMVolatEF*NtoN2O*kgtoGg</f>
        <v>1.5501822954565529E-3</v>
      </c>
      <c r="AW165" s="22">
        <f>Constants!$H72*'Activity data'!AW14*Constants!$H90*EF!$H215*MMVolatEF*NtoN2O*kgtoGg</f>
        <v>1.553460563169207E-3</v>
      </c>
      <c r="AX165" s="22">
        <f>Constants!$H72*'Activity data'!AX14*Constants!$H90*EF!$H215*MMVolatEF*NtoN2O*kgtoGg</f>
        <v>1.5566377540283231E-3</v>
      </c>
      <c r="AY165" s="22">
        <f>Constants!$H72*'Activity data'!AY14*Constants!$H90*EF!$H215*MMVolatEF*NtoN2O*kgtoGg</f>
        <v>1.5597311411655616E-3</v>
      </c>
      <c r="AZ165" s="22">
        <f>Constants!$H72*'Activity data'!AZ14*Constants!$H90*EF!$H215*MMVolatEF*NtoN2O*kgtoGg</f>
        <v>1.5627626066715163E-3</v>
      </c>
      <c r="BA165" s="22">
        <f>Constants!$H72*'Activity data'!BA14*Constants!$H90*EF!$H215*MMVolatEF*NtoN2O*kgtoGg</f>
        <v>1.565710040864737E-3</v>
      </c>
      <c r="BB165" s="22">
        <f>Constants!$H72*'Activity data'!BB14*Constants!$H90*EF!$H215*MMVolatEF*NtoN2O*kgtoGg</f>
        <v>1.5686141671351714E-3</v>
      </c>
      <c r="BC165" s="22">
        <f>Constants!$H72*'Activity data'!BC14*Constants!$H90*EF!$H215*MMVolatEF*NtoN2O*kgtoGg</f>
        <v>1.5714463306726561E-3</v>
      </c>
      <c r="BD165" s="22">
        <f>Constants!$H72*'Activity data'!BD14*Constants!$H90*EF!$H215*MMVolatEF*NtoN2O*kgtoGg</f>
        <v>1.5741340771520181E-3</v>
      </c>
      <c r="BE165" s="22">
        <f>Constants!$H72*'Activity data'!BE14*Constants!$H90*EF!$H215*MMVolatEF*NtoN2O*kgtoGg</f>
        <v>1.5766534304443389E-3</v>
      </c>
      <c r="BF165" s="22">
        <f>Constants!$H72*'Activity data'!BF14*Constants!$H90*EF!$H215*MMVolatEF*NtoN2O*kgtoGg</f>
        <v>1.579008880616591E-3</v>
      </c>
      <c r="BG165" s="22">
        <f>Constants!$H72*'Activity data'!BG14*Constants!$H90*EF!$H215*MMVolatEF*NtoN2O*kgtoGg</f>
        <v>1.5812537455871332E-3</v>
      </c>
      <c r="BH165" s="22">
        <f>Constants!$H72*'Activity data'!BH14*Constants!$H90*EF!$H215*MMVolatEF*NtoN2O*kgtoGg</f>
        <v>1.5832930252716408E-3</v>
      </c>
      <c r="BI165" s="22">
        <f>Constants!$H72*'Activity data'!BI14*Constants!$H90*EF!$H215*MMVolatEF*NtoN2O*kgtoGg</f>
        <v>1.5851464752692235E-3</v>
      </c>
      <c r="BJ165" s="22">
        <f>Constants!$H72*'Activity data'!BJ14*Constants!$H90*EF!$H215*MMVolatEF*NtoN2O*kgtoGg</f>
        <v>1.5868235475088714E-3</v>
      </c>
      <c r="BK165" s="22">
        <f>Constants!$H72*'Activity data'!BK14*Constants!$H90*EF!$H215*MMVolatEF*NtoN2O*kgtoGg</f>
        <v>1.5882958813318885E-3</v>
      </c>
      <c r="BL165" s="22">
        <f>Constants!$H72*'Activity data'!BL14*Constants!$H90*EF!$H215*MMVolatEF*NtoN2O*kgtoGg</f>
        <v>1.5895321792708801E-3</v>
      </c>
      <c r="BM165" s="22">
        <f>Constants!$H72*'Activity data'!BM14*Constants!$H90*EF!$H215*MMVolatEF*NtoN2O*kgtoGg</f>
        <v>1.5904614234702049E-3</v>
      </c>
      <c r="BN165" s="22">
        <f>Constants!$H72*'Activity data'!BN14*Constants!$H90*EF!$H215*MMVolatEF*NtoN2O*kgtoGg</f>
        <v>1.5911607770847406E-3</v>
      </c>
      <c r="BO165" s="22">
        <f>Constants!$H72*'Activity data'!BO14*Constants!$H90*EF!$H215*MMVolatEF*NtoN2O*kgtoGg</f>
        <v>1.5916626512628453E-3</v>
      </c>
      <c r="BP165" s="22">
        <f>Constants!$H72*'Activity data'!BP14*Constants!$H90*EF!$H215*MMVolatEF*NtoN2O*kgtoGg</f>
        <v>1.5919251261180011E-3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0.12233950618032065</v>
      </c>
      <c r="AK168" s="22">
        <f>Constants!$H75*'Activity data'!AK17*Constants!$H93*EF!$H218*MMVolatEF*NtoN2O*kgtoGg</f>
        <v>0.12056837226162823</v>
      </c>
      <c r="AL168" s="22">
        <f>Constants!$H75*'Activity data'!AL17*Constants!$H93*EF!$H218*MMVolatEF*NtoN2O*kgtoGg</f>
        <v>0.10762044711841957</v>
      </c>
      <c r="AM168" s="22">
        <f>Constants!$H75*'Activity data'!AM17*Constants!$H93*EF!$H218*MMVolatEF*NtoN2O*kgtoGg</f>
        <v>0.11133933960225405</v>
      </c>
      <c r="AN168" s="22">
        <f>Constants!$H75*'Activity data'!AN17*Constants!$H93*EF!$H218*MMVolatEF*NtoN2O*kgtoGg</f>
        <v>0.11124363073088987</v>
      </c>
      <c r="AO168" s="22">
        <f>Constants!$H75*'Activity data'!AO17*Constants!$H93*EF!$H218*MMVolatEF*NtoN2O*kgtoGg</f>
        <v>0.10873635437053765</v>
      </c>
      <c r="AP168" s="22">
        <f>Constants!$H75*'Activity data'!AP17*Constants!$H93*EF!$H218*MMVolatEF*NtoN2O*kgtoGg</f>
        <v>0.10738884531202461</v>
      </c>
      <c r="AQ168" s="22">
        <f>Constants!$H75*'Activity data'!AQ17*Constants!$H93*EF!$H218*MMVolatEF*NtoN2O*kgtoGg</f>
        <v>0.10620600176250718</v>
      </c>
      <c r="AR168" s="22">
        <f>Constants!$H75*'Activity data'!AR17*Constants!$H93*EF!$H218*MMVolatEF*NtoN2O*kgtoGg</f>
        <v>0.10549744062640735</v>
      </c>
      <c r="AS168" s="22">
        <f>Constants!$H75*'Activity data'!AS17*Constants!$H93*EF!$H218*MMVolatEF*NtoN2O*kgtoGg</f>
        <v>0.10511085916606454</v>
      </c>
      <c r="AT168" s="22">
        <f>Constants!$H75*'Activity data'!AT17*Constants!$H93*EF!$H218*MMVolatEF*NtoN2O*kgtoGg</f>
        <v>0.10503815393739427</v>
      </c>
      <c r="AU168" s="22">
        <f>Constants!$H75*'Activity data'!AU17*Constants!$H93*EF!$H218*MMVolatEF*NtoN2O*kgtoGg</f>
        <v>0.10554658316499993</v>
      </c>
      <c r="AV168" s="22">
        <f>Constants!$H75*'Activity data'!AV17*Constants!$H93*EF!$H218*MMVolatEF*NtoN2O*kgtoGg</f>
        <v>0.10665326258581415</v>
      </c>
      <c r="AW168" s="22">
        <f>Constants!$H75*'Activity data'!AW17*Constants!$H93*EF!$H218*MMVolatEF*NtoN2O*kgtoGg</f>
        <v>0.10822393250372098</v>
      </c>
      <c r="AX168" s="22">
        <f>Constants!$H75*'Activity data'!AX17*Constants!$H93*EF!$H218*MMVolatEF*NtoN2O*kgtoGg</f>
        <v>0.10992837983450386</v>
      </c>
      <c r="AY168" s="22">
        <f>Constants!$H75*'Activity data'!AY17*Constants!$H93*EF!$H218*MMVolatEF*NtoN2O*kgtoGg</f>
        <v>0.11179580503950691</v>
      </c>
      <c r="AZ168" s="22">
        <f>Constants!$H75*'Activity data'!AZ17*Constants!$H93*EF!$H218*MMVolatEF*NtoN2O*kgtoGg</f>
        <v>0.11417872146965662</v>
      </c>
      <c r="BA168" s="22">
        <f>Constants!$H75*'Activity data'!BA17*Constants!$H93*EF!$H218*MMVolatEF*NtoN2O*kgtoGg</f>
        <v>0.11673220885971043</v>
      </c>
      <c r="BB168" s="22">
        <f>Constants!$H75*'Activity data'!BB17*Constants!$H93*EF!$H218*MMVolatEF*NtoN2O*kgtoGg</f>
        <v>0.11946048516880806</v>
      </c>
      <c r="BC168" s="22">
        <f>Constants!$H75*'Activity data'!BC17*Constants!$H93*EF!$H218*MMVolatEF*NtoN2O*kgtoGg</f>
        <v>0.12238833175974258</v>
      </c>
      <c r="BD168" s="22">
        <f>Constants!$H75*'Activity data'!BD17*Constants!$H93*EF!$H218*MMVolatEF*NtoN2O*kgtoGg</f>
        <v>0.12543252108327288</v>
      </c>
      <c r="BE168" s="22">
        <f>Constants!$H75*'Activity data'!BE17*Constants!$H93*EF!$H218*MMVolatEF*NtoN2O*kgtoGg</f>
        <v>0.12842265561504368</v>
      </c>
      <c r="BF168" s="22">
        <f>Constants!$H75*'Activity data'!BF17*Constants!$H93*EF!$H218*MMVolatEF*NtoN2O*kgtoGg</f>
        <v>0.13129558506215747</v>
      </c>
      <c r="BG168" s="22">
        <f>Constants!$H75*'Activity data'!BG17*Constants!$H93*EF!$H218*MMVolatEF*NtoN2O*kgtoGg</f>
        <v>0.13428013988713808</v>
      </c>
      <c r="BH168" s="22">
        <f>Constants!$H75*'Activity data'!BH17*Constants!$H93*EF!$H218*MMVolatEF*NtoN2O*kgtoGg</f>
        <v>0.13704522309785419</v>
      </c>
      <c r="BI168" s="22">
        <f>Constants!$H75*'Activity data'!BI17*Constants!$H93*EF!$H218*MMVolatEF*NtoN2O*kgtoGg</f>
        <v>0.13988045985572906</v>
      </c>
      <c r="BJ168" s="22">
        <f>Constants!$H75*'Activity data'!BJ17*Constants!$H93*EF!$H218*MMVolatEF*NtoN2O*kgtoGg</f>
        <v>0.14284855094189042</v>
      </c>
      <c r="BK168" s="22">
        <f>Constants!$H75*'Activity data'!BK17*Constants!$H93*EF!$H218*MMVolatEF*NtoN2O*kgtoGg</f>
        <v>0.14595839439825598</v>
      </c>
      <c r="BL168" s="22">
        <f>Constants!$H75*'Activity data'!BL17*Constants!$H93*EF!$H218*MMVolatEF*NtoN2O*kgtoGg</f>
        <v>0.14921733437797907</v>
      </c>
      <c r="BM168" s="22">
        <f>Constants!$H75*'Activity data'!BM17*Constants!$H93*EF!$H218*MMVolatEF*NtoN2O*kgtoGg</f>
        <v>0.15221954572367813</v>
      </c>
      <c r="BN168" s="22">
        <f>Constants!$H75*'Activity data'!BN17*Constants!$H93*EF!$H218*MMVolatEF*NtoN2O*kgtoGg</f>
        <v>0.15536335912843585</v>
      </c>
      <c r="BO168" s="22">
        <f>Constants!$H75*'Activity data'!BO17*Constants!$H93*EF!$H218*MMVolatEF*NtoN2O*kgtoGg</f>
        <v>0.15878614125008716</v>
      </c>
      <c r="BP168" s="22">
        <f>Constants!$H75*'Activity data'!BP17*Constants!$H93*EF!$H218*MMVolatEF*NtoN2O*kgtoGg</f>
        <v>0.16241832365559217</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1.2355059245839614E-2</v>
      </c>
      <c r="AI169" s="22">
        <f>Constants!$H76*'Activity data'!AI18*Constants!$H94*EF!$H219*MMVolatEF*NtoN2O*kgtoGg</f>
        <v>1.2094642930917438E-2</v>
      </c>
      <c r="AJ169" s="22">
        <f>Constants!$H76*'Activity data'!AJ18*Constants!$H94*EF!$H219*MMVolatEF*NtoN2O*kgtoGg</f>
        <v>1.1905551806853851E-2</v>
      </c>
      <c r="AK169" s="22">
        <f>Constants!$H76*'Activity data'!AK18*Constants!$H94*EF!$H219*MMVolatEF*NtoN2O*kgtoGg</f>
        <v>1.1733192711380727E-2</v>
      </c>
      <c r="AL169" s="22">
        <f>Constants!$H76*'Activity data'!AL18*Constants!$H94*EF!$H219*MMVolatEF*NtoN2O*kgtoGg</f>
        <v>1.0473156616772611E-2</v>
      </c>
      <c r="AM169" s="22">
        <f>Constants!$H76*'Activity data'!AM18*Constants!$H94*EF!$H219*MMVolatEF*NtoN2O*kgtoGg</f>
        <v>1.0835063154675025E-2</v>
      </c>
      <c r="AN169" s="22">
        <f>Constants!$H76*'Activity data'!AN18*Constants!$H94*EF!$H219*MMVolatEF*NtoN2O*kgtoGg</f>
        <v>1.0825749181110983E-2</v>
      </c>
      <c r="AO169" s="22">
        <f>Constants!$H76*'Activity data'!AO18*Constants!$H94*EF!$H219*MMVolatEF*NtoN2O*kgtoGg</f>
        <v>1.0581751885925927E-2</v>
      </c>
      <c r="AP169" s="22">
        <f>Constants!$H76*'Activity data'!AP18*Constants!$H94*EF!$H219*MMVolatEF*NtoN2O*kgtoGg</f>
        <v>1.0450618130304212E-2</v>
      </c>
      <c r="AQ169" s="22">
        <f>Constants!$H76*'Activity data'!AQ18*Constants!$H94*EF!$H219*MMVolatEF*NtoN2O*kgtoGg</f>
        <v>1.0335508910086938E-2</v>
      </c>
      <c r="AR169" s="22">
        <f>Constants!$H76*'Activity data'!AR18*Constants!$H94*EF!$H219*MMVolatEF*NtoN2O*kgtoGg</f>
        <v>1.0266554803784387E-2</v>
      </c>
      <c r="AS169" s="22">
        <f>Constants!$H76*'Activity data'!AS18*Constants!$H94*EF!$H219*MMVolatEF*NtoN2O*kgtoGg</f>
        <v>1.0228934367448012E-2</v>
      </c>
      <c r="AT169" s="22">
        <f>Constants!$H76*'Activity data'!AT18*Constants!$H94*EF!$H219*MMVolatEF*NtoN2O*kgtoGg</f>
        <v>1.0221859008934735E-2</v>
      </c>
      <c r="AU169" s="22">
        <f>Constants!$H76*'Activity data'!AU18*Constants!$H94*EF!$H219*MMVolatEF*NtoN2O*kgtoGg</f>
        <v>1.0271337143172545E-2</v>
      </c>
      <c r="AV169" s="22">
        <f>Constants!$H76*'Activity data'!AV18*Constants!$H94*EF!$H219*MMVolatEF*NtoN2O*kgtoGg</f>
        <v>1.0379034399679882E-2</v>
      </c>
      <c r="AW169" s="22">
        <f>Constants!$H76*'Activity data'!AW18*Constants!$H94*EF!$H219*MMVolatEF*NtoN2O*kgtoGg</f>
        <v>1.0531885205302268E-2</v>
      </c>
      <c r="AX169" s="22">
        <f>Constants!$H76*'Activity data'!AX18*Constants!$H94*EF!$H219*MMVolatEF*NtoN2O*kgtoGg</f>
        <v>1.0697754650359366E-2</v>
      </c>
      <c r="AY169" s="22">
        <f>Constants!$H76*'Activity data'!AY18*Constants!$H94*EF!$H219*MMVolatEF*NtoN2O*kgtoGg</f>
        <v>1.0879484397501053E-2</v>
      </c>
      <c r="AZ169" s="22">
        <f>Constants!$H76*'Activity data'!AZ18*Constants!$H94*EF!$H219*MMVolatEF*NtoN2O*kgtoGg</f>
        <v>1.1111379521948713E-2</v>
      </c>
      <c r="BA169" s="22">
        <f>Constants!$H76*'Activity data'!BA18*Constants!$H94*EF!$H219*MMVolatEF*NtoN2O*kgtoGg</f>
        <v>1.1359873874751026E-2</v>
      </c>
      <c r="BB169" s="22">
        <f>Constants!$H76*'Activity data'!BB18*Constants!$H94*EF!$H219*MMVolatEF*NtoN2O*kgtoGg</f>
        <v>1.1625377929455139E-2</v>
      </c>
      <c r="BC169" s="22">
        <f>Constants!$H76*'Activity data'!BC18*Constants!$H94*EF!$H219*MMVolatEF*NtoN2O*kgtoGg</f>
        <v>1.1910303301145895E-2</v>
      </c>
      <c r="BD169" s="22">
        <f>Constants!$H76*'Activity data'!BD18*Constants!$H94*EF!$H219*MMVolatEF*NtoN2O*kgtoGg</f>
        <v>1.2206550644565297E-2</v>
      </c>
      <c r="BE169" s="22">
        <f>Constants!$H76*'Activity data'!BE18*Constants!$H94*EF!$H219*MMVolatEF*NtoN2O*kgtoGg</f>
        <v>1.249753760935645E-2</v>
      </c>
      <c r="BF169" s="22">
        <f>Constants!$H76*'Activity data'!BF18*Constants!$H94*EF!$H219*MMVolatEF*NtoN2O*kgtoGg</f>
        <v>1.2777118682044734E-2</v>
      </c>
      <c r="BG169" s="22">
        <f>Constants!$H76*'Activity data'!BG18*Constants!$H94*EF!$H219*MMVolatEF*NtoN2O*kgtoGg</f>
        <v>1.3067562653894913E-2</v>
      </c>
      <c r="BH169" s="22">
        <f>Constants!$H76*'Activity data'!BH18*Constants!$H94*EF!$H219*MMVolatEF*NtoN2O*kgtoGg</f>
        <v>1.3336648597129973E-2</v>
      </c>
      <c r="BI169" s="22">
        <f>Constants!$H76*'Activity data'!BI18*Constants!$H94*EF!$H219*MMVolatEF*NtoN2O*kgtoGg</f>
        <v>1.3612561580265794E-2</v>
      </c>
      <c r="BJ169" s="22">
        <f>Constants!$H76*'Activity data'!BJ18*Constants!$H94*EF!$H219*MMVolatEF*NtoN2O*kgtoGg</f>
        <v>1.3901403372235027E-2</v>
      </c>
      <c r="BK169" s="22">
        <f>Constants!$H76*'Activity data'!BK18*Constants!$H94*EF!$H219*MMVolatEF*NtoN2O*kgtoGg</f>
        <v>1.4204039892006441E-2</v>
      </c>
      <c r="BL169" s="22">
        <f>Constants!$H76*'Activity data'!BL18*Constants!$H94*EF!$H219*MMVolatEF*NtoN2O*kgtoGg</f>
        <v>1.4521185840812483E-2</v>
      </c>
      <c r="BM169" s="22">
        <f>Constants!$H76*'Activity data'!BM18*Constants!$H94*EF!$H219*MMVolatEF*NtoN2O*kgtoGg</f>
        <v>1.4813348068921052E-2</v>
      </c>
      <c r="BN169" s="22">
        <f>Constants!$H76*'Activity data'!BN18*Constants!$H94*EF!$H219*MMVolatEF*NtoN2O*kgtoGg</f>
        <v>1.511929039720099E-2</v>
      </c>
      <c r="BO169" s="22">
        <f>Constants!$H76*'Activity data'!BO18*Constants!$H94*EF!$H219*MMVolatEF*NtoN2O*kgtoGg</f>
        <v>1.5452380754888305E-2</v>
      </c>
      <c r="BP169" s="22">
        <f>Constants!$H76*'Activity data'!BP18*Constants!$H94*EF!$H219*MMVolatEF*NtoN2O*kgtoGg</f>
        <v>1.5805849042858547E-2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7.0122113289878343E-2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6.8845656134018302E-2</v>
      </c>
      <c r="AM170" s="22">
        <f>Constants!$H77*'Activity data'!AM19*Constants!$H95*EF!$H220*MMVolatEF*NtoN2O*kgtoGg</f>
        <v>7.1321901985795813E-2</v>
      </c>
      <c r="AN170" s="22">
        <f>Constants!$H77*'Activity data'!AN19*Constants!$H95*EF!$H220*MMVolatEF*NtoN2O*kgtoGg</f>
        <v>7.2469597577973985E-2</v>
      </c>
      <c r="AO170" s="22">
        <f>Constants!$H77*'Activity data'!AO19*Constants!$H95*EF!$H220*MMVolatEF*NtoN2O*kgtoGg</f>
        <v>7.2768106185235618E-2</v>
      </c>
      <c r="AP170" s="22">
        <f>Constants!$H77*'Activity data'!AP19*Constants!$H95*EF!$H220*MMVolatEF*NtoN2O*kgtoGg</f>
        <v>7.3508419522259422E-2</v>
      </c>
      <c r="AQ170" s="22">
        <f>Constants!$H77*'Activity data'!AQ19*Constants!$H95*EF!$H220*MMVolatEF*NtoN2O*kgtoGg</f>
        <v>7.4323170408268066E-2</v>
      </c>
      <c r="AR170" s="22">
        <f>Constants!$H77*'Activity data'!AR19*Constants!$H95*EF!$H220*MMVolatEF*NtoN2O*kgtoGg</f>
        <v>7.5293308604912831E-2</v>
      </c>
      <c r="AS170" s="22">
        <f>Constants!$H77*'Activity data'!AS19*Constants!$H95*EF!$H220*MMVolatEF*NtoN2O*kgtoGg</f>
        <v>7.6373045865877995E-2</v>
      </c>
      <c r="AT170" s="22">
        <f>Constants!$H77*'Activity data'!AT19*Constants!$H95*EF!$H220*MMVolatEF*NtoN2O*kgtoGg</f>
        <v>7.75673394761104E-2</v>
      </c>
      <c r="AU170" s="22">
        <f>Constants!$H77*'Activity data'!AU19*Constants!$H95*EF!$H220*MMVolatEF*NtoN2O*kgtoGg</f>
        <v>7.899423095093111E-2</v>
      </c>
      <c r="AV170" s="22">
        <f>Constants!$H77*'Activity data'!AV19*Constants!$H95*EF!$H220*MMVolatEF*NtoN2O*kgtoGg</f>
        <v>8.0677468039336717E-2</v>
      </c>
      <c r="AW170" s="22">
        <f>Constants!$H77*'Activity data'!AW19*Constants!$H95*EF!$H220*MMVolatEF*NtoN2O*kgtoGg</f>
        <v>8.2576193190602235E-2</v>
      </c>
      <c r="AX170" s="22">
        <f>Constants!$H77*'Activity data'!AX19*Constants!$H95*EF!$H220*MMVolatEF*NtoN2O*kgtoGg</f>
        <v>8.4561996581184767E-2</v>
      </c>
      <c r="AY170" s="22">
        <f>Constants!$H77*'Activity data'!AY19*Constants!$H95*EF!$H220*MMVolatEF*NtoN2O*kgtoGg</f>
        <v>8.6652583164931421E-2</v>
      </c>
      <c r="AZ170" s="22">
        <f>Constants!$H77*'Activity data'!AZ19*Constants!$H95*EF!$H220*MMVolatEF*NtoN2O*kgtoGg</f>
        <v>8.9010762090266135E-2</v>
      </c>
      <c r="BA170" s="22">
        <f>Constants!$H77*'Activity data'!BA19*Constants!$H95*EF!$H220*MMVolatEF*NtoN2O*kgtoGg</f>
        <v>9.1494149431106397E-2</v>
      </c>
      <c r="BB170" s="22">
        <f>Constants!$H77*'Activity data'!BB19*Constants!$H95*EF!$H220*MMVolatEF*NtoN2O*kgtoGg</f>
        <v>9.4111719328327056E-2</v>
      </c>
      <c r="BC170" s="22">
        <f>Constants!$H77*'Activity data'!BC19*Constants!$H95*EF!$H220*MMVolatEF*NtoN2O*kgtoGg</f>
        <v>9.6880602519518383E-2</v>
      </c>
      <c r="BD170" s="22">
        <f>Constants!$H77*'Activity data'!BD19*Constants!$H95*EF!$H220*MMVolatEF*NtoN2O*kgtoGg</f>
        <v>9.9765899324431181E-2</v>
      </c>
      <c r="BE170" s="22">
        <f>Constants!$H77*'Activity data'!BE19*Constants!$H95*EF!$H220*MMVolatEF*NtoN2O*kgtoGg</f>
        <v>0.1026884644502874</v>
      </c>
      <c r="BF170" s="22">
        <f>Constants!$H77*'Activity data'!BF19*Constants!$H95*EF!$H220*MMVolatEF*NtoN2O*kgtoGg</f>
        <v>0.10561724854435038</v>
      </c>
      <c r="BG170" s="22">
        <f>Constants!$H77*'Activity data'!BG19*Constants!$H95*EF!$H220*MMVolatEF*NtoN2O*kgtoGg</f>
        <v>0.1086686092936657</v>
      </c>
      <c r="BH170" s="22">
        <f>Constants!$H77*'Activity data'!BH19*Constants!$H95*EF!$H220*MMVolatEF*NtoN2O*kgtoGg</f>
        <v>0.11167359448333959</v>
      </c>
      <c r="BI170" s="22">
        <f>Constants!$H77*'Activity data'!BI19*Constants!$H95*EF!$H220*MMVolatEF*NtoN2O*kgtoGg</f>
        <v>0.11478117196819843</v>
      </c>
      <c r="BJ170" s="22">
        <f>Constants!$H77*'Activity data'!BJ19*Constants!$H95*EF!$H220*MMVolatEF*NtoN2O*kgtoGg</f>
        <v>0.11802937811068928</v>
      </c>
      <c r="BK170" s="22">
        <f>Constants!$H77*'Activity data'!BK19*Constants!$H95*EF!$H220*MMVolatEF*NtoN2O*kgtoGg</f>
        <v>0.12142839316285003</v>
      </c>
      <c r="BL170" s="22">
        <f>Constants!$H77*'Activity data'!BL19*Constants!$H95*EF!$H220*MMVolatEF*NtoN2O*kgtoGg</f>
        <v>0.12498800752039292</v>
      </c>
      <c r="BM170" s="22">
        <f>Constants!$H77*'Activity data'!BM19*Constants!$H95*EF!$H220*MMVolatEF*NtoN2O*kgtoGg</f>
        <v>0.12848278484036793</v>
      </c>
      <c r="BN170" s="22">
        <f>Constants!$H77*'Activity data'!BN19*Constants!$H95*EF!$H220*MMVolatEF*NtoN2O*kgtoGg</f>
        <v>0.13213978193961165</v>
      </c>
      <c r="BO170" s="22">
        <f>Constants!$H77*'Activity data'!BO19*Constants!$H95*EF!$H220*MMVolatEF*NtoN2O*kgtoGg</f>
        <v>0.1360479480397877</v>
      </c>
      <c r="BP170" s="22">
        <f>Constants!$H77*'Activity data'!BP19*Constants!$H95*EF!$H220*MMVolatEF*NtoN2O*kgtoGg</f>
        <v>0.14017620601632974</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0.32172327535887085</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0.27088441913648548</v>
      </c>
      <c r="AM171" s="22">
        <f>Constants!$H78*'Activity data'!AM20*Constants!$H96*EF!$H221*MMVolatEF*NtoN2O*kgtoGg</f>
        <v>0.29098422305098687</v>
      </c>
      <c r="AN171" s="22">
        <f>Constants!$H78*'Activity data'!AN20*Constants!$H96*EF!$H221*MMVolatEF*NtoN2O*kgtoGg</f>
        <v>0.29652799214974335</v>
      </c>
      <c r="AO171" s="22">
        <f>Constants!$H78*'Activity data'!AO20*Constants!$H96*EF!$H221*MMVolatEF*NtoN2O*kgtoGg</f>
        <v>0.29229138875352101</v>
      </c>
      <c r="AP171" s="22">
        <f>Constants!$H78*'Activity data'!AP20*Constants!$H96*EF!$H221*MMVolatEF*NtoN2O*kgtoGg</f>
        <v>0.29231418539140158</v>
      </c>
      <c r="AQ171" s="22">
        <f>Constants!$H78*'Activity data'!AQ20*Constants!$H96*EF!$H221*MMVolatEF*NtoN2O*kgtoGg</f>
        <v>0.29277141251399075</v>
      </c>
      <c r="AR171" s="22">
        <f>Constants!$H78*'Activity data'!AR20*Constants!$H96*EF!$H221*MMVolatEF*NtoN2O*kgtoGg</f>
        <v>0.29516556581575643</v>
      </c>
      <c r="AS171" s="22">
        <f>Constants!$H78*'Activity data'!AS20*Constants!$H96*EF!$H221*MMVolatEF*NtoN2O*kgtoGg</f>
        <v>0.29892332850428943</v>
      </c>
      <c r="AT171" s="22">
        <f>Constants!$H78*'Activity data'!AT20*Constants!$H96*EF!$H221*MMVolatEF*NtoN2O*kgtoGg</f>
        <v>0.30406674798959205</v>
      </c>
      <c r="AU171" s="22">
        <f>Constants!$H78*'Activity data'!AU20*Constants!$H96*EF!$H221*MMVolatEF*NtoN2O*kgtoGg</f>
        <v>0.31181116707026046</v>
      </c>
      <c r="AV171" s="22">
        <f>Constants!$H78*'Activity data'!AV20*Constants!$H96*EF!$H221*MMVolatEF*NtoN2O*kgtoGg</f>
        <v>0.32232707512528408</v>
      </c>
      <c r="AW171" s="22">
        <f>Constants!$H78*'Activity data'!AW20*Constants!$H96*EF!$H221*MMVolatEF*NtoN2O*kgtoGg</f>
        <v>0.3351197990813381</v>
      </c>
      <c r="AX171" s="22">
        <f>Constants!$H78*'Activity data'!AX20*Constants!$H96*EF!$H221*MMVolatEF*NtoN2O*kgtoGg</f>
        <v>0.34877420515767382</v>
      </c>
      <c r="AY171" s="22">
        <f>Constants!$H78*'Activity data'!AY20*Constants!$H96*EF!$H221*MMVolatEF*NtoN2O*kgtoGg</f>
        <v>0.36345258133503372</v>
      </c>
      <c r="AZ171" s="22">
        <f>Constants!$H78*'Activity data'!AZ20*Constants!$H96*EF!$H221*MMVolatEF*NtoN2O*kgtoGg</f>
        <v>0.38083016862876407</v>
      </c>
      <c r="BA171" s="22">
        <f>Constants!$H78*'Activity data'!BA20*Constants!$H96*EF!$H221*MMVolatEF*NtoN2O*kgtoGg</f>
        <v>0.39938153765045087</v>
      </c>
      <c r="BB171" s="22">
        <f>Constants!$H78*'Activity data'!BB20*Constants!$H96*EF!$H221*MMVolatEF*NtoN2O*kgtoGg</f>
        <v>0.41916235532127738</v>
      </c>
      <c r="BC171" s="22">
        <f>Constants!$H78*'Activity data'!BC20*Constants!$H96*EF!$H221*MMVolatEF*NtoN2O*kgtoGg</f>
        <v>0.44033699802523357</v>
      </c>
      <c r="BD171" s="22">
        <f>Constants!$H78*'Activity data'!BD20*Constants!$H96*EF!$H221*MMVolatEF*NtoN2O*kgtoGg</f>
        <v>0.46255246991586263</v>
      </c>
      <c r="BE171" s="22">
        <f>Constants!$H78*'Activity data'!BE20*Constants!$H96*EF!$H221*MMVolatEF*NtoN2O*kgtoGg</f>
        <v>0.4849989870103863</v>
      </c>
      <c r="BF171" s="22">
        <f>Constants!$H78*'Activity data'!BF20*Constants!$H96*EF!$H221*MMVolatEF*NtoN2O*kgtoGg</f>
        <v>0.5073607314243489</v>
      </c>
      <c r="BG171" s="22">
        <f>Constants!$H78*'Activity data'!BG20*Constants!$H96*EF!$H221*MMVolatEF*NtoN2O*kgtoGg</f>
        <v>0.53078683817051064</v>
      </c>
      <c r="BH171" s="22">
        <f>Constants!$H78*'Activity data'!BH20*Constants!$H96*EF!$H221*MMVolatEF*NtoN2O*kgtoGg</f>
        <v>0.5536150401579657</v>
      </c>
      <c r="BI171" s="22">
        <f>Constants!$H78*'Activity data'!BI20*Constants!$H96*EF!$H221*MMVolatEF*NtoN2O*kgtoGg</f>
        <v>0.57732537778336546</v>
      </c>
      <c r="BJ171" s="22">
        <f>Constants!$H78*'Activity data'!BJ20*Constants!$H96*EF!$H221*MMVolatEF*NtoN2O*kgtoGg</f>
        <v>0.60227610229055129</v>
      </c>
      <c r="BK171" s="22">
        <f>Constants!$H78*'Activity data'!BK20*Constants!$H96*EF!$H221*MMVolatEF*NtoN2O*kgtoGg</f>
        <v>0.62855926981848975</v>
      </c>
      <c r="BL171" s="22">
        <f>Constants!$H78*'Activity data'!BL20*Constants!$H96*EF!$H221*MMVolatEF*NtoN2O*kgtoGg</f>
        <v>0.65626274717655353</v>
      </c>
      <c r="BM171" s="22">
        <f>Constants!$H78*'Activity data'!BM20*Constants!$H96*EF!$H221*MMVolatEF*NtoN2O*kgtoGg</f>
        <v>0.68321168340101823</v>
      </c>
      <c r="BN171" s="22">
        <f>Constants!$H78*'Activity data'!BN20*Constants!$H96*EF!$H221*MMVolatEF*NtoN2O*kgtoGg</f>
        <v>0.71157831971098529</v>
      </c>
      <c r="BO171" s="22">
        <f>Constants!$H78*'Activity data'!BO20*Constants!$H96*EF!$H221*MMVolatEF*NtoN2O*kgtoGg</f>
        <v>0.74218261572200483</v>
      </c>
      <c r="BP171" s="22">
        <f>Constants!$H78*'Activity data'!BP20*Constants!$H96*EF!$H221*MMVolatEF*NtoN2O*kgtoGg</f>
        <v>0.77471225556990453</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8.9211118607918805E-2</v>
      </c>
      <c r="AE172" s="22">
        <f>Constants!$H63*'Activity data'!AE5*Constants!$H81*FracLEACHMM*MMLeachEF*NtoN2O*kgtoGg</f>
        <v>8.9709854381943815E-2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8.9183512197547513E-2</v>
      </c>
      <c r="AM172" s="22">
        <f>Constants!$H63*'Activity data'!AM5*Constants!$H81*FracLEACHMM*MMLeachEF*NtoN2O*kgtoGg</f>
        <v>9.0677950864974502E-2</v>
      </c>
      <c r="AN172" s="22">
        <f>Constants!$H63*'Activity data'!AN5*Constants!$H81*FracLEACHMM*MMLeachEF*NtoN2O*kgtoGg</f>
        <v>9.1149117935516111E-2</v>
      </c>
      <c r="AO172" s="22">
        <f>Constants!$H63*'Activity data'!AO5*Constants!$H81*FracLEACHMM*MMLeachEF*NtoN2O*kgtoGg</f>
        <v>9.0998909882985368E-2</v>
      </c>
      <c r="AP172" s="22">
        <f>Constants!$H63*'Activity data'!AP5*Constants!$H81*FracLEACHMM*MMLeachEF*NtoN2O*kgtoGg</f>
        <v>9.1213671574514113E-2</v>
      </c>
      <c r="AQ172" s="22">
        <f>Constants!$H63*'Activity data'!AQ5*Constants!$H81*FracLEACHMM*MMLeachEF*NtoN2O*kgtoGg</f>
        <v>9.1505494494056261E-2</v>
      </c>
      <c r="AR172" s="22">
        <f>Constants!$H63*'Activity data'!AR5*Constants!$H81*FracLEACHMM*MMLeachEF*NtoN2O*kgtoGg</f>
        <v>9.1915611275986159E-2</v>
      </c>
      <c r="AS172" s="22">
        <f>Constants!$H63*'Activity data'!AS5*Constants!$H81*FracLEACHMM*MMLeachEF*NtoN2O*kgtoGg</f>
        <v>9.2408802185655434E-2</v>
      </c>
      <c r="AT172" s="22">
        <f>Constants!$H63*'Activity data'!AT5*Constants!$H81*FracLEACHMM*MMLeachEF*NtoN2O*kgtoGg</f>
        <v>9.2986950191027026E-2</v>
      </c>
      <c r="AU172" s="22">
        <f>Constants!$H63*'Activity data'!AU5*Constants!$H81*FracLEACHMM*MMLeachEF*NtoN2O*kgtoGg</f>
        <v>9.3734653474602012E-2</v>
      </c>
      <c r="AV172" s="22">
        <f>Constants!$H63*'Activity data'!AV5*Constants!$H81*FracLEACHMM*MMLeachEF*NtoN2O*kgtoGg</f>
        <v>9.466707755231947E-2</v>
      </c>
      <c r="AW172" s="22">
        <f>Constants!$H63*'Activity data'!AW5*Constants!$H81*FracLEACHMM*MMLeachEF*NtoN2O*kgtoGg</f>
        <v>9.5752198443139411E-2</v>
      </c>
      <c r="AX172" s="22">
        <f>Constants!$H63*'Activity data'!AX5*Constants!$H81*FracLEACHMM*MMLeachEF*NtoN2O*kgtoGg</f>
        <v>9.6896389710631234E-2</v>
      </c>
      <c r="AY172" s="22">
        <f>Constants!$H63*'Activity data'!AY5*Constants!$H81*FracLEACHMM*MMLeachEF*NtoN2O*kgtoGg</f>
        <v>9.8111576648831189E-2</v>
      </c>
      <c r="AZ172" s="22">
        <f>Constants!$H63*'Activity data'!AZ5*Constants!$H81*FracLEACHMM*MMLeachEF*NtoN2O*kgtoGg</f>
        <v>9.9512257169147217E-2</v>
      </c>
      <c r="BA172" s="22">
        <f>Constants!$H63*'Activity data'!BA5*Constants!$H81*FracLEACHMM*MMLeachEF*NtoN2O*kgtoGg</f>
        <v>0.10099560515959377</v>
      </c>
      <c r="BB172" s="22">
        <f>Constants!$H63*'Activity data'!BB5*Constants!$H81*FracLEACHMM*MMLeachEF*NtoN2O*kgtoGg</f>
        <v>0.10256738010683669</v>
      </c>
      <c r="BC172" s="22">
        <f>Constants!$H63*'Activity data'!BC5*Constants!$H81*FracLEACHMM*MMLeachEF*NtoN2O*kgtoGg</f>
        <v>0.10423829103332971</v>
      </c>
      <c r="BD172" s="22">
        <f>Constants!$H63*'Activity data'!BD5*Constants!$H81*FracLEACHMM*MMLeachEF*NtoN2O*kgtoGg</f>
        <v>0.10598221028820945</v>
      </c>
      <c r="BE172" s="22">
        <f>Constants!$H63*'Activity data'!BE5*Constants!$H81*FracLEACHMM*MMLeachEF*NtoN2O*kgtoGg</f>
        <v>0.10774319413075867</v>
      </c>
      <c r="BF172" s="22">
        <f>Constants!$H63*'Activity data'!BF5*Constants!$H81*FracLEACHMM*MMLeachEF*NtoN2O*kgtoGg</f>
        <v>0.10949968376405832</v>
      </c>
      <c r="BG172" s="22">
        <f>Constants!$H63*'Activity data'!BG5*Constants!$H81*FracLEACHMM*MMLeachEF*NtoN2O*kgtoGg</f>
        <v>0.1113325499723575</v>
      </c>
      <c r="BH172" s="22">
        <f>Constants!$H63*'Activity data'!BH5*Constants!$H81*FracLEACHMM*MMLeachEF*NtoN2O*kgtoGg</f>
        <v>0.1131240148227753</v>
      </c>
      <c r="BI172" s="22">
        <f>Constants!$H63*'Activity data'!BI5*Constants!$H81*FracLEACHMM*MMLeachEF*NtoN2O*kgtoGg</f>
        <v>0.11497675602355148</v>
      </c>
      <c r="BJ172" s="22">
        <f>Constants!$H63*'Activity data'!BJ5*Constants!$H81*FracLEACHMM*MMLeachEF*NtoN2O*kgtoGg</f>
        <v>0.11691627397163724</v>
      </c>
      <c r="BK172" s="22">
        <f>Constants!$H63*'Activity data'!BK5*Constants!$H81*FracLEACHMM*MMLeachEF*NtoN2O*kgtoGg</f>
        <v>0.1189484128637848</v>
      </c>
      <c r="BL172" s="22">
        <f>Constants!$H63*'Activity data'!BL5*Constants!$H81*FracLEACHMM*MMLeachEF*NtoN2O*kgtoGg</f>
        <v>0.12107866317965243</v>
      </c>
      <c r="BM172" s="22">
        <f>Constants!$H63*'Activity data'!BM5*Constants!$H81*FracLEACHMM*MMLeachEF*NtoN2O*kgtoGg</f>
        <v>0.12315305722988713</v>
      </c>
      <c r="BN172" s="22">
        <f>Constants!$H63*'Activity data'!BN5*Constants!$H81*FracLEACHMM*MMLeachEF*NtoN2O*kgtoGg</f>
        <v>0.125325986198385</v>
      </c>
      <c r="BO172" s="22">
        <f>Constants!$H63*'Activity data'!BO5*Constants!$H81*FracLEACHMM*MMLeachEF*NtoN2O*kgtoGg</f>
        <v>0.12765671898658354</v>
      </c>
      <c r="BP172" s="22">
        <f>Constants!$H63*'Activity data'!BP5*Constants!$H81*FracLEACHMM*MMLeachEF*NtoN2O*kgtoGg</f>
        <v>0.13012267129152613</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2.6939494531157467E-2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2.6931158095600705E-2</v>
      </c>
      <c r="AM173" s="22">
        <f>Constants!$H64*'Activity data'!AM6*Constants!$H82*FracLEACHMM*MMLeachEF*NtoN2O*kgtoGg</f>
        <v>2.7382440659215215E-2</v>
      </c>
      <c r="AN173" s="22">
        <f>Constants!$H64*'Activity data'!AN6*Constants!$H82*FracLEACHMM*MMLeachEF*NtoN2O*kgtoGg</f>
        <v>2.7524721160997759E-2</v>
      </c>
      <c r="AO173" s="22">
        <f>Constants!$H64*'Activity data'!AO6*Constants!$H82*FracLEACHMM*MMLeachEF*NtoN2O*kgtoGg</f>
        <v>2.7479362139915746E-2</v>
      </c>
      <c r="AP173" s="22">
        <f>Constants!$H64*'Activity data'!AP6*Constants!$H82*FracLEACHMM*MMLeachEF*NtoN2O*kgtoGg</f>
        <v>2.7544214722247638E-2</v>
      </c>
      <c r="AQ173" s="22">
        <f>Constants!$H64*'Activity data'!AQ6*Constants!$H82*FracLEACHMM*MMLeachEF*NtoN2O*kgtoGg</f>
        <v>2.7632337840394192E-2</v>
      </c>
      <c r="AR173" s="22">
        <f>Constants!$H64*'Activity data'!AR6*Constants!$H82*FracLEACHMM*MMLeachEF*NtoN2O*kgtoGg</f>
        <v>2.775618270386343E-2</v>
      </c>
      <c r="AS173" s="22">
        <f>Constants!$H64*'Activity data'!AS6*Constants!$H82*FracLEACHMM*MMLeachEF*NtoN2O*kgtoGg</f>
        <v>2.7905113846317154E-2</v>
      </c>
      <c r="AT173" s="22">
        <f>Constants!$H64*'Activity data'!AT6*Constants!$H82*FracLEACHMM*MMLeachEF*NtoN2O*kgtoGg</f>
        <v>2.807969987630923E-2</v>
      </c>
      <c r="AU173" s="22">
        <f>Constants!$H64*'Activity data'!AU6*Constants!$H82*FracLEACHMM*MMLeachEF*NtoN2O*kgtoGg</f>
        <v>2.8305487298696825E-2</v>
      </c>
      <c r="AV173" s="22">
        <f>Constants!$H64*'Activity data'!AV6*Constants!$H82*FracLEACHMM*MMLeachEF*NtoN2O*kgtoGg</f>
        <v>2.8587055714544035E-2</v>
      </c>
      <c r="AW173" s="22">
        <f>Constants!$H64*'Activity data'!AW6*Constants!$H82*FracLEACHMM*MMLeachEF*NtoN2O*kgtoGg</f>
        <v>2.8914734694026008E-2</v>
      </c>
      <c r="AX173" s="22">
        <f>Constants!$H64*'Activity data'!AX6*Constants!$H82*FracLEACHMM*MMLeachEF*NtoN2O*kgtoGg</f>
        <v>2.926025142864588E-2</v>
      </c>
      <c r="AY173" s="22">
        <f>Constants!$H64*'Activity data'!AY6*Constants!$H82*FracLEACHMM*MMLeachEF*NtoN2O*kgtoGg</f>
        <v>2.9627207054657573E-2</v>
      </c>
      <c r="AZ173" s="22">
        <f>Constants!$H64*'Activity data'!AZ6*Constants!$H82*FracLEACHMM*MMLeachEF*NtoN2O*kgtoGg</f>
        <v>3.0050177036491231E-2</v>
      </c>
      <c r="BA173" s="22">
        <f>Constants!$H64*'Activity data'!BA6*Constants!$H82*FracLEACHMM*MMLeachEF*NtoN2O*kgtoGg</f>
        <v>3.0498110497028424E-2</v>
      </c>
      <c r="BB173" s="22">
        <f>Constants!$H64*'Activity data'!BB6*Constants!$H82*FracLEACHMM*MMLeachEF*NtoN2O*kgtoGg</f>
        <v>3.0972746655123885E-2</v>
      </c>
      <c r="BC173" s="22">
        <f>Constants!$H64*'Activity data'!BC6*Constants!$H82*FracLEACHMM*MMLeachEF*NtoN2O*kgtoGg</f>
        <v>3.1477319363870458E-2</v>
      </c>
      <c r="BD173" s="22">
        <f>Constants!$H64*'Activity data'!BD6*Constants!$H82*FracLEACHMM*MMLeachEF*NtoN2O*kgtoGg</f>
        <v>3.2003938735566603E-2</v>
      </c>
      <c r="BE173" s="22">
        <f>Constants!$H64*'Activity data'!BE6*Constants!$H82*FracLEACHMM*MMLeachEF*NtoN2O*kgtoGg</f>
        <v>3.2535711179809912E-2</v>
      </c>
      <c r="BF173" s="22">
        <f>Constants!$H64*'Activity data'!BF6*Constants!$H82*FracLEACHMM*MMLeachEF*NtoN2O*kgtoGg</f>
        <v>3.3066126486878025E-2</v>
      </c>
      <c r="BG173" s="22">
        <f>Constants!$H64*'Activity data'!BG6*Constants!$H82*FracLEACHMM*MMLeachEF*NtoN2O*kgtoGg</f>
        <v>3.3619605581920294E-2</v>
      </c>
      <c r="BH173" s="22">
        <f>Constants!$H64*'Activity data'!BH6*Constants!$H82*FracLEACHMM*MMLeachEF*NtoN2O*kgtoGg</f>
        <v>3.4160582517235936E-2</v>
      </c>
      <c r="BI173" s="22">
        <f>Constants!$H64*'Activity data'!BI6*Constants!$H82*FracLEACHMM*MMLeachEF*NtoN2O*kgtoGg</f>
        <v>3.4720063355777167E-2</v>
      </c>
      <c r="BJ173" s="22">
        <f>Constants!$H64*'Activity data'!BJ6*Constants!$H82*FracLEACHMM*MMLeachEF*NtoN2O*kgtoGg</f>
        <v>3.5305748570477524E-2</v>
      </c>
      <c r="BK173" s="22">
        <f>Constants!$H64*'Activity data'!BK6*Constants!$H82*FracLEACHMM*MMLeachEF*NtoN2O*kgtoGg</f>
        <v>3.5919402960488754E-2</v>
      </c>
      <c r="BL173" s="22">
        <f>Constants!$H64*'Activity data'!BL6*Constants!$H82*FracLEACHMM*MMLeachEF*NtoN2O*kgtoGg</f>
        <v>3.6562684511374031E-2</v>
      </c>
      <c r="BM173" s="22">
        <f>Constants!$H64*'Activity data'!BM6*Constants!$H82*FracLEACHMM*MMLeachEF*NtoN2O*kgtoGg</f>
        <v>3.7189098887113095E-2</v>
      </c>
      <c r="BN173" s="22">
        <f>Constants!$H64*'Activity data'!BN6*Constants!$H82*FracLEACHMM*MMLeachEF*NtoN2O*kgtoGg</f>
        <v>3.7845268308334172E-2</v>
      </c>
      <c r="BO173" s="22">
        <f>Constants!$H64*'Activity data'!BO6*Constants!$H82*FracLEACHMM*MMLeachEF*NtoN2O*kgtoGg</f>
        <v>3.8549090479617763E-2</v>
      </c>
      <c r="BP173" s="22">
        <f>Constants!$H64*'Activity data'!BP6*Constants!$H82*FracLEACHMM*MMLeachEF*NtoN2O*kgtoGg</f>
        <v>3.929374551443536E-2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1.4483668498503166E-3</v>
      </c>
      <c r="AE174" s="22">
        <f>Constants!$H65*'Activity data'!AE7*Constants!$H83*FracLEACHMM*MMLeachEF*NtoN2O*kgtoGg</f>
        <v>1.4564639612104711E-3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1.4479186522461497E-3</v>
      </c>
      <c r="AM174" s="22">
        <f>Constants!$H65*'Activity data'!AM7*Constants!$H83*FracLEACHMM*MMLeachEF*NtoN2O*kgtoGg</f>
        <v>1.4721812717358642E-3</v>
      </c>
      <c r="AN174" s="22">
        <f>Constants!$H65*'Activity data'!AN7*Constants!$H83*FracLEACHMM*MMLeachEF*NtoN2O*kgtoGg</f>
        <v>1.4798307976734641E-3</v>
      </c>
      <c r="AO174" s="22">
        <f>Constants!$H65*'Activity data'!AO7*Constants!$H83*FracLEACHMM*MMLeachEF*NtoN2O*kgtoGg</f>
        <v>1.477392128959733E-3</v>
      </c>
      <c r="AP174" s="22">
        <f>Constants!$H65*'Activity data'!AP7*Constants!$H83*FracLEACHMM*MMLeachEF*NtoN2O*kgtoGg</f>
        <v>1.4808788436146076E-3</v>
      </c>
      <c r="AQ174" s="22">
        <f>Constants!$H65*'Activity data'!AQ7*Constants!$H83*FracLEACHMM*MMLeachEF*NtoN2O*kgtoGg</f>
        <v>1.4856166683307065E-3</v>
      </c>
      <c r="AR174" s="22">
        <f>Constants!$H65*'Activity data'!AR7*Constants!$H83*FracLEACHMM*MMLeachEF*NtoN2O*kgtoGg</f>
        <v>1.4922750261764941E-3</v>
      </c>
      <c r="AS174" s="22">
        <f>Constants!$H65*'Activity data'!AS7*Constants!$H83*FracLEACHMM*MMLeachEF*NtoN2O*kgtoGg</f>
        <v>1.500282115151041E-3</v>
      </c>
      <c r="AT174" s="22">
        <f>Constants!$H65*'Activity data'!AT7*Constants!$H83*FracLEACHMM*MMLeachEF*NtoN2O*kgtoGg</f>
        <v>1.5096685057529521E-3</v>
      </c>
      <c r="AU174" s="22">
        <f>Constants!$H65*'Activity data'!AU7*Constants!$H83*FracLEACHMM*MMLeachEF*NtoN2O*kgtoGg</f>
        <v>1.5218076725558457E-3</v>
      </c>
      <c r="AV174" s="22">
        <f>Constants!$H65*'Activity data'!AV7*Constants!$H83*FracLEACHMM*MMLeachEF*NtoN2O*kgtoGg</f>
        <v>1.5369458318485632E-3</v>
      </c>
      <c r="AW174" s="22">
        <f>Constants!$H65*'Activity data'!AW7*Constants!$H83*FracLEACHMM*MMLeachEF*NtoN2O*kgtoGg</f>
        <v>1.554563065561897E-3</v>
      </c>
      <c r="AX174" s="22">
        <f>Constants!$H65*'Activity data'!AX7*Constants!$H83*FracLEACHMM*MMLeachEF*NtoN2O*kgtoGg</f>
        <v>1.5731393229565249E-3</v>
      </c>
      <c r="AY174" s="22">
        <f>Constants!$H65*'Activity data'!AY7*Constants!$H83*FracLEACHMM*MMLeachEF*NtoN2O*kgtoGg</f>
        <v>1.5928682144346739E-3</v>
      </c>
      <c r="AZ174" s="22">
        <f>Constants!$H65*'Activity data'!AZ7*Constants!$H83*FracLEACHMM*MMLeachEF*NtoN2O*kgtoGg</f>
        <v>1.615608644826237E-3</v>
      </c>
      <c r="BA174" s="22">
        <f>Constants!$H65*'Activity data'!BA7*Constants!$H83*FracLEACHMM*MMLeachEF*NtoN2O*kgtoGg</f>
        <v>1.6396912041493313E-3</v>
      </c>
      <c r="BB174" s="22">
        <f>Constants!$H65*'Activity data'!BB7*Constants!$H83*FracLEACHMM*MMLeachEF*NtoN2O*kgtoGg</f>
        <v>1.6652093992413262E-3</v>
      </c>
      <c r="BC174" s="22">
        <f>Constants!$H65*'Activity data'!BC7*Constants!$H83*FracLEACHMM*MMLeachEF*NtoN2O*kgtoGg</f>
        <v>1.6923370940034712E-3</v>
      </c>
      <c r="BD174" s="22">
        <f>Constants!$H65*'Activity data'!BD7*Constants!$H83*FracLEACHMM*MMLeachEF*NtoN2O*kgtoGg</f>
        <v>1.7206500988956575E-3</v>
      </c>
      <c r="BE174" s="22">
        <f>Constants!$H65*'Activity data'!BE7*Constants!$H83*FracLEACHMM*MMLeachEF*NtoN2O*kgtoGg</f>
        <v>1.7492401520243491E-3</v>
      </c>
      <c r="BF174" s="22">
        <f>Constants!$H65*'Activity data'!BF7*Constants!$H83*FracLEACHMM*MMLeachEF*NtoN2O*kgtoGg</f>
        <v>1.7777572404397283E-3</v>
      </c>
      <c r="BG174" s="22">
        <f>Constants!$H65*'Activity data'!BG7*Constants!$H83*FracLEACHMM*MMLeachEF*NtoN2O*kgtoGg</f>
        <v>1.8075143233878593E-3</v>
      </c>
      <c r="BH174" s="22">
        <f>Constants!$H65*'Activity data'!BH7*Constants!$H83*FracLEACHMM*MMLeachEF*NtoN2O*kgtoGg</f>
        <v>1.8365992439953553E-3</v>
      </c>
      <c r="BI174" s="22">
        <f>Constants!$H65*'Activity data'!BI7*Constants!$H83*FracLEACHMM*MMLeachEF*NtoN2O*kgtoGg</f>
        <v>1.8666790028687955E-3</v>
      </c>
      <c r="BJ174" s="22">
        <f>Constants!$H65*'Activity data'!BJ7*Constants!$H83*FracLEACHMM*MMLeachEF*NtoN2O*kgtoGg</f>
        <v>1.8981676059098944E-3</v>
      </c>
      <c r="BK174" s="22">
        <f>Constants!$H65*'Activity data'!BK7*Constants!$H83*FracLEACHMM*MMLeachEF*NtoN2O*kgtoGg</f>
        <v>1.9311599352473808E-3</v>
      </c>
      <c r="BL174" s="22">
        <f>Constants!$H65*'Activity data'!BL7*Constants!$H83*FracLEACHMM*MMLeachEF*NtoN2O*kgtoGg</f>
        <v>1.9657451303164626E-3</v>
      </c>
      <c r="BM174" s="22">
        <f>Constants!$H65*'Activity data'!BM7*Constants!$H83*FracLEACHMM*MMLeachEF*NtoN2O*kgtoGg</f>
        <v>1.999423483673865E-3</v>
      </c>
      <c r="BN174" s="22">
        <f>Constants!$H65*'Activity data'!BN7*Constants!$H83*FracLEACHMM*MMLeachEF*NtoN2O*kgtoGg</f>
        <v>2.0347015783123111E-3</v>
      </c>
      <c r="BO174" s="22">
        <f>Constants!$H65*'Activity data'!BO7*Constants!$H83*FracLEACHMM*MMLeachEF*NtoN2O*kgtoGg</f>
        <v>2.0725416610168261E-3</v>
      </c>
      <c r="BP174" s="22">
        <f>Constants!$H65*'Activity data'!BP7*Constants!$H83*FracLEACHMM*MMLeachEF*NtoN2O*kgtoGg</f>
        <v>2.11257706946729E-3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2.7061685185942399E-2</v>
      </c>
      <c r="AL175" s="22">
        <f>Constants!$H66*'Activity data'!AL8*Constants!$H84*FracLEACHMM*MMLeachEF*NtoN2O*kgtoGg</f>
        <v>2.4014748048472239E-2</v>
      </c>
      <c r="AM175" s="22">
        <f>Constants!$H66*'Activity data'!AM8*Constants!$H84*FracLEACHMM*MMLeachEF*NtoN2O*kgtoGg</f>
        <v>2.4913020029281582E-2</v>
      </c>
      <c r="AN175" s="22">
        <f>Constants!$H66*'Activity data'!AN8*Constants!$H84*FracLEACHMM*MMLeachEF*NtoN2O*kgtoGg</f>
        <v>2.4967492067687117E-2</v>
      </c>
      <c r="AO175" s="22">
        <f>Constants!$H66*'Activity data'!AO8*Constants!$H84*FracLEACHMM*MMLeachEF*NtoN2O*kgtoGg</f>
        <v>2.4490984052511891E-2</v>
      </c>
      <c r="AP175" s="22">
        <f>Constants!$H66*'Activity data'!AP8*Constants!$H84*FracLEACHMM*MMLeachEF*NtoN2O*kgtoGg</f>
        <v>2.427068078926067E-2</v>
      </c>
      <c r="AQ175" s="22">
        <f>Constants!$H66*'Activity data'!AQ8*Constants!$H84*FracLEACHMM*MMLeachEF*NtoN2O*kgtoGg</f>
        <v>2.4085772372737162E-2</v>
      </c>
      <c r="AR175" s="22">
        <f>Constants!$H66*'Activity data'!AR8*Constants!$H84*FracLEACHMM*MMLeachEF*NtoN2O*kgtoGg</f>
        <v>2.3999231319888695E-2</v>
      </c>
      <c r="AS175" s="22">
        <f>Constants!$H66*'Activity data'!AS8*Constants!$H84*FracLEACHMM*MMLeachEF*NtoN2O*kgtoGg</f>
        <v>2.3978457958089842E-2</v>
      </c>
      <c r="AT175" s="22">
        <f>Constants!$H66*'Activity data'!AT8*Constants!$H84*FracLEACHMM*MMLeachEF*NtoN2O*kgtoGg</f>
        <v>2.402219902053113E-2</v>
      </c>
      <c r="AU175" s="22">
        <f>Constants!$H66*'Activity data'!AU8*Constants!$H84*FracLEACHMM*MMLeachEF*NtoN2O*kgtoGg</f>
        <v>2.4190177256763468E-2</v>
      </c>
      <c r="AV175" s="22">
        <f>Constants!$H66*'Activity data'!AV8*Constants!$H84*FracLEACHMM*MMLeachEF*NtoN2O*kgtoGg</f>
        <v>2.4487022069257937E-2</v>
      </c>
      <c r="AW175" s="22">
        <f>Constants!$H66*'Activity data'!AW8*Constants!$H84*FracLEACHMM*MMLeachEF*NtoN2O*kgtoGg</f>
        <v>2.4674493082593771E-2</v>
      </c>
      <c r="AX175" s="22">
        <f>Constants!$H66*'Activity data'!AX8*Constants!$H84*FracLEACHMM*MMLeachEF*NtoN2O*kgtoGg</f>
        <v>2.4878344853189249E-2</v>
      </c>
      <c r="AY175" s="22">
        <f>Constants!$H66*'Activity data'!AY8*Constants!$H84*FracLEACHMM*MMLeachEF*NtoN2O*kgtoGg</f>
        <v>2.5104139909981237E-2</v>
      </c>
      <c r="AZ175" s="22">
        <f>Constants!$H66*'Activity data'!AZ8*Constants!$H84*FracLEACHMM*MMLeachEF*NtoN2O*kgtoGg</f>
        <v>2.5426409827964801E-2</v>
      </c>
      <c r="BA175" s="22">
        <f>Constants!$H66*'Activity data'!BA8*Constants!$H84*FracLEACHMM*MMLeachEF*NtoN2O*kgtoGg</f>
        <v>2.5768875898053403E-2</v>
      </c>
      <c r="BB175" s="22">
        <f>Constants!$H66*'Activity data'!BB8*Constants!$H84*FracLEACHMM*MMLeachEF*NtoN2O*kgtoGg</f>
        <v>2.6131308975829524E-2</v>
      </c>
      <c r="BC175" s="22">
        <f>Constants!$H66*'Activity data'!BC8*Constants!$H84*FracLEACHMM*MMLeachEF*NtoN2O*kgtoGg</f>
        <v>2.6517473925256753E-2</v>
      </c>
      <c r="BD175" s="22">
        <f>Constants!$H66*'Activity data'!BD8*Constants!$H84*FracLEACHMM*MMLeachEF*NtoN2O*kgtoGg</f>
        <v>2.6908456498090223E-2</v>
      </c>
      <c r="BE175" s="22">
        <f>Constants!$H66*'Activity data'!BE8*Constants!$H84*FracLEACHMM*MMLeachEF*NtoN2O*kgtoGg</f>
        <v>2.7268247310873892E-2</v>
      </c>
      <c r="BF175" s="22">
        <f>Constants!$H66*'Activity data'!BF8*Constants!$H84*FracLEACHMM*MMLeachEF*NtoN2O*kgtoGg</f>
        <v>2.7583980993975396E-2</v>
      </c>
      <c r="BG175" s="22">
        <f>Constants!$H66*'Activity data'!BG8*Constants!$H84*FracLEACHMM*MMLeachEF*NtoN2O*kgtoGg</f>
        <v>2.8044298655306568E-2</v>
      </c>
      <c r="BH175" s="22">
        <f>Constants!$H66*'Activity data'!BH8*Constants!$H84*FracLEACHMM*MMLeachEF*NtoN2O*kgtoGg</f>
        <v>2.844839403492954E-2</v>
      </c>
      <c r="BI175" s="22">
        <f>Constants!$H66*'Activity data'!BI8*Constants!$H84*FracLEACHMM*MMLeachEF*NtoN2O*kgtoGg</f>
        <v>2.885449992032919E-2</v>
      </c>
      <c r="BJ175" s="22">
        <f>Constants!$H66*'Activity data'!BJ8*Constants!$H84*FracLEACHMM*MMLeachEF*NtoN2O*kgtoGg</f>
        <v>2.927456612582886E-2</v>
      </c>
      <c r="BK175" s="22">
        <f>Constants!$H66*'Activity data'!BK8*Constants!$H84*FracLEACHMM*MMLeachEF*NtoN2O*kgtoGg</f>
        <v>2.9709541943827189E-2</v>
      </c>
      <c r="BL175" s="22">
        <f>Constants!$H66*'Activity data'!BL8*Constants!$H84*FracLEACHMM*MMLeachEF*NtoN2O*kgtoGg</f>
        <v>3.0159989319154656E-2</v>
      </c>
      <c r="BM175" s="22">
        <f>Constants!$H66*'Activity data'!BM8*Constants!$H84*FracLEACHMM*MMLeachEF*NtoN2O*kgtoGg</f>
        <v>3.0546087015283521E-2</v>
      </c>
      <c r="BN175" s="22">
        <f>Constants!$H66*'Activity data'!BN8*Constants!$H84*FracLEACHMM*MMLeachEF*NtoN2O*kgtoGg</f>
        <v>3.094551766769826E-2</v>
      </c>
      <c r="BO175" s="22">
        <f>Constants!$H66*'Activity data'!BO8*Constants!$H84*FracLEACHMM*MMLeachEF*NtoN2O*kgtoGg</f>
        <v>3.1383769605566547E-2</v>
      </c>
      <c r="BP175" s="22">
        <f>Constants!$H66*'Activity data'!BP8*Constants!$H84*FracLEACHMM*MMLeachEF*NtoN2O*kgtoGg</f>
        <v>3.1846027881071305E-2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3.5923531179771262E-2</v>
      </c>
      <c r="AL176" s="22">
        <f>Constants!$H67*'Activity data'!AL9*Constants!$H85*FracLEACHMM*MMLeachEF*NtoN2O*kgtoGg</f>
        <v>3.1878818498035873E-2</v>
      </c>
      <c r="AM176" s="22">
        <f>Constants!$H67*'Activity data'!AM9*Constants!$H85*FracLEACHMM*MMLeachEF*NtoN2O*kgtoGg</f>
        <v>3.3071246142094106E-2</v>
      </c>
      <c r="AN176" s="22">
        <f>Constants!$H67*'Activity data'!AN9*Constants!$H85*FracLEACHMM*MMLeachEF*NtoN2O*kgtoGg</f>
        <v>3.3143556050240677E-2</v>
      </c>
      <c r="AO176" s="22">
        <f>Constants!$H67*'Activity data'!AO9*Constants!$H85*FracLEACHMM*MMLeachEF*NtoN2O*kgtoGg</f>
        <v>3.2511006731048613E-2</v>
      </c>
      <c r="AP176" s="22">
        <f>Constants!$H67*'Activity data'!AP9*Constants!$H85*FracLEACHMM*MMLeachEF*NtoN2O*kgtoGg</f>
        <v>3.2218561116814579E-2</v>
      </c>
      <c r="AQ176" s="22">
        <f>Constants!$H67*'Activity data'!AQ9*Constants!$H85*FracLEACHMM*MMLeachEF*NtoN2O*kgtoGg</f>
        <v>3.1973101042146533E-2</v>
      </c>
      <c r="AR176" s="22">
        <f>Constants!$H67*'Activity data'!AR9*Constants!$H85*FracLEACHMM*MMLeachEF*NtoN2O*kgtoGg</f>
        <v>3.1858220531602907E-2</v>
      </c>
      <c r="AS176" s="22">
        <f>Constants!$H67*'Activity data'!AS9*Constants!$H85*FracLEACHMM*MMLeachEF*NtoN2O*kgtoGg</f>
        <v>3.1830644550832975E-2</v>
      </c>
      <c r="AT176" s="22">
        <f>Constants!$H67*'Activity data'!AT9*Constants!$H85*FracLEACHMM*MMLeachEF*NtoN2O*kgtoGg</f>
        <v>3.188870942778535E-2</v>
      </c>
      <c r="AU176" s="22">
        <f>Constants!$H67*'Activity data'!AU9*Constants!$H85*FracLEACHMM*MMLeachEF*NtoN2O*kgtoGg</f>
        <v>3.2111695223583113E-2</v>
      </c>
      <c r="AV176" s="22">
        <f>Constants!$H67*'Activity data'!AV9*Constants!$H85*FracLEACHMM*MMLeachEF*NtoN2O*kgtoGg</f>
        <v>3.2505747323588234E-2</v>
      </c>
      <c r="AW176" s="22">
        <f>Constants!$H67*'Activity data'!AW9*Constants!$H85*FracLEACHMM*MMLeachEF*NtoN2O*kgtoGg</f>
        <v>3.2754609164475049E-2</v>
      </c>
      <c r="AX176" s="22">
        <f>Constants!$H67*'Activity data'!AX9*Constants!$H85*FracLEACHMM*MMLeachEF*NtoN2O*kgtoGg</f>
        <v>3.3025215942534922E-2</v>
      </c>
      <c r="AY176" s="22">
        <f>Constants!$H67*'Activity data'!AY9*Constants!$H85*FracLEACHMM*MMLeachEF*NtoN2O*kgtoGg</f>
        <v>3.3324951739000346E-2</v>
      </c>
      <c r="AZ176" s="22">
        <f>Constants!$H67*'Activity data'!AZ9*Constants!$H85*FracLEACHMM*MMLeachEF*NtoN2O*kgtoGg</f>
        <v>3.3752754862399273E-2</v>
      </c>
      <c r="BA176" s="22">
        <f>Constants!$H67*'Activity data'!BA9*Constants!$H85*FracLEACHMM*MMLeachEF*NtoN2O*kgtoGg</f>
        <v>3.4207367738955559E-2</v>
      </c>
      <c r="BB176" s="22">
        <f>Constants!$H67*'Activity data'!BB9*Constants!$H85*FracLEACHMM*MMLeachEF*NtoN2O*kgtoGg</f>
        <v>3.4688486186702283E-2</v>
      </c>
      <c r="BC176" s="22">
        <f>Constants!$H67*'Activity data'!BC9*Constants!$H85*FracLEACHMM*MMLeachEF*NtoN2O*kgtoGg</f>
        <v>3.520110794347632E-2</v>
      </c>
      <c r="BD176" s="22">
        <f>Constants!$H67*'Activity data'!BD9*Constants!$H85*FracLEACHMM*MMLeachEF*NtoN2O*kgtoGg</f>
        <v>3.5720124942950786E-2</v>
      </c>
      <c r="BE176" s="22">
        <f>Constants!$H67*'Activity data'!BE9*Constants!$H85*FracLEACHMM*MMLeachEF*NtoN2O*kgtoGg</f>
        <v>3.6197735867489332E-2</v>
      </c>
      <c r="BF176" s="22">
        <f>Constants!$H67*'Activity data'!BF9*Constants!$H85*FracLEACHMM*MMLeachEF*NtoN2O*kgtoGg</f>
        <v>3.6616862345809791E-2</v>
      </c>
      <c r="BG176" s="22">
        <f>Constants!$H67*'Activity data'!BG9*Constants!$H85*FracLEACHMM*MMLeachEF*NtoN2O*kgtoGg</f>
        <v>3.7227919482340971E-2</v>
      </c>
      <c r="BH176" s="22">
        <f>Constants!$H67*'Activity data'!BH9*Constants!$H85*FracLEACHMM*MMLeachEF*NtoN2O*kgtoGg</f>
        <v>3.7764343318097811E-2</v>
      </c>
      <c r="BI176" s="22">
        <f>Constants!$H67*'Activity data'!BI9*Constants!$H85*FracLEACHMM*MMLeachEF*NtoN2O*kgtoGg</f>
        <v>3.8303436036685089E-2</v>
      </c>
      <c r="BJ176" s="22">
        <f>Constants!$H67*'Activity data'!BJ9*Constants!$H85*FracLEACHMM*MMLeachEF*NtoN2O*kgtoGg</f>
        <v>3.8861060638669384E-2</v>
      </c>
      <c r="BK176" s="22">
        <f>Constants!$H67*'Activity data'!BK9*Constants!$H85*FracLEACHMM*MMLeachEF*NtoN2O*kgtoGg</f>
        <v>3.9438477279685767E-2</v>
      </c>
      <c r="BL176" s="22">
        <f>Constants!$H67*'Activity data'!BL9*Constants!$H85*FracLEACHMM*MMLeachEF*NtoN2O*kgtoGg</f>
        <v>4.0036431923723546E-2</v>
      </c>
      <c r="BM176" s="22">
        <f>Constants!$H67*'Activity data'!BM9*Constants!$H85*FracLEACHMM*MMLeachEF*NtoN2O*kgtoGg</f>
        <v>4.0548964403871089E-2</v>
      </c>
      <c r="BN176" s="22">
        <f>Constants!$H67*'Activity data'!BN9*Constants!$H85*FracLEACHMM*MMLeachEF*NtoN2O*kgtoGg</f>
        <v>4.1079195961794567E-2</v>
      </c>
      <c r="BO176" s="22">
        <f>Constants!$H67*'Activity data'!BO9*Constants!$H85*FracLEACHMM*MMLeachEF*NtoN2O*kgtoGg</f>
        <v>4.1660961548321489E-2</v>
      </c>
      <c r="BP176" s="22">
        <f>Constants!$H67*'Activity data'!BP9*Constants!$H85*FracLEACHMM*MMLeachEF*NtoN2O*kgtoGg</f>
        <v>4.2274594788790511E-2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4.6315596244033488E-2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4.8855920576585839E-2</v>
      </c>
      <c r="AK177" s="22">
        <f>Constants!$H68*'Activity data'!AK10*Constants!$H86*FracLEACHMM*MMLeachEF*NtoN2O*kgtoGg</f>
        <v>4.9808583705724517E-2</v>
      </c>
      <c r="AL177" s="22">
        <f>Constants!$H68*'Activity data'!AL10*Constants!$H86*FracLEACHMM*MMLeachEF*NtoN2O*kgtoGg</f>
        <v>4.5986911012556725E-2</v>
      </c>
      <c r="AM177" s="22">
        <f>Constants!$H68*'Activity data'!AM10*Constants!$H86*FracLEACHMM*MMLeachEF*NtoN2O*kgtoGg</f>
        <v>4.8856443444208197E-2</v>
      </c>
      <c r="AN177" s="22">
        <f>Constants!$H68*'Activity data'!AN10*Constants!$H86*FracLEACHMM*MMLeachEF*NtoN2O*kgtoGg</f>
        <v>5.0126725552886477E-2</v>
      </c>
      <c r="AO177" s="22">
        <f>Constants!$H68*'Activity data'!AO10*Constants!$H86*FracLEACHMM*MMLeachEF*NtoN2O*kgtoGg</f>
        <v>5.0323572055413011E-2</v>
      </c>
      <c r="AP177" s="22">
        <f>Constants!$H68*'Activity data'!AP10*Constants!$H86*FracLEACHMM*MMLeachEF*NtoN2O*kgtoGg</f>
        <v>5.1027089909847584E-2</v>
      </c>
      <c r="AQ177" s="22">
        <f>Constants!$H68*'Activity data'!AQ10*Constants!$H86*FracLEACHMM*MMLeachEF*NtoN2O*kgtoGg</f>
        <v>5.1799517753616409E-2</v>
      </c>
      <c r="AR177" s="22">
        <f>Constants!$H68*'Activity data'!AR10*Constants!$H86*FracLEACHMM*MMLeachEF*NtoN2O*kgtoGg</f>
        <v>5.2784983515339438E-2</v>
      </c>
      <c r="AS177" s="22">
        <f>Constants!$H68*'Activity data'!AS10*Constants!$H86*FracLEACHMM*MMLeachEF*NtoN2O*kgtoGg</f>
        <v>5.3925228435181494E-2</v>
      </c>
      <c r="AT177" s="22">
        <f>Constants!$H68*'Activity data'!AT10*Constants!$H86*FracLEACHMM*MMLeachEF*NtoN2O*kgtoGg</f>
        <v>5.5227882789165614E-2</v>
      </c>
      <c r="AU177" s="22">
        <f>Constants!$H68*'Activity data'!AU10*Constants!$H86*FracLEACHMM*MMLeachEF*NtoN2O*kgtoGg</f>
        <v>5.6843866240216291E-2</v>
      </c>
      <c r="AV177" s="22">
        <f>Constants!$H68*'Activity data'!AV10*Constants!$H86*FracLEACHMM*MMLeachEF*NtoN2O*kgtoGg</f>
        <v>5.8804393787153471E-2</v>
      </c>
      <c r="AW177" s="22">
        <f>Constants!$H68*'Activity data'!AW10*Constants!$H86*FracLEACHMM*MMLeachEF*NtoN2O*kgtoGg</f>
        <v>6.1219639268874082E-2</v>
      </c>
      <c r="AX177" s="22">
        <f>Constants!$H68*'Activity data'!AX10*Constants!$H86*FracLEACHMM*MMLeachEF*NtoN2O*kgtoGg</f>
        <v>6.3776320001480799E-2</v>
      </c>
      <c r="AY177" s="22">
        <f>Constants!$H68*'Activity data'!AY10*Constants!$H86*FracLEACHMM*MMLeachEF*NtoN2O*kgtoGg</f>
        <v>6.6498895502615951E-2</v>
      </c>
      <c r="AZ177" s="22">
        <f>Constants!$H68*'Activity data'!AZ10*Constants!$H86*FracLEACHMM*MMLeachEF*NtoN2O*kgtoGg</f>
        <v>6.9603284640762972E-2</v>
      </c>
      <c r="BA177" s="22">
        <f>Constants!$H68*'Activity data'!BA10*Constants!$H86*FracLEACHMM*MMLeachEF*NtoN2O*kgtoGg</f>
        <v>7.2906966362152381E-2</v>
      </c>
      <c r="BB177" s="22">
        <f>Constants!$H68*'Activity data'!BB10*Constants!$H86*FracLEACHMM*MMLeachEF*NtoN2O*kgtoGg</f>
        <v>7.6423263660527499E-2</v>
      </c>
      <c r="BC177" s="22">
        <f>Constants!$H68*'Activity data'!BC10*Constants!$H86*FracLEACHMM*MMLeachEF*NtoN2O*kgtoGg</f>
        <v>8.0178550835766693E-2</v>
      </c>
      <c r="BD177" s="22">
        <f>Constants!$H68*'Activity data'!BD10*Constants!$H86*FracLEACHMM*MMLeachEF*NtoN2O*kgtoGg</f>
        <v>8.413100995108784E-2</v>
      </c>
      <c r="BE177" s="22">
        <f>Constants!$H68*'Activity data'!BE10*Constants!$H86*FracLEACHMM*MMLeachEF*NtoN2O*kgtoGg</f>
        <v>8.8176814110827659E-2</v>
      </c>
      <c r="BF177" s="22">
        <f>Constants!$H68*'Activity data'!BF10*Constants!$H86*FracLEACHMM*MMLeachEF*NtoN2O*kgtoGg</f>
        <v>9.2274505584201458E-2</v>
      </c>
      <c r="BG177" s="22">
        <f>Constants!$H68*'Activity data'!BG10*Constants!$H86*FracLEACHMM*MMLeachEF*NtoN2O*kgtoGg</f>
        <v>9.6461364292334692E-2</v>
      </c>
      <c r="BH177" s="22">
        <f>Constants!$H68*'Activity data'!BH10*Constants!$H86*FracLEACHMM*MMLeachEF*NtoN2O*kgtoGg</f>
        <v>0.10062173504543424</v>
      </c>
      <c r="BI177" s="22">
        <f>Constants!$H68*'Activity data'!BI10*Constants!$H86*FracLEACHMM*MMLeachEF*NtoN2O*kgtoGg</f>
        <v>0.10495893165406156</v>
      </c>
      <c r="BJ177" s="22">
        <f>Constants!$H68*'Activity data'!BJ10*Constants!$H86*FracLEACHMM*MMLeachEF*NtoN2O*kgtoGg</f>
        <v>0.10952672051483585</v>
      </c>
      <c r="BK177" s="22">
        <f>Constants!$H68*'Activity data'!BK10*Constants!$H86*FracLEACHMM*MMLeachEF*NtoN2O*kgtoGg</f>
        <v>0.11434225005471457</v>
      </c>
      <c r="BL177" s="22">
        <f>Constants!$H68*'Activity data'!BL10*Constants!$H86*FracLEACHMM*MMLeachEF*NtoN2O*kgtoGg</f>
        <v>0.11942245706952602</v>
      </c>
      <c r="BM177" s="22">
        <f>Constants!$H68*'Activity data'!BM10*Constants!$H86*FracLEACHMM*MMLeachEF*NtoN2O*kgtoGg</f>
        <v>0.12445801961268657</v>
      </c>
      <c r="BN177" s="22">
        <f>Constants!$H68*'Activity data'!BN10*Constants!$H86*FracLEACHMM*MMLeachEF*NtoN2O*kgtoGg</f>
        <v>0.12976322686402902</v>
      </c>
      <c r="BO177" s="22">
        <f>Constants!$H68*'Activity data'!BO10*Constants!$H86*FracLEACHMM*MMLeachEF*NtoN2O*kgtoGg</f>
        <v>0.13546448505143638</v>
      </c>
      <c r="BP177" s="22">
        <f>Constants!$H68*'Activity data'!BP10*Constants!$H86*FracLEACHMM*MMLeachEF*NtoN2O*kgtoGg</f>
        <v>0.14152327253928215</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4.4581709989822945E-3</v>
      </c>
      <c r="AM178" s="22">
        <f>Constants!$H69*'Activity data'!AM11*Constants!$H87*FracLEACHMM*MMLeachEF*NtoN2O*kgtoGg</f>
        <v>4.4610980917274045E-3</v>
      </c>
      <c r="AN178" s="22">
        <f>Constants!$H69*'Activity data'!AN11*Constants!$H87*FracLEACHMM*MMLeachEF*NtoN2O*kgtoGg</f>
        <v>4.4595819749100821E-3</v>
      </c>
      <c r="AO178" s="22">
        <f>Constants!$H69*'Activity data'!AO11*Constants!$H87*FracLEACHMM*MMLeachEF*NtoN2O*kgtoGg</f>
        <v>4.4591492889482038E-3</v>
      </c>
      <c r="AP178" s="22">
        <f>Constants!$H69*'Activity data'!AP11*Constants!$H87*FracLEACHMM*MMLeachEF*NtoN2O*kgtoGg</f>
        <v>4.4637731513944437E-3</v>
      </c>
      <c r="AQ178" s="22">
        <f>Constants!$H69*'Activity data'!AQ11*Constants!$H87*FracLEACHMM*MMLeachEF*NtoN2O*kgtoGg</f>
        <v>4.4712731698915899E-3</v>
      </c>
      <c r="AR178" s="22">
        <f>Constants!$H69*'Activity data'!AR11*Constants!$H87*FracLEACHMM*MMLeachEF*NtoN2O*kgtoGg</f>
        <v>4.4784042673409168E-3</v>
      </c>
      <c r="AS178" s="22">
        <f>Constants!$H69*'Activity data'!AS11*Constants!$H87*FracLEACHMM*MMLeachEF*NtoN2O*kgtoGg</f>
        <v>4.485241386431282E-3</v>
      </c>
      <c r="AT178" s="22">
        <f>Constants!$H69*'Activity data'!AT11*Constants!$H87*FracLEACHMM*MMLeachEF*NtoN2O*kgtoGg</f>
        <v>4.4917527438929237E-3</v>
      </c>
      <c r="AU178" s="22">
        <f>Constants!$H69*'Activity data'!AU11*Constants!$H87*FracLEACHMM*MMLeachEF*NtoN2O*kgtoGg</f>
        <v>4.498084693555734E-3</v>
      </c>
      <c r="AV178" s="22">
        <f>Constants!$H69*'Activity data'!AV11*Constants!$H87*FracLEACHMM*MMLeachEF*NtoN2O*kgtoGg</f>
        <v>4.5043547728788359E-3</v>
      </c>
      <c r="AW178" s="22">
        <f>Constants!$H69*'Activity data'!AW11*Constants!$H87*FracLEACHMM*MMLeachEF*NtoN2O*kgtoGg</f>
        <v>4.510532278085972E-3</v>
      </c>
      <c r="AX178" s="22">
        <f>Constants!$H69*'Activity data'!AX11*Constants!$H87*FracLEACHMM*MMLeachEF*NtoN2O*kgtoGg</f>
        <v>4.5166262135033974E-3</v>
      </c>
      <c r="AY178" s="22">
        <f>Constants!$H69*'Activity data'!AY11*Constants!$H87*FracLEACHMM*MMLeachEF*NtoN2O*kgtoGg</f>
        <v>4.5226631659848722E-3</v>
      </c>
      <c r="AZ178" s="22">
        <f>Constants!$H69*'Activity data'!AZ11*Constants!$H87*FracLEACHMM*MMLeachEF*NtoN2O*kgtoGg</f>
        <v>4.5286797298434598E-3</v>
      </c>
      <c r="BA178" s="22">
        <f>Constants!$H69*'Activity data'!BA11*Constants!$H87*FracLEACHMM*MMLeachEF*NtoN2O*kgtoGg</f>
        <v>4.5346258681925782E-3</v>
      </c>
      <c r="BB178" s="22">
        <f>Constants!$H69*'Activity data'!BB11*Constants!$H87*FracLEACHMM*MMLeachEF*NtoN2O*kgtoGg</f>
        <v>4.5405768629306698E-3</v>
      </c>
      <c r="BC178" s="22">
        <f>Constants!$H69*'Activity data'!BC11*Constants!$H87*FracLEACHMM*MMLeachEF*NtoN2O*kgtoGg</f>
        <v>4.5464705257573486E-3</v>
      </c>
      <c r="BD178" s="22">
        <f>Constants!$H69*'Activity data'!BD11*Constants!$H87*FracLEACHMM*MMLeachEF*NtoN2O*kgtoGg</f>
        <v>4.5521570128301964E-3</v>
      </c>
      <c r="BE178" s="22">
        <f>Constants!$H69*'Activity data'!BE11*Constants!$H87*FracLEACHMM*MMLeachEF*NtoN2O*kgtoGg</f>
        <v>4.5575828912470711E-3</v>
      </c>
      <c r="BF178" s="22">
        <f>Constants!$H69*'Activity data'!BF11*Constants!$H87*FracLEACHMM*MMLeachEF*NtoN2O*kgtoGg</f>
        <v>4.5627518435696962E-3</v>
      </c>
      <c r="BG178" s="22">
        <f>Constants!$H69*'Activity data'!BG11*Constants!$H87*FracLEACHMM*MMLeachEF*NtoN2O*kgtoGg</f>
        <v>4.5677660955520385E-3</v>
      </c>
      <c r="BH178" s="22">
        <f>Constants!$H69*'Activity data'!BH11*Constants!$H87*FracLEACHMM*MMLeachEF*NtoN2O*kgtoGg</f>
        <v>4.5724301465395233E-3</v>
      </c>
      <c r="BI178" s="22">
        <f>Constants!$H69*'Activity data'!BI11*Constants!$H87*FracLEACHMM*MMLeachEF*NtoN2O*kgtoGg</f>
        <v>4.5767789562386934E-3</v>
      </c>
      <c r="BJ178" s="22">
        <f>Constants!$H69*'Activity data'!BJ11*Constants!$H87*FracLEACHMM*MMLeachEF*NtoN2O*kgtoGg</f>
        <v>4.5808271676653408E-3</v>
      </c>
      <c r="BK178" s="22">
        <f>Constants!$H69*'Activity data'!BK11*Constants!$H87*FracLEACHMM*MMLeachEF*NtoN2O*kgtoGg</f>
        <v>4.5845132132215621E-3</v>
      </c>
      <c r="BL178" s="22">
        <f>Constants!$H69*'Activity data'!BL11*Constants!$H87*FracLEACHMM*MMLeachEF*NtoN2O*kgtoGg</f>
        <v>4.5877693834176433E-3</v>
      </c>
      <c r="BM178" s="22">
        <f>Constants!$H69*'Activity data'!BM11*Constants!$H87*FracLEACHMM*MMLeachEF*NtoN2O*kgtoGg</f>
        <v>4.5904470581737663E-3</v>
      </c>
      <c r="BN178" s="22">
        <f>Constants!$H69*'Activity data'!BN11*Constants!$H87*FracLEACHMM*MMLeachEF*NtoN2O*kgtoGg</f>
        <v>4.5926983315877348E-3</v>
      </c>
      <c r="BO178" s="22">
        <f>Constants!$H69*'Activity data'!BO11*Constants!$H87*FracLEACHMM*MMLeachEF*NtoN2O*kgtoGg</f>
        <v>4.5945852867812966E-3</v>
      </c>
      <c r="BP178" s="22">
        <f>Constants!$H69*'Activity data'!BP11*Constants!$H87*FracLEACHMM*MMLeachEF*NtoN2O*kgtoGg</f>
        <v>4.5960188686608441E-3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3.7083959035202588E-3</v>
      </c>
      <c r="AM179" s="22">
        <f>Constants!$H70*'Activity data'!AM12*Constants!$H88*FracLEACHMM*MMLeachEF*NtoN2O*kgtoGg</f>
        <v>3.7108307178752185E-3</v>
      </c>
      <c r="AN179" s="22">
        <f>Constants!$H70*'Activity data'!AN12*Constants!$H88*FracLEACHMM*MMLeachEF*NtoN2O*kgtoGg</f>
        <v>3.7095695815491572E-3</v>
      </c>
      <c r="AO179" s="22">
        <f>Constants!$H70*'Activity data'!AO12*Constants!$H88*FracLEACHMM*MMLeachEF*NtoN2O*kgtoGg</f>
        <v>3.7092096647023355E-3</v>
      </c>
      <c r="AP179" s="22">
        <f>Constants!$H70*'Activity data'!AP12*Constants!$H88*FracLEACHMM*MMLeachEF*NtoN2O*kgtoGg</f>
        <v>3.7130558860693471E-3</v>
      </c>
      <c r="AQ179" s="22">
        <f>Constants!$H70*'Activity data'!AQ12*Constants!$H88*FracLEACHMM*MMLeachEF*NtoN2O*kgtoGg</f>
        <v>3.7192945516291683E-3</v>
      </c>
      <c r="AR179" s="22">
        <f>Constants!$H70*'Activity data'!AR12*Constants!$H88*FracLEACHMM*MMLeachEF*NtoN2O*kgtoGg</f>
        <v>3.7252263412744561E-3</v>
      </c>
      <c r="AS179" s="22">
        <f>Constants!$H70*'Activity data'!AS12*Constants!$H88*FracLEACHMM*MMLeachEF*NtoN2O*kgtoGg</f>
        <v>3.7309135938343898E-3</v>
      </c>
      <c r="AT179" s="22">
        <f>Constants!$H70*'Activity data'!AT12*Constants!$H88*FracLEACHMM*MMLeachEF*NtoN2O*kgtoGg</f>
        <v>3.736329871348784E-3</v>
      </c>
      <c r="AU179" s="22">
        <f>Constants!$H70*'Activity data'!AU12*Constants!$H88*FracLEACHMM*MMLeachEF*NtoN2O*kgtoGg</f>
        <v>3.7415969138638022E-3</v>
      </c>
      <c r="AV179" s="22">
        <f>Constants!$H70*'Activity data'!AV12*Constants!$H88*FracLEACHMM*MMLeachEF*NtoN2O*kgtoGg</f>
        <v>3.7468124913914136E-3</v>
      </c>
      <c r="AW179" s="22">
        <f>Constants!$H70*'Activity data'!AW12*Constants!$H88*FracLEACHMM*MMLeachEF*NtoN2O*kgtoGg</f>
        <v>3.7519510639157407E-3</v>
      </c>
      <c r="AX179" s="22">
        <f>Constants!$H70*'Activity data'!AX12*Constants!$H88*FracLEACHMM*MMLeachEF*NtoN2O*kgtoGg</f>
        <v>3.7570201214156547E-3</v>
      </c>
      <c r="AY179" s="22">
        <f>Constants!$H70*'Activity data'!AY12*Constants!$H88*FracLEACHMM*MMLeachEF*NtoN2O*kgtoGg</f>
        <v>3.7620417793684698E-3</v>
      </c>
      <c r="AZ179" s="22">
        <f>Constants!$H70*'Activity data'!AZ12*Constants!$H88*FracLEACHMM*MMLeachEF*NtoN2O*kgtoGg</f>
        <v>3.7670464776565233E-3</v>
      </c>
      <c r="BA179" s="22">
        <f>Constants!$H70*'Activity data'!BA12*Constants!$H88*FracLEACHMM*MMLeachEF*NtoN2O*kgtoGg</f>
        <v>3.7719925945956605E-3</v>
      </c>
      <c r="BB179" s="22">
        <f>Constants!$H70*'Activity data'!BB12*Constants!$H88*FracLEACHMM*MMLeachEF*NtoN2O*kgtoGg</f>
        <v>3.7769427511763856E-3</v>
      </c>
      <c r="BC179" s="22">
        <f>Constants!$H70*'Activity data'!BC12*Constants!$H88*FracLEACHMM*MMLeachEF*NtoN2O*kgtoGg</f>
        <v>3.7818452179252324E-3</v>
      </c>
      <c r="BD179" s="22">
        <f>Constants!$H70*'Activity data'!BD12*Constants!$H88*FracLEACHMM*MMLeachEF*NtoN2O*kgtoGg</f>
        <v>3.7865753517337332E-3</v>
      </c>
      <c r="BE179" s="22">
        <f>Constants!$H70*'Activity data'!BE12*Constants!$H88*FracLEACHMM*MMLeachEF*NtoN2O*kgtoGg</f>
        <v>3.7910887060439956E-3</v>
      </c>
      <c r="BF179" s="22">
        <f>Constants!$H70*'Activity data'!BF12*Constants!$H88*FracLEACHMM*MMLeachEF*NtoN2O*kgtoGg</f>
        <v>3.7953883440845922E-3</v>
      </c>
      <c r="BG179" s="22">
        <f>Constants!$H70*'Activity data'!BG12*Constants!$H88*FracLEACHMM*MMLeachEF*NtoN2O*kgtoGg</f>
        <v>3.7995592992845569E-3</v>
      </c>
      <c r="BH179" s="22">
        <f>Constants!$H70*'Activity data'!BH12*Constants!$H88*FracLEACHMM*MMLeachEF*NtoN2O*kgtoGg</f>
        <v>3.8034389502848774E-3</v>
      </c>
      <c r="BI179" s="22">
        <f>Constants!$H70*'Activity data'!BI12*Constants!$H88*FracLEACHMM*MMLeachEF*NtoN2O*kgtoGg</f>
        <v>3.8070563772694571E-3</v>
      </c>
      <c r="BJ179" s="22">
        <f>Constants!$H70*'Activity data'!BJ12*Constants!$H88*FracLEACHMM*MMLeachEF*NtoN2O*kgtoGg</f>
        <v>3.8104237605920328E-3</v>
      </c>
      <c r="BK179" s="22">
        <f>Constants!$H70*'Activity data'!BK12*Constants!$H88*FracLEACHMM*MMLeachEF*NtoN2O*kgtoGg</f>
        <v>3.8134898870918915E-3</v>
      </c>
      <c r="BL179" s="22">
        <f>Constants!$H70*'Activity data'!BL12*Constants!$H88*FracLEACHMM*MMLeachEF*NtoN2O*kgtoGg</f>
        <v>3.8161984346597329E-3</v>
      </c>
      <c r="BM179" s="22">
        <f>Constants!$H70*'Activity data'!BM12*Constants!$H88*FracLEACHMM*MMLeachEF*NtoN2O*kgtoGg</f>
        <v>3.8184257781373244E-3</v>
      </c>
      <c r="BN179" s="22">
        <f>Constants!$H70*'Activity data'!BN12*Constants!$H88*FracLEACHMM*MMLeachEF*NtoN2O*kgtoGg</f>
        <v>3.8202984324406178E-3</v>
      </c>
      <c r="BO179" s="22">
        <f>Constants!$H70*'Activity data'!BO12*Constants!$H88*FracLEACHMM*MMLeachEF*NtoN2O*kgtoGg</f>
        <v>3.8218680395533831E-3</v>
      </c>
      <c r="BP179" s="22">
        <f>Constants!$H70*'Activity data'!BP12*Constants!$H88*FracLEACHMM*MMLeachEF*NtoN2O*kgtoGg</f>
        <v>3.8230605216655962E-3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5.6066630759729153E-4</v>
      </c>
      <c r="AM180" s="22">
        <f>Constants!$H71*'Activity data'!AM13*Constants!$H89*FracLEACHMM*MMLeachEF*NtoN2O*kgtoGg</f>
        <v>5.6157634290112345E-4</v>
      </c>
      <c r="AN180" s="22">
        <f>Constants!$H71*'Activity data'!AN13*Constants!$H89*FracLEACHMM*MMLeachEF*NtoN2O*kgtoGg</f>
        <v>5.6159613547716977E-4</v>
      </c>
      <c r="AO180" s="22">
        <f>Constants!$H71*'Activity data'!AO13*Constants!$H89*FracLEACHMM*MMLeachEF*NtoN2O*kgtoGg</f>
        <v>5.6178683196627093E-4</v>
      </c>
      <c r="AP180" s="22">
        <f>Constants!$H71*'Activity data'!AP13*Constants!$H89*FracLEACHMM*MMLeachEF*NtoN2O*kgtoGg</f>
        <v>5.6290393869214356E-4</v>
      </c>
      <c r="AQ180" s="22">
        <f>Constants!$H71*'Activity data'!AQ13*Constants!$H89*FracLEACHMM*MMLeachEF*NtoN2O*kgtoGg</f>
        <v>5.645308779883766E-4</v>
      </c>
      <c r="AR180" s="22">
        <f>Constants!$H71*'Activity data'!AR13*Constants!$H89*FracLEACHMM*MMLeachEF*NtoN2O*kgtoGg</f>
        <v>5.6605380948017545E-4</v>
      </c>
      <c r="AS180" s="22">
        <f>Constants!$H71*'Activity data'!AS13*Constants!$H89*FracLEACHMM*MMLeachEF*NtoN2O*kgtoGg</f>
        <v>5.6748982359473594E-4</v>
      </c>
      <c r="AT180" s="22">
        <f>Constants!$H71*'Activity data'!AT13*Constants!$H89*FracLEACHMM*MMLeachEF*NtoN2O*kgtoGg</f>
        <v>5.6883553846490673E-4</v>
      </c>
      <c r="AU180" s="22">
        <f>Constants!$H71*'Activity data'!AU13*Constants!$H89*FracLEACHMM*MMLeachEF*NtoN2O*kgtoGg</f>
        <v>5.7012079913769484E-4</v>
      </c>
      <c r="AV180" s="22">
        <f>Constants!$H71*'Activity data'!AV13*Constants!$H89*FracLEACHMM*MMLeachEF*NtoN2O*kgtoGg</f>
        <v>5.7136961061407033E-4</v>
      </c>
      <c r="AW180" s="22">
        <f>Constants!$H71*'Activity data'!AW13*Constants!$H89*FracLEACHMM*MMLeachEF*NtoN2O*kgtoGg</f>
        <v>5.7257792176041594E-4</v>
      </c>
      <c r="AX180" s="22">
        <f>Constants!$H71*'Activity data'!AX13*Constants!$H89*FracLEACHMM*MMLeachEF*NtoN2O*kgtoGg</f>
        <v>5.7374897777707958E-4</v>
      </c>
      <c r="AY180" s="22">
        <f>Constants!$H71*'Activity data'!AY13*Constants!$H89*FracLEACHMM*MMLeachEF*NtoN2O*kgtoGg</f>
        <v>5.7488914523303825E-4</v>
      </c>
      <c r="AZ180" s="22">
        <f>Constants!$H71*'Activity data'!AZ13*Constants!$H89*FracLEACHMM*MMLeachEF*NtoN2O*kgtoGg</f>
        <v>5.760064894775208E-4</v>
      </c>
      <c r="BA180" s="22">
        <f>Constants!$H71*'Activity data'!BA13*Constants!$H89*FracLEACHMM*MMLeachEF*NtoN2O*kgtoGg</f>
        <v>5.7709286127535829E-4</v>
      </c>
      <c r="BB180" s="22">
        <f>Constants!$H71*'Activity data'!BB13*Constants!$H89*FracLEACHMM*MMLeachEF*NtoN2O*kgtoGg</f>
        <v>5.7816327054346548E-4</v>
      </c>
      <c r="BC180" s="22">
        <f>Constants!$H71*'Activity data'!BC13*Constants!$H89*FracLEACHMM*MMLeachEF*NtoN2O*kgtoGg</f>
        <v>5.7920715562869113E-4</v>
      </c>
      <c r="BD180" s="22">
        <f>Constants!$H71*'Activity data'!BD13*Constants!$H89*FracLEACHMM*MMLeachEF*NtoN2O*kgtoGg</f>
        <v>5.8019781115600767E-4</v>
      </c>
      <c r="BE180" s="22">
        <f>Constants!$H71*'Activity data'!BE13*Constants!$H89*FracLEACHMM*MMLeachEF*NtoN2O*kgtoGg</f>
        <v>5.811263999509201E-4</v>
      </c>
      <c r="BF180" s="22">
        <f>Constants!$H71*'Activity data'!BF13*Constants!$H89*FracLEACHMM*MMLeachEF*NtoN2O*kgtoGg</f>
        <v>5.8199457697221952E-4</v>
      </c>
      <c r="BG180" s="22">
        <f>Constants!$H71*'Activity data'!BG13*Constants!$H89*FracLEACHMM*MMLeachEF*NtoN2O*kgtoGg</f>
        <v>5.8282199425588939E-4</v>
      </c>
      <c r="BH180" s="22">
        <f>Constants!$H71*'Activity data'!BH13*Constants!$H89*FracLEACHMM*MMLeachEF*NtoN2O*kgtoGg</f>
        <v>5.8357363646125153E-4</v>
      </c>
      <c r="BI180" s="22">
        <f>Constants!$H71*'Activity data'!BI13*Constants!$H89*FracLEACHMM*MMLeachEF*NtoN2O*kgtoGg</f>
        <v>5.8425678515061229E-4</v>
      </c>
      <c r="BJ180" s="22">
        <f>Constants!$H71*'Activity data'!BJ13*Constants!$H89*FracLEACHMM*MMLeachEF*NtoN2O*kgtoGg</f>
        <v>5.8487492413681285E-4</v>
      </c>
      <c r="BK180" s="22">
        <f>Constants!$H71*'Activity data'!BK13*Constants!$H89*FracLEACHMM*MMLeachEF*NtoN2O*kgtoGg</f>
        <v>5.8541760018569874E-4</v>
      </c>
      <c r="BL180" s="22">
        <f>Constants!$H71*'Activity data'!BL13*Constants!$H89*FracLEACHMM*MMLeachEF*NtoN2O*kgtoGg</f>
        <v>5.8587327760768629E-4</v>
      </c>
      <c r="BM180" s="22">
        <f>Constants!$H71*'Activity data'!BM13*Constants!$H89*FracLEACHMM*MMLeachEF*NtoN2O*kgtoGg</f>
        <v>5.8621578048485747E-4</v>
      </c>
      <c r="BN180" s="22">
        <f>Constants!$H71*'Activity data'!BN13*Constants!$H89*FracLEACHMM*MMLeachEF*NtoN2O*kgtoGg</f>
        <v>5.8647354978308105E-4</v>
      </c>
      <c r="BO180" s="22">
        <f>Constants!$H71*'Activity data'!BO13*Constants!$H89*FracLEACHMM*MMLeachEF*NtoN2O*kgtoGg</f>
        <v>5.8665853167492793E-4</v>
      </c>
      <c r="BP180" s="22">
        <f>Constants!$H71*'Activity data'!BP13*Constants!$H89*FracLEACHMM*MMLeachEF*NtoN2O*kgtoGg</f>
        <v>5.8675527523613749E-4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6.9142871599526205E-3</v>
      </c>
      <c r="AM181" s="22">
        <f>Constants!$H72*'Activity data'!AM14*Constants!$H90*FracLEACHMM*MMLeachEF*NtoN2O*kgtoGg</f>
        <v>6.9255099592025939E-3</v>
      </c>
      <c r="AN181" s="22">
        <f>Constants!$H72*'Activity data'!AN14*Constants!$H90*FracLEACHMM*MMLeachEF*NtoN2O*kgtoGg</f>
        <v>6.9257540465546717E-3</v>
      </c>
      <c r="AO181" s="22">
        <f>Constants!$H72*'Activity data'!AO14*Constants!$H90*FracLEACHMM*MMLeachEF*NtoN2O*kgtoGg</f>
        <v>6.9281057667635966E-3</v>
      </c>
      <c r="AP181" s="22">
        <f>Constants!$H72*'Activity data'!AP14*Constants!$H90*FracLEACHMM*MMLeachEF*NtoN2O*kgtoGg</f>
        <v>6.9418822262838752E-3</v>
      </c>
      <c r="AQ181" s="22">
        <f>Constants!$H72*'Activity data'!AQ14*Constants!$H90*FracLEACHMM*MMLeachEF*NtoN2O*kgtoGg</f>
        <v>6.9619460776934108E-3</v>
      </c>
      <c r="AR181" s="22">
        <f>Constants!$H72*'Activity data'!AR14*Constants!$H90*FracLEACHMM*MMLeachEF*NtoN2O*kgtoGg</f>
        <v>6.9807272769853018E-3</v>
      </c>
      <c r="AS181" s="22">
        <f>Constants!$H72*'Activity data'!AS14*Constants!$H90*FracLEACHMM*MMLeachEF*NtoN2O*kgtoGg</f>
        <v>6.9984365878878341E-3</v>
      </c>
      <c r="AT181" s="22">
        <f>Constants!$H72*'Activity data'!AT14*Constants!$H90*FracLEACHMM*MMLeachEF*NtoN2O*kgtoGg</f>
        <v>7.0150323043089895E-3</v>
      </c>
      <c r="AU181" s="22">
        <f>Constants!$H72*'Activity data'!AU14*Constants!$H90*FracLEACHMM*MMLeachEF*NtoN2O*kgtoGg</f>
        <v>7.0308824833667143E-3</v>
      </c>
      <c r="AV181" s="22">
        <f>Constants!$H72*'Activity data'!AV14*Constants!$H90*FracLEACHMM*MMLeachEF*NtoN2O*kgtoGg</f>
        <v>7.0462831611661494E-3</v>
      </c>
      <c r="AW181" s="22">
        <f>Constants!$H72*'Activity data'!AW14*Constants!$H90*FracLEACHMM*MMLeachEF*NtoN2O*kgtoGg</f>
        <v>7.0611843780418503E-3</v>
      </c>
      <c r="AX181" s="22">
        <f>Constants!$H72*'Activity data'!AX14*Constants!$H90*FracLEACHMM*MMLeachEF*NtoN2O*kgtoGg</f>
        <v>7.0756261546741969E-3</v>
      </c>
      <c r="AY181" s="22">
        <f>Constants!$H72*'Activity data'!AY14*Constants!$H90*FracLEACHMM*MMLeachEF*NtoN2O*kgtoGg</f>
        <v>7.0896870052980076E-3</v>
      </c>
      <c r="AZ181" s="22">
        <f>Constants!$H72*'Activity data'!AZ14*Constants!$H90*FracLEACHMM*MMLeachEF*NtoN2O*kgtoGg</f>
        <v>7.1034663939614374E-3</v>
      </c>
      <c r="BA181" s="22">
        <f>Constants!$H72*'Activity data'!BA14*Constants!$H90*FracLEACHMM*MMLeachEF*NtoN2O*kgtoGg</f>
        <v>7.1168638221124408E-3</v>
      </c>
      <c r="BB181" s="22">
        <f>Constants!$H72*'Activity data'!BB14*Constants!$H90*FracLEACHMM*MMLeachEF*NtoN2O*kgtoGg</f>
        <v>7.1300643960689608E-3</v>
      </c>
      <c r="BC181" s="22">
        <f>Constants!$H72*'Activity data'!BC14*Constants!$H90*FracLEACHMM*MMLeachEF*NtoN2O*kgtoGg</f>
        <v>7.1429378666938896E-3</v>
      </c>
      <c r="BD181" s="22">
        <f>Constants!$H72*'Activity data'!BD14*Constants!$H90*FracLEACHMM*MMLeachEF*NtoN2O*kgtoGg</f>
        <v>7.1551548961455366E-3</v>
      </c>
      <c r="BE181" s="22">
        <f>Constants!$H72*'Activity data'!BE14*Constants!$H90*FracLEACHMM*MMLeachEF*NtoN2O*kgtoGg</f>
        <v>7.1666065020197216E-3</v>
      </c>
      <c r="BF181" s="22">
        <f>Constants!$H72*'Activity data'!BF14*Constants!$H90*FracLEACHMM*MMLeachEF*NtoN2O*kgtoGg</f>
        <v>7.1773130937117773E-3</v>
      </c>
      <c r="BG181" s="22">
        <f>Constants!$H72*'Activity data'!BG14*Constants!$H90*FracLEACHMM*MMLeachEF*NtoN2O*kgtoGg</f>
        <v>7.1875170253960594E-3</v>
      </c>
      <c r="BH181" s="22">
        <f>Constants!$H72*'Activity data'!BH14*Constants!$H90*FracLEACHMM*MMLeachEF*NtoN2O*kgtoGg</f>
        <v>7.1967864785074569E-3</v>
      </c>
      <c r="BI181" s="22">
        <f>Constants!$H72*'Activity data'!BI14*Constants!$H90*FracLEACHMM*MMLeachEF*NtoN2O*kgtoGg</f>
        <v>7.2052112512237436E-3</v>
      </c>
      <c r="BJ181" s="22">
        <f>Constants!$H72*'Activity data'!BJ14*Constants!$H90*FracLEACHMM*MMLeachEF*NtoN2O*kgtoGg</f>
        <v>7.2128343068585061E-3</v>
      </c>
      <c r="BK181" s="22">
        <f>Constants!$H72*'Activity data'!BK14*Constants!$H90*FracLEACHMM*MMLeachEF*NtoN2O*kgtoGg</f>
        <v>7.219526733326766E-3</v>
      </c>
      <c r="BL181" s="22">
        <f>Constants!$H72*'Activity data'!BL14*Constants!$H90*FracLEACHMM*MMLeachEF*NtoN2O*kgtoGg</f>
        <v>7.2251462694130899E-3</v>
      </c>
      <c r="BM181" s="22">
        <f>Constants!$H72*'Activity data'!BM14*Constants!$H90*FracLEACHMM*MMLeachEF*NtoN2O*kgtoGg</f>
        <v>7.2293701066827492E-3</v>
      </c>
      <c r="BN181" s="22">
        <f>Constants!$H72*'Activity data'!BN14*Constants!$H90*FracLEACHMM*MMLeachEF*NtoN2O*kgtoGg</f>
        <v>7.232548986748819E-3</v>
      </c>
      <c r="BO181" s="22">
        <f>Constants!$H72*'Activity data'!BO14*Constants!$H90*FracLEACHMM*MMLeachEF*NtoN2O*kgtoGg</f>
        <v>7.2348302330129321E-3</v>
      </c>
      <c r="BP181" s="22">
        <f>Constants!$H72*'Activity data'!BP14*Constants!$H90*FracLEACHMM*MMLeachEF*NtoN2O*kgtoGg</f>
        <v>7.2360233005363686E-3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2.6729002214214568E-2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2.2119850736863438E-2</v>
      </c>
      <c r="AM184" s="22">
        <f>Constants!$H75*'Activity data'!AM17*Constants!$H93*FracLEACHMM*MMLeachEF*NtoN2O*kgtoGg</f>
        <v>2.2884216141871892E-2</v>
      </c>
      <c r="AN184" s="22">
        <f>Constants!$H75*'Activity data'!AN17*Constants!$H93*FracLEACHMM*MMLeachEF*NtoN2O*kgtoGg</f>
        <v>2.2864544545948863E-2</v>
      </c>
      <c r="AO184" s="22">
        <f>Constants!$H75*'Activity data'!AO17*Constants!$H93*FracLEACHMM*MMLeachEF*NtoN2O*kgtoGg</f>
        <v>2.2349209585613386E-2</v>
      </c>
      <c r="AP184" s="22">
        <f>Constants!$H75*'Activity data'!AP17*Constants!$H93*FracLEACHMM*MMLeachEF*NtoN2O*kgtoGg</f>
        <v>2.2072248282822265E-2</v>
      </c>
      <c r="AQ184" s="22">
        <f>Constants!$H75*'Activity data'!AQ17*Constants!$H93*FracLEACHMM*MMLeachEF*NtoN2O*kgtoGg</f>
        <v>2.1829131631099036E-2</v>
      </c>
      <c r="AR184" s="22">
        <f>Constants!$H75*'Activity data'!AR17*Constants!$H93*FracLEACHMM*MMLeachEF*NtoN2O*kgtoGg</f>
        <v>2.168349697720074E-2</v>
      </c>
      <c r="AS184" s="22">
        <f>Constants!$H75*'Activity data'!AS17*Constants!$H93*FracLEACHMM*MMLeachEF*NtoN2O*kgtoGg</f>
        <v>2.16040406617014E-2</v>
      </c>
      <c r="AT184" s="22">
        <f>Constants!$H75*'Activity data'!AT17*Constants!$H93*FracLEACHMM*MMLeachEF*NtoN2O*kgtoGg</f>
        <v>2.158909713703637E-2</v>
      </c>
      <c r="AU184" s="22">
        <f>Constants!$H75*'Activity data'!AU17*Constants!$H93*FracLEACHMM*MMLeachEF*NtoN2O*kgtoGg</f>
        <v>2.1693597526377076E-2</v>
      </c>
      <c r="AV184" s="22">
        <f>Constants!$H75*'Activity data'!AV17*Constants!$H93*FracLEACHMM*MMLeachEF*NtoN2O*kgtoGg</f>
        <v>2.1921059725777094E-2</v>
      </c>
      <c r="AW184" s="22">
        <f>Constants!$H75*'Activity data'!AW17*Constants!$H93*FracLEACHMM*MMLeachEF*NtoN2O*kgtoGg</f>
        <v>2.2243888566125167E-2</v>
      </c>
      <c r="AX184" s="22">
        <f>Constants!$H75*'Activity data'!AX17*Constants!$H93*FracLEACHMM*MMLeachEF*NtoN2O*kgtoGg</f>
        <v>2.2594213449130693E-2</v>
      </c>
      <c r="AY184" s="22">
        <f>Constants!$H75*'Activity data'!AY17*Constants!$H93*FracLEACHMM*MMLeachEF*NtoN2O*kgtoGg</f>
        <v>2.2978036113902488E-2</v>
      </c>
      <c r="AZ184" s="22">
        <f>Constants!$H75*'Activity data'!AZ17*Constants!$H93*FracLEACHMM*MMLeachEF*NtoN2O*kgtoGg</f>
        <v>2.3467810661069458E-2</v>
      </c>
      <c r="BA184" s="22">
        <f>Constants!$H75*'Activity data'!BA17*Constants!$H93*FracLEACHMM*MMLeachEF*NtoN2O*kgtoGg</f>
        <v>2.3992643640663967E-2</v>
      </c>
      <c r="BB184" s="22">
        <f>Constants!$H75*'Activity data'!BB17*Constants!$H93*FracLEACHMM*MMLeachEF*NtoN2O*kgtoGg</f>
        <v>2.4553401994137039E-2</v>
      </c>
      <c r="BC184" s="22">
        <f>Constants!$H75*'Activity data'!BC17*Constants!$H93*FracLEACHMM*MMLeachEF*NtoN2O*kgtoGg</f>
        <v>2.5155179177804035E-2</v>
      </c>
      <c r="BD184" s="22">
        <f>Constants!$H75*'Activity data'!BD17*Constants!$H93*FracLEACHMM*MMLeachEF*NtoN2O*kgtoGg</f>
        <v>2.5780868953810543E-2</v>
      </c>
      <c r="BE184" s="22">
        <f>Constants!$H75*'Activity data'!BE17*Constants!$H93*FracLEACHMM*MMLeachEF*NtoN2O*kgtoGg</f>
        <v>2.6395448536936907E-2</v>
      </c>
      <c r="BF184" s="22">
        <f>Constants!$H75*'Activity data'!BF17*Constants!$H93*FracLEACHMM*MMLeachEF*NtoN2O*kgtoGg</f>
        <v>2.6985938283534693E-2</v>
      </c>
      <c r="BG184" s="22">
        <f>Constants!$H75*'Activity data'!BG17*Constants!$H93*FracLEACHMM*MMLeachEF*NtoN2O*kgtoGg</f>
        <v>2.7599371037367381E-2</v>
      </c>
      <c r="BH184" s="22">
        <f>Constants!$H75*'Activity data'!BH17*Constants!$H93*FracLEACHMM*MMLeachEF*NtoN2O*kgtoGg</f>
        <v>2.816769452545647E-2</v>
      </c>
      <c r="BI184" s="22">
        <f>Constants!$H75*'Activity data'!BI17*Constants!$H93*FracLEACHMM*MMLeachEF*NtoN2O*kgtoGg</f>
        <v>2.875043707640362E-2</v>
      </c>
      <c r="BJ184" s="22">
        <f>Constants!$H75*'Activity data'!BJ17*Constants!$H93*FracLEACHMM*MMLeachEF*NtoN2O*kgtoGg</f>
        <v>2.9360485943112583E-2</v>
      </c>
      <c r="BK184" s="22">
        <f>Constants!$H75*'Activity data'!BK17*Constants!$H93*FracLEACHMM*MMLeachEF*NtoN2O*kgtoGg</f>
        <v>2.9999669991420112E-2</v>
      </c>
      <c r="BL184" s="22">
        <f>Constants!$H75*'Activity data'!BL17*Constants!$H93*FracLEACHMM*MMLeachEF*NtoN2O*kgtoGg</f>
        <v>3.0669498707449793E-2</v>
      </c>
      <c r="BM184" s="22">
        <f>Constants!$H75*'Activity data'!BM17*Constants!$H93*FracLEACHMM*MMLeachEF*NtoN2O*kgtoGg</f>
        <v>3.1286560507744206E-2</v>
      </c>
      <c r="BN184" s="22">
        <f>Constants!$H75*'Activity data'!BN17*Constants!$H93*FracLEACHMM*MMLeachEF*NtoN2O*kgtoGg</f>
        <v>3.1932726595321148E-2</v>
      </c>
      <c r="BO184" s="22">
        <f>Constants!$H75*'Activity data'!BO17*Constants!$H93*FracLEACHMM*MMLeachEF*NtoN2O*kgtoGg</f>
        <v>3.2636230731040113E-2</v>
      </c>
      <c r="BP184" s="22">
        <f>Constants!$H75*'Activity data'!BP17*Constants!$H93*FracLEACHMM*MMLeachEF*NtoN2O*kgtoGg</f>
        <v>3.3382774113920009E-2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3.8999555700251309E-3</v>
      </c>
      <c r="AI185" s="22">
        <f>Constants!$H76*'Activity data'!AI18*Constants!$H94*FracLEACHMM*MMLeachEF*NtoN2O*kgtoGg</f>
        <v>3.8177534504158584E-3</v>
      </c>
      <c r="AJ185" s="22">
        <f>Constants!$H76*'Activity data'!AJ18*Constants!$H94*FracLEACHMM*MMLeachEF*NtoN2O*kgtoGg</f>
        <v>3.7580655955978051E-3</v>
      </c>
      <c r="AK185" s="22">
        <f>Constants!$H76*'Activity data'!AK18*Constants!$H94*FracLEACHMM*MMLeachEF*NtoN2O*kgtoGg</f>
        <v>3.7036593154610876E-3</v>
      </c>
      <c r="AL185" s="22">
        <f>Constants!$H76*'Activity data'!AL18*Constants!$H94*FracLEACHMM*MMLeachEF*NtoN2O*kgtoGg</f>
        <v>3.3059206492337782E-3</v>
      </c>
      <c r="AM185" s="22">
        <f>Constants!$H76*'Activity data'!AM18*Constants!$H94*FracLEACHMM*MMLeachEF*NtoN2O*kgtoGg</f>
        <v>3.4201588240767131E-3</v>
      </c>
      <c r="AN185" s="22">
        <f>Constants!$H76*'Activity data'!AN18*Constants!$H94*FracLEACHMM*MMLeachEF*NtoN2O*kgtoGg</f>
        <v>3.4172188071688704E-3</v>
      </c>
      <c r="AO185" s="22">
        <f>Constants!$H76*'Activity data'!AO18*Constants!$H94*FracLEACHMM*MMLeachEF*NtoN2O*kgtoGg</f>
        <v>3.3401994589412646E-3</v>
      </c>
      <c r="AP185" s="22">
        <f>Constants!$H76*'Activity data'!AP18*Constants!$H94*FracLEACHMM*MMLeachEF*NtoN2O*kgtoGg</f>
        <v>3.2988062280000664E-3</v>
      </c>
      <c r="AQ185" s="22">
        <f>Constants!$H76*'Activity data'!AQ18*Constants!$H94*FracLEACHMM*MMLeachEF*NtoN2O*kgtoGg</f>
        <v>3.2624712468708769E-3</v>
      </c>
      <c r="AR185" s="22">
        <f>Constants!$H76*'Activity data'!AR18*Constants!$H94*FracLEACHMM*MMLeachEF*NtoN2O*kgtoGg</f>
        <v>3.2407054304874959E-3</v>
      </c>
      <c r="AS185" s="22">
        <f>Constants!$H76*'Activity data'!AS18*Constants!$H94*FracLEACHMM*MMLeachEF*NtoN2O*kgtoGg</f>
        <v>3.2288302927550535E-3</v>
      </c>
      <c r="AT185" s="22">
        <f>Constants!$H76*'Activity data'!AT18*Constants!$H94*FracLEACHMM*MMLeachEF*NtoN2O*kgtoGg</f>
        <v>3.2265969093859632E-3</v>
      </c>
      <c r="AU185" s="22">
        <f>Constants!$H76*'Activity data'!AU18*Constants!$H94*FracLEACHMM*MMLeachEF*NtoN2O*kgtoGg</f>
        <v>3.2422150073145662E-3</v>
      </c>
      <c r="AV185" s="22">
        <f>Constants!$H76*'Activity data'!AV18*Constants!$H94*FracLEACHMM*MMLeachEF*NtoN2O*kgtoGg</f>
        <v>3.2762103534343064E-3</v>
      </c>
      <c r="AW185" s="22">
        <f>Constants!$H76*'Activity data'!AW18*Constants!$H94*FracLEACHMM*MMLeachEF*NtoN2O*kgtoGg</f>
        <v>3.3244587137949075E-3</v>
      </c>
      <c r="AX185" s="22">
        <f>Constants!$H76*'Activity data'!AX18*Constants!$H94*FracLEACHMM*MMLeachEF*NtoN2O*kgtoGg</f>
        <v>3.3768164931689913E-3</v>
      </c>
      <c r="AY185" s="22">
        <f>Constants!$H76*'Activity data'!AY18*Constants!$H94*FracLEACHMM*MMLeachEF*NtoN2O*kgtoGg</f>
        <v>3.434180681029372E-3</v>
      </c>
      <c r="AZ185" s="22">
        <f>Constants!$H76*'Activity data'!AZ18*Constants!$H94*FracLEACHMM*MMLeachEF*NtoN2O*kgtoGg</f>
        <v>3.5073798996050226E-3</v>
      </c>
      <c r="BA185" s="22">
        <f>Constants!$H76*'Activity data'!BA18*Constants!$H94*FracLEACHMM*MMLeachEF*NtoN2O*kgtoGg</f>
        <v>3.5858187735956525E-3</v>
      </c>
      <c r="BB185" s="22">
        <f>Constants!$H76*'Activity data'!BB18*Constants!$H94*FracLEACHMM*MMLeachEF*NtoN2O*kgtoGg</f>
        <v>3.6696268716714451E-3</v>
      </c>
      <c r="BC185" s="22">
        <f>Constants!$H76*'Activity data'!BC18*Constants!$H94*FracLEACHMM*MMLeachEF*NtoN2O*kgtoGg</f>
        <v>3.7595654359677696E-3</v>
      </c>
      <c r="BD185" s="22">
        <f>Constants!$H76*'Activity data'!BD18*Constants!$H94*FracLEACHMM*MMLeachEF*NtoN2O*kgtoGg</f>
        <v>3.8530778549764194E-3</v>
      </c>
      <c r="BE185" s="22">
        <f>Constants!$H76*'Activity data'!BE18*Constants!$H94*FracLEACHMM*MMLeachEF*NtoN2O*kgtoGg</f>
        <v>3.9449298009332215E-3</v>
      </c>
      <c r="BF185" s="22">
        <f>Constants!$H76*'Activity data'!BF18*Constants!$H94*FracLEACHMM*MMLeachEF*NtoN2O*kgtoGg</f>
        <v>4.0331814021605846E-3</v>
      </c>
      <c r="BG185" s="22">
        <f>Constants!$H76*'Activity data'!BG18*Constants!$H94*FracLEACHMM*MMLeachEF*NtoN2O*kgtoGg</f>
        <v>4.1248619488304652E-3</v>
      </c>
      <c r="BH185" s="22">
        <f>Constants!$H76*'Activity data'!BH18*Constants!$H94*FracLEACHMM*MMLeachEF*NtoN2O*kgtoGg</f>
        <v>4.2098006935385006E-3</v>
      </c>
      <c r="BI185" s="22">
        <f>Constants!$H76*'Activity data'!BI18*Constants!$H94*FracLEACHMM*MMLeachEF*NtoN2O*kgtoGg</f>
        <v>4.2968944382152123E-3</v>
      </c>
      <c r="BJ185" s="22">
        <f>Constants!$H76*'Activity data'!BJ18*Constants!$H94*FracLEACHMM*MMLeachEF*NtoN2O*kgtoGg</f>
        <v>4.3880692462863087E-3</v>
      </c>
      <c r="BK185" s="22">
        <f>Constants!$H76*'Activity data'!BK18*Constants!$H94*FracLEACHMM*MMLeachEF*NtoN2O*kgtoGg</f>
        <v>4.4835984507596094E-3</v>
      </c>
      <c r="BL185" s="22">
        <f>Constants!$H76*'Activity data'!BL18*Constants!$H94*FracLEACHMM*MMLeachEF*NtoN2O*kgtoGg</f>
        <v>4.5837076517716169E-3</v>
      </c>
      <c r="BM185" s="22">
        <f>Constants!$H76*'Activity data'!BM18*Constants!$H94*FracLEACHMM*MMLeachEF*NtoN2O*kgtoGg</f>
        <v>4.6759305773109378E-3</v>
      </c>
      <c r="BN185" s="22">
        <f>Constants!$H76*'Activity data'!BN18*Constants!$H94*FracLEACHMM*MMLeachEF*NtoN2O*kgtoGg</f>
        <v>4.7725032819447566E-3</v>
      </c>
      <c r="BO185" s="22">
        <f>Constants!$H76*'Activity data'!BO18*Constants!$H94*FracLEACHMM*MMLeachEF*NtoN2O*kgtoGg</f>
        <v>4.8776454403056521E-3</v>
      </c>
      <c r="BP185" s="22">
        <f>Constants!$H76*'Activity data'!BP18*Constants!$H94*FracLEACHMM*MMLeachEF*NtoN2O*kgtoGg</f>
        <v>4.9892200261548447E-3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1.8197780265539365E-2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1.7866519757963228E-2</v>
      </c>
      <c r="AM186" s="22">
        <f>Constants!$H77*'Activity data'!AM19*Constants!$H95*FracLEACHMM*MMLeachEF*NtoN2O*kgtoGg</f>
        <v>1.8509144113960856E-2</v>
      </c>
      <c r="AN186" s="22">
        <f>Constants!$H77*'Activity data'!AN19*Constants!$H95*FracLEACHMM*MMLeachEF*NtoN2O*kgtoGg</f>
        <v>1.8806988990823701E-2</v>
      </c>
      <c r="AO186" s="22">
        <f>Constants!$H77*'Activity data'!AO19*Constants!$H95*FracLEACHMM*MMLeachEF*NtoN2O*kgtoGg</f>
        <v>1.8884456622465989E-2</v>
      </c>
      <c r="AP186" s="22">
        <f>Constants!$H77*'Activity data'!AP19*Constants!$H95*FracLEACHMM*MMLeachEF*NtoN2O*kgtoGg</f>
        <v>1.9076579460793972E-2</v>
      </c>
      <c r="AQ186" s="22">
        <f>Constants!$H77*'Activity data'!AQ19*Constants!$H95*FracLEACHMM*MMLeachEF*NtoN2O*kgtoGg</f>
        <v>1.9288020002145689E-2</v>
      </c>
      <c r="AR186" s="22">
        <f>Constants!$H77*'Activity data'!AR19*Constants!$H95*FracLEACHMM*MMLeachEF*NtoN2O*kgtoGg</f>
        <v>1.9539785970133085E-2</v>
      </c>
      <c r="AS186" s="22">
        <f>Constants!$H77*'Activity data'!AS19*Constants!$H95*FracLEACHMM*MMLeachEF*NtoN2O*kgtoGg</f>
        <v>1.9819994601871449E-2</v>
      </c>
      <c r="AT186" s="22">
        <f>Constants!$H77*'Activity data'!AT19*Constants!$H95*FracLEACHMM*MMLeachEF*NtoN2O*kgtoGg</f>
        <v>2.0129932389994051E-2</v>
      </c>
      <c r="AU186" s="22">
        <f>Constants!$H77*'Activity data'!AU19*Constants!$H95*FracLEACHMM*MMLeachEF*NtoN2O*kgtoGg</f>
        <v>2.0500232945743369E-2</v>
      </c>
      <c r="AV186" s="22">
        <f>Constants!$H77*'Activity data'!AV19*Constants!$H95*FracLEACHMM*MMLeachEF*NtoN2O*kgtoGg</f>
        <v>2.0937059179758664E-2</v>
      </c>
      <c r="AW186" s="22">
        <f>Constants!$H77*'Activity data'!AW19*Constants!$H95*FracLEACHMM*MMLeachEF*NtoN2O*kgtoGg</f>
        <v>2.1429807921436568E-2</v>
      </c>
      <c r="AX186" s="22">
        <f>Constants!$H77*'Activity data'!AX19*Constants!$H95*FracLEACHMM*MMLeachEF*NtoN2O*kgtoGg</f>
        <v>2.1945154822106773E-2</v>
      </c>
      <c r="AY186" s="22">
        <f>Constants!$H77*'Activity data'!AY19*Constants!$H95*FracLEACHMM*MMLeachEF*NtoN2O*kgtoGg</f>
        <v>2.2487694592975279E-2</v>
      </c>
      <c r="AZ186" s="22">
        <f>Constants!$H77*'Activity data'!AZ19*Constants!$H95*FracLEACHMM*MMLeachEF*NtoN2O*kgtoGg</f>
        <v>2.3099678743148656E-2</v>
      </c>
      <c r="BA186" s="22">
        <f>Constants!$H77*'Activity data'!BA19*Constants!$H95*FracLEACHMM*MMLeachEF*NtoN2O*kgtoGg</f>
        <v>2.3744156426757715E-2</v>
      </c>
      <c r="BB186" s="22">
        <f>Constants!$H77*'Activity data'!BB19*Constants!$H95*FracLEACHMM*MMLeachEF*NtoN2O*kgtoGg</f>
        <v>2.4423456573095255E-2</v>
      </c>
      <c r="BC186" s="22">
        <f>Constants!$H77*'Activity data'!BC19*Constants!$H95*FracLEACHMM*MMLeachEF*NtoN2O*kgtoGg</f>
        <v>2.5142024875307544E-2</v>
      </c>
      <c r="BD186" s="22">
        <f>Constants!$H77*'Activity data'!BD19*Constants!$H95*FracLEACHMM*MMLeachEF*NtoN2O*kgtoGg</f>
        <v>2.5890804322949275E-2</v>
      </c>
      <c r="BE186" s="22">
        <f>Constants!$H77*'Activity data'!BE19*Constants!$H95*FracLEACHMM*MMLeachEF*NtoN2O*kgtoGg</f>
        <v>2.664925548017839E-2</v>
      </c>
      <c r="BF186" s="22">
        <f>Constants!$H77*'Activity data'!BF19*Constants!$H95*FracLEACHMM*MMLeachEF*NtoN2O*kgtoGg</f>
        <v>2.7409320556492311E-2</v>
      </c>
      <c r="BG186" s="22">
        <f>Constants!$H77*'Activity data'!BG19*Constants!$H95*FracLEACHMM*MMLeachEF*NtoN2O*kgtoGg</f>
        <v>2.8201196183477262E-2</v>
      </c>
      <c r="BH186" s="22">
        <f>Constants!$H77*'Activity data'!BH19*Constants!$H95*FracLEACHMM*MMLeachEF*NtoN2O*kgtoGg</f>
        <v>2.8981036630624464E-2</v>
      </c>
      <c r="BI186" s="22">
        <f>Constants!$H77*'Activity data'!BI19*Constants!$H95*FracLEACHMM*MMLeachEF*NtoN2O*kgtoGg</f>
        <v>2.9787501375830049E-2</v>
      </c>
      <c r="BJ186" s="22">
        <f>Constants!$H77*'Activity data'!BJ19*Constants!$H95*FracLEACHMM*MMLeachEF*NtoN2O*kgtoGg</f>
        <v>3.0630461447410714E-2</v>
      </c>
      <c r="BK186" s="22">
        <f>Constants!$H77*'Activity data'!BK19*Constants!$H95*FracLEACHMM*MMLeachEF*NtoN2O*kgtoGg</f>
        <v>3.1512558779286347E-2</v>
      </c>
      <c r="BL186" s="22">
        <f>Constants!$H77*'Activity data'!BL19*Constants!$H95*FracLEACHMM*MMLeachEF*NtoN2O*kgtoGg</f>
        <v>3.2436334131589861E-2</v>
      </c>
      <c r="BM186" s="22">
        <f>Constants!$H77*'Activity data'!BM19*Constants!$H95*FracLEACHMM*MMLeachEF*NtoN2O*kgtoGg</f>
        <v>3.3343283263071261E-2</v>
      </c>
      <c r="BN186" s="22">
        <f>Constants!$H77*'Activity data'!BN19*Constants!$H95*FracLEACHMM*MMLeachEF*NtoN2O*kgtoGg</f>
        <v>3.4292330953186408E-2</v>
      </c>
      <c r="BO186" s="22">
        <f>Constants!$H77*'Activity data'!BO19*Constants!$H95*FracLEACHMM*MMLeachEF*NtoN2O*kgtoGg</f>
        <v>3.5306560909979502E-2</v>
      </c>
      <c r="BP186" s="22">
        <f>Constants!$H77*'Activity data'!BP19*Constants!$H95*FracLEACHMM*MMLeachEF*NtoN2O*kgtoGg</f>
        <v>3.6377908135725716E-2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8.0430818839717713E-2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6.7721104784121369E-2</v>
      </c>
      <c r="AM187" s="22">
        <f>Constants!$H78*'Activity data'!AM20*Constants!$H96*FracLEACHMM*MMLeachEF*NtoN2O*kgtoGg</f>
        <v>7.2746055762746717E-2</v>
      </c>
      <c r="AN187" s="22">
        <f>Constants!$H78*'Activity data'!AN20*Constants!$H96*FracLEACHMM*MMLeachEF*NtoN2O*kgtoGg</f>
        <v>7.4131998037435823E-2</v>
      </c>
      <c r="AO187" s="22">
        <f>Constants!$H78*'Activity data'!AO20*Constants!$H96*FracLEACHMM*MMLeachEF*NtoN2O*kgtoGg</f>
        <v>7.3072847188380266E-2</v>
      </c>
      <c r="AP187" s="22">
        <f>Constants!$H78*'Activity data'!AP20*Constants!$H96*FracLEACHMM*MMLeachEF*NtoN2O*kgtoGg</f>
        <v>7.3078546347850409E-2</v>
      </c>
      <c r="AQ187" s="22">
        <f>Constants!$H78*'Activity data'!AQ20*Constants!$H96*FracLEACHMM*MMLeachEF*NtoN2O*kgtoGg</f>
        <v>7.3192853128497673E-2</v>
      </c>
      <c r="AR187" s="22">
        <f>Constants!$H78*'Activity data'!AR20*Constants!$H96*FracLEACHMM*MMLeachEF*NtoN2O*kgtoGg</f>
        <v>7.379139145393912E-2</v>
      </c>
      <c r="AS187" s="22">
        <f>Constants!$H78*'Activity data'!AS20*Constants!$H96*FracLEACHMM*MMLeachEF*NtoN2O*kgtoGg</f>
        <v>7.4730832126072358E-2</v>
      </c>
      <c r="AT187" s="22">
        <f>Constants!$H78*'Activity data'!AT20*Constants!$H96*FracLEACHMM*MMLeachEF*NtoN2O*kgtoGg</f>
        <v>7.6016686997398025E-2</v>
      </c>
      <c r="AU187" s="22">
        <f>Constants!$H78*'Activity data'!AU20*Constants!$H96*FracLEACHMM*MMLeachEF*NtoN2O*kgtoGg</f>
        <v>7.7952791767565116E-2</v>
      </c>
      <c r="AV187" s="22">
        <f>Constants!$H78*'Activity data'!AV20*Constants!$H96*FracLEACHMM*MMLeachEF*NtoN2O*kgtoGg</f>
        <v>8.058176878132102E-2</v>
      </c>
      <c r="AW187" s="22">
        <f>Constants!$H78*'Activity data'!AW20*Constants!$H96*FracLEACHMM*MMLeachEF*NtoN2O*kgtoGg</f>
        <v>8.3779949770334525E-2</v>
      </c>
      <c r="AX187" s="22">
        <f>Constants!$H78*'Activity data'!AX20*Constants!$H96*FracLEACHMM*MMLeachEF*NtoN2O*kgtoGg</f>
        <v>8.7193551289418469E-2</v>
      </c>
      <c r="AY187" s="22">
        <f>Constants!$H78*'Activity data'!AY20*Constants!$H96*FracLEACHMM*MMLeachEF*NtoN2O*kgtoGg</f>
        <v>9.086314533375843E-2</v>
      </c>
      <c r="AZ187" s="22">
        <f>Constants!$H78*'Activity data'!AZ20*Constants!$H96*FracLEACHMM*MMLeachEF*NtoN2O*kgtoGg</f>
        <v>9.5207542157191016E-2</v>
      </c>
      <c r="BA187" s="22">
        <f>Constants!$H78*'Activity data'!BA20*Constants!$H96*FracLEACHMM*MMLeachEF*NtoN2O*kgtoGg</f>
        <v>9.9845384412612703E-2</v>
      </c>
      <c r="BB187" s="22">
        <f>Constants!$H78*'Activity data'!BB20*Constants!$H96*FracLEACHMM*MMLeachEF*NtoN2O*kgtoGg</f>
        <v>0.10479058883031935</v>
      </c>
      <c r="BC187" s="22">
        <f>Constants!$H78*'Activity data'!BC20*Constants!$H96*FracLEACHMM*MMLeachEF*NtoN2O*kgtoGg</f>
        <v>0.11008424950630839</v>
      </c>
      <c r="BD187" s="22">
        <f>Constants!$H78*'Activity data'!BD20*Constants!$H96*FracLEACHMM*MMLeachEF*NtoN2O*kgtoGg</f>
        <v>0.11563811747896563</v>
      </c>
      <c r="BE187" s="22">
        <f>Constants!$H78*'Activity data'!BE20*Constants!$H96*FracLEACHMM*MMLeachEF*NtoN2O*kgtoGg</f>
        <v>0.12124974675259657</v>
      </c>
      <c r="BF187" s="22">
        <f>Constants!$H78*'Activity data'!BF20*Constants!$H96*FracLEACHMM*MMLeachEF*NtoN2O*kgtoGg</f>
        <v>0.12684018285608722</v>
      </c>
      <c r="BG187" s="22">
        <f>Constants!$H78*'Activity data'!BG20*Constants!$H96*FracLEACHMM*MMLeachEF*NtoN2O*kgtoGg</f>
        <v>0.13269670954262766</v>
      </c>
      <c r="BH187" s="22">
        <f>Constants!$H78*'Activity data'!BH20*Constants!$H96*FracLEACHMM*MMLeachEF*NtoN2O*kgtoGg</f>
        <v>0.13840376003949142</v>
      </c>
      <c r="BI187" s="22">
        <f>Constants!$H78*'Activity data'!BI20*Constants!$H96*FracLEACHMM*MMLeachEF*NtoN2O*kgtoGg</f>
        <v>0.14433134444584136</v>
      </c>
      <c r="BJ187" s="22">
        <f>Constants!$H78*'Activity data'!BJ20*Constants!$H96*FracLEACHMM*MMLeachEF*NtoN2O*kgtoGg</f>
        <v>0.15056902557263782</v>
      </c>
      <c r="BK187" s="22">
        <f>Constants!$H78*'Activity data'!BK20*Constants!$H96*FracLEACHMM*MMLeachEF*NtoN2O*kgtoGg</f>
        <v>0.15713981745462244</v>
      </c>
      <c r="BL187" s="22">
        <f>Constants!$H78*'Activity data'!BL20*Constants!$H96*FracLEACHMM*MMLeachEF*NtoN2O*kgtoGg</f>
        <v>0.16406568679413838</v>
      </c>
      <c r="BM187" s="22">
        <f>Constants!$H78*'Activity data'!BM20*Constants!$H96*FracLEACHMM*MMLeachEF*NtoN2O*kgtoGg</f>
        <v>0.17080292085025456</v>
      </c>
      <c r="BN187" s="22">
        <f>Constants!$H78*'Activity data'!BN20*Constants!$H96*FracLEACHMM*MMLeachEF*NtoN2O*kgtoGg</f>
        <v>0.17789457992774635</v>
      </c>
      <c r="BO187" s="22">
        <f>Constants!$H78*'Activity data'!BO20*Constants!$H96*FracLEACHMM*MMLeachEF*NtoN2O*kgtoGg</f>
        <v>0.18554565393050121</v>
      </c>
      <c r="BP187" s="22">
        <f>Constants!$H78*'Activity data'!BP20*Constants!$H96*FracLEACHMM*MMLeachEF*NtoN2O*kgtoGg</f>
        <v>0.19367806389247613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5546875" defaultRowHeight="15" x14ac:dyDescent="0.25"/>
  <cols>
    <col min="1" max="1" width="34.42578125" customWidth="1"/>
    <col min="2" max="2" width="33.28515625" customWidth="1"/>
    <col min="3" max="3" width="27.42578125" customWidth="1"/>
    <col min="4" max="4" width="7.42578125" customWidth="1"/>
    <col min="5" max="5" width="26.140625" customWidth="1"/>
    <col min="6" max="33" width="9.7109375" customWidth="1"/>
    <col min="34" max="34" width="9.42578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1101.2673361670938</v>
      </c>
      <c r="AJ4" s="40">
        <f t="shared" si="0"/>
        <v>1013.1405447250627</v>
      </c>
      <c r="AK4" s="40">
        <f t="shared" si="0"/>
        <v>1041.686559629705</v>
      </c>
      <c r="AL4" s="40">
        <f t="shared" ref="AL4:BN4" si="1">SUM(AL5:AL10)</f>
        <v>1044.8830866465557</v>
      </c>
      <c r="AM4" s="40">
        <f t="shared" si="1"/>
        <v>1032.290283727468</v>
      </c>
      <c r="AN4" s="40">
        <f t="shared" si="1"/>
        <v>1027.671675051906</v>
      </c>
      <c r="AO4" s="40">
        <f t="shared" si="1"/>
        <v>1024.2976014822157</v>
      </c>
      <c r="AP4" s="40">
        <f t="shared" si="1"/>
        <v>1023.8555992842513</v>
      </c>
      <c r="AQ4" s="40">
        <f t="shared" si="1"/>
        <v>1025.3880079818937</v>
      </c>
      <c r="AR4" s="40">
        <f t="shared" si="1"/>
        <v>1028.8699642912118</v>
      </c>
      <c r="AS4" s="40">
        <f t="shared" si="1"/>
        <v>1036.1388477895136</v>
      </c>
      <c r="AT4" s="40">
        <f t="shared" si="1"/>
        <v>1047.3723360030633</v>
      </c>
      <c r="AU4" s="40">
        <f t="shared" si="1"/>
        <v>1056.3850174826957</v>
      </c>
      <c r="AV4" s="40">
        <f t="shared" si="1"/>
        <v>1066.0373642025627</v>
      </c>
      <c r="AW4" s="40">
        <f t="shared" si="1"/>
        <v>1076.5165411738096</v>
      </c>
      <c r="AX4" s="40">
        <f t="shared" si="1"/>
        <v>1090.1465650045877</v>
      </c>
      <c r="AY4" s="40">
        <f t="shared" si="1"/>
        <v>1104.604305101971</v>
      </c>
      <c r="AZ4" s="40">
        <f t="shared" si="1"/>
        <v>1119.907910689622</v>
      </c>
      <c r="BA4" s="40">
        <f t="shared" si="1"/>
        <v>1136.1929095436467</v>
      </c>
      <c r="BB4" s="40">
        <f t="shared" si="1"/>
        <v>1152.8787892498294</v>
      </c>
      <c r="BC4" s="40">
        <f t="shared" si="1"/>
        <v>1168.8405285703959</v>
      </c>
      <c r="BD4" s="40">
        <f t="shared" si="1"/>
        <v>1183.6710161308376</v>
      </c>
      <c r="BE4" s="40">
        <f t="shared" si="1"/>
        <v>1202.4700486320305</v>
      </c>
      <c r="BF4" s="40">
        <f t="shared" si="1"/>
        <v>1219.6878929068141</v>
      </c>
      <c r="BG4" s="40">
        <f t="shared" si="1"/>
        <v>1237.1913821858884</v>
      </c>
      <c r="BH4" s="40">
        <f t="shared" si="1"/>
        <v>1255.381326529892</v>
      </c>
      <c r="BI4" s="40">
        <f t="shared" si="1"/>
        <v>1274.3037836748895</v>
      </c>
      <c r="BJ4" s="40">
        <f t="shared" si="1"/>
        <v>1293.9936371815527</v>
      </c>
      <c r="BK4" s="40">
        <f t="shared" si="1"/>
        <v>1311.8402568678641</v>
      </c>
      <c r="BL4" s="40">
        <f t="shared" si="1"/>
        <v>1330.4033876003223</v>
      </c>
      <c r="BM4" s="40">
        <f t="shared" si="1"/>
        <v>1350.5571068925781</v>
      </c>
      <c r="BN4" s="40">
        <f t="shared" si="1"/>
        <v>1371.839794245629</v>
      </c>
    </row>
    <row r="5" spans="1:72" x14ac:dyDescent="0.25">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903.91074691874155</v>
      </c>
      <c r="AJ5" s="27">
        <f>SUM(Emissions!AL4:AL9)</f>
        <v>816.67063660859151</v>
      </c>
      <c r="AK5" s="27">
        <f>SUM(Emissions!AM4:AM9)</f>
        <v>844.86831551393357</v>
      </c>
      <c r="AL5" s="27">
        <f>SUM(Emissions!AN4:AN9)</f>
        <v>848.0774171318692</v>
      </c>
      <c r="AM5" s="27">
        <f>SUM(Emissions!AO4:AO9)</f>
        <v>835.55038441861734</v>
      </c>
      <c r="AN5" s="27">
        <f>SUM(Emissions!AP4:AP9)</f>
        <v>830.72170811566991</v>
      </c>
      <c r="AO5" s="27">
        <f>SUM(Emissions!AQ4:AQ9)</f>
        <v>827.00237018821952</v>
      </c>
      <c r="AP5" s="27">
        <f>SUM(Emissions!AR4:AR9)</f>
        <v>826.21458934069403</v>
      </c>
      <c r="AQ5" s="27">
        <f>SUM(Emissions!AS4:AS9)</f>
        <v>827.40317896432168</v>
      </c>
      <c r="AR5" s="27">
        <f>SUM(Emissions!AT4:AT9)</f>
        <v>830.54458398264399</v>
      </c>
      <c r="AS5" s="27">
        <f>SUM(Emissions!AU4:AU9)</f>
        <v>837.45743065199235</v>
      </c>
      <c r="AT5" s="27">
        <f>SUM(Emissions!AV4:AV9)</f>
        <v>848.3125876122109</v>
      </c>
      <c r="AU5" s="27">
        <f>SUM(Emissions!AW4:AW9)</f>
        <v>856.93123064271674</v>
      </c>
      <c r="AV5" s="27">
        <f>SUM(Emissions!AX4:AX9)</f>
        <v>866.18748980547264</v>
      </c>
      <c r="AW5" s="27">
        <f>SUM(Emissions!AY4:AY9)</f>
        <v>876.26573773227744</v>
      </c>
      <c r="AX5" s="27">
        <f>SUM(Emissions!AZ4:AZ9)</f>
        <v>889.47212106245263</v>
      </c>
      <c r="AY5" s="27">
        <f>SUM(Emissions!BA4:BA9)</f>
        <v>903.50078751426304</v>
      </c>
      <c r="AZ5" s="27">
        <f>SUM(Emissions!BB4:BB9)</f>
        <v>918.36597323497574</v>
      </c>
      <c r="BA5" s="27">
        <f>SUM(Emissions!BC4:BC9)</f>
        <v>934.20454528318157</v>
      </c>
      <c r="BB5" s="27">
        <f>SUM(Emissions!BD4:BD9)</f>
        <v>950.44624960285921</v>
      </c>
      <c r="BC5" s="27">
        <f>SUM(Emissions!BE4:BE9)</f>
        <v>965.97616893572183</v>
      </c>
      <c r="BD5" s="27">
        <f>SUM(Emissions!BF4:BF9)</f>
        <v>980.38990195271765</v>
      </c>
      <c r="BE5" s="27">
        <f>SUM(Emissions!BG4:BG9)</f>
        <v>998.7716962724736</v>
      </c>
      <c r="BF5" s="27">
        <f>SUM(Emissions!BH4:BH9)</f>
        <v>1015.5962248430325</v>
      </c>
      <c r="BG5" s="27">
        <f>SUM(Emissions!BI4:BI9)</f>
        <v>1032.7147595298759</v>
      </c>
      <c r="BH5" s="27">
        <f>SUM(Emissions!BJ4:BJ9)</f>
        <v>1050.5241030198808</v>
      </c>
      <c r="BI5" s="27">
        <f>SUM(Emissions!BK4:BK9)</f>
        <v>1069.0722466149527</v>
      </c>
      <c r="BJ5" s="27">
        <f>SUM(Emissions!BL4:BL9)</f>
        <v>1088.3963107086183</v>
      </c>
      <c r="BK5" s="27">
        <f>SUM(Emissions!BM4:BM9)</f>
        <v>1105.9122798844637</v>
      </c>
      <c r="BL5" s="27">
        <f>SUM(Emissions!BN4:BN9)</f>
        <v>1124.1529719659288</v>
      </c>
      <c r="BM5" s="27">
        <f>SUM(Emissions!BO4:BO9)</f>
        <v>1143.9821947704636</v>
      </c>
      <c r="BN5" s="27">
        <f>SUM(Emissions!BP4:BP9)</f>
        <v>1164.9451938662182</v>
      </c>
    </row>
    <row r="6" spans="1:72" x14ac:dyDescent="0.25">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149.08683066168243</v>
      </c>
      <c r="AK6" s="27">
        <f>SUM(Emissions!AM10:AM11)</f>
        <v>149.18471631490678</v>
      </c>
      <c r="AL6" s="27">
        <f>SUM(Emissions!AN10:AN11)</f>
        <v>149.13401546667575</v>
      </c>
      <c r="AM6" s="27">
        <f>SUM(Emissions!AO10:AO11)</f>
        <v>149.11954590533702</v>
      </c>
      <c r="AN6" s="27">
        <f>SUM(Emissions!AP10:AP11)</f>
        <v>149.27417366584302</v>
      </c>
      <c r="AO6" s="27">
        <f>SUM(Emissions!AQ10:AQ11)</f>
        <v>149.52498369262278</v>
      </c>
      <c r="AP6" s="27">
        <f>SUM(Emissions!AR10:AR11)</f>
        <v>149.76345653677848</v>
      </c>
      <c r="AQ6" s="27">
        <f>SUM(Emissions!AS10:AS11)</f>
        <v>149.99209837583575</v>
      </c>
      <c r="AR6" s="27">
        <f>SUM(Emissions!AT10:AT11)</f>
        <v>150.20984633738391</v>
      </c>
      <c r="AS6" s="27">
        <f>SUM(Emissions!AU10:AU11)</f>
        <v>150.4215946770849</v>
      </c>
      <c r="AT6" s="27">
        <f>SUM(Emissions!AV10:AV11)</f>
        <v>150.63127399501417</v>
      </c>
      <c r="AU6" s="27">
        <f>SUM(Emissions!AW10:AW11)</f>
        <v>150.83785751837797</v>
      </c>
      <c r="AV6" s="27">
        <f>SUM(Emissions!AX10:AX11)</f>
        <v>151.04164636314147</v>
      </c>
      <c r="AW6" s="27">
        <f>SUM(Emissions!AY10:AY11)</f>
        <v>151.2435296270458</v>
      </c>
      <c r="AX6" s="27">
        <f>SUM(Emissions!AZ10:AZ11)</f>
        <v>151.4447310698248</v>
      </c>
      <c r="AY6" s="27">
        <f>SUM(Emissions!BA10:BA11)</f>
        <v>151.64357739522333</v>
      </c>
      <c r="AZ6" s="27">
        <f>SUM(Emissions!BB10:BB11)</f>
        <v>151.84258612436111</v>
      </c>
      <c r="BA6" s="27">
        <f>SUM(Emissions!BC10:BC11)</f>
        <v>152.03967760246246</v>
      </c>
      <c r="BB6" s="27">
        <f>SUM(Emissions!BD10:BD11)</f>
        <v>152.22984086346858</v>
      </c>
      <c r="BC6" s="27">
        <f>SUM(Emissions!BE10:BE11)</f>
        <v>152.41128904410417</v>
      </c>
      <c r="BD6" s="27">
        <f>SUM(Emissions!BF10:BF11)</f>
        <v>152.58414529385263</v>
      </c>
      <c r="BE6" s="27">
        <f>SUM(Emissions!BG10:BG11)</f>
        <v>152.75182817016156</v>
      </c>
      <c r="BF6" s="27">
        <f>SUM(Emissions!BH10:BH11)</f>
        <v>152.90779988590046</v>
      </c>
      <c r="BG6" s="27">
        <f>SUM(Emissions!BI10:BI11)</f>
        <v>153.0532295375105</v>
      </c>
      <c r="BH6" s="27">
        <f>SUM(Emissions!BJ10:BJ11)</f>
        <v>153.18860680580843</v>
      </c>
      <c r="BI6" s="27">
        <f>SUM(Emissions!BK10:BK11)</f>
        <v>153.31187279308821</v>
      </c>
      <c r="BJ6" s="27">
        <f>SUM(Emissions!BL10:BL11)</f>
        <v>153.42076320907711</v>
      </c>
      <c r="BK6" s="27">
        <f>SUM(Emissions!BM10:BM11)</f>
        <v>153.51030801187284</v>
      </c>
      <c r="BL6" s="27">
        <f>SUM(Emissions!BN10:BN11)</f>
        <v>153.58559341889691</v>
      </c>
      <c r="BM6" s="27">
        <f>SUM(Emissions!BO10:BO11)</f>
        <v>153.64869556761948</v>
      </c>
      <c r="BN6" s="27">
        <f>SUM(Emissions!BP10:BP11)</f>
        <v>153.69663634399717</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38.708324805427907</v>
      </c>
      <c r="AK7" s="27">
        <f>SUM(Emissions!AM12:AM13)</f>
        <v>38.77115351770793</v>
      </c>
      <c r="AL7" s="27">
        <f>SUM(Emissions!AN12:AN13)</f>
        <v>38.772519994437424</v>
      </c>
      <c r="AM7" s="27">
        <f>SUM(Emissions!AO12:AO13)</f>
        <v>38.78568565383118</v>
      </c>
      <c r="AN7" s="27">
        <f>SUM(Emissions!AP12:AP13)</f>
        <v>38.862810548624154</v>
      </c>
      <c r="AO7" s="27">
        <f>SUM(Emissions!AQ12:AQ13)</f>
        <v>38.975134213991481</v>
      </c>
      <c r="AP7" s="27">
        <f>SUM(Emissions!AR12:AR13)</f>
        <v>39.080277194837976</v>
      </c>
      <c r="AQ7" s="27">
        <f>SUM(Emissions!AS12:AS13)</f>
        <v>39.179419411907858</v>
      </c>
      <c r="AR7" s="27">
        <f>SUM(Emissions!AT12:AT13)</f>
        <v>39.272327381557936</v>
      </c>
      <c r="AS7" s="27">
        <f>SUM(Emissions!AU12:AU13)</f>
        <v>39.361061601730938</v>
      </c>
      <c r="AT7" s="27">
        <f>SUM(Emissions!AV12:AV13)</f>
        <v>39.447279374394043</v>
      </c>
      <c r="AU7" s="27">
        <f>SUM(Emissions!AW12:AW13)</f>
        <v>39.530701009839213</v>
      </c>
      <c r="AV7" s="27">
        <f>SUM(Emissions!AX12:AX13)</f>
        <v>39.61155055625234</v>
      </c>
      <c r="AW7" s="27">
        <f>SUM(Emissions!AY12:AY13)</f>
        <v>39.690267560680439</v>
      </c>
      <c r="AX7" s="27">
        <f>SUM(Emissions!AZ12:AZ13)</f>
        <v>39.767408853725598</v>
      </c>
      <c r="AY7" s="27">
        <f>SUM(Emissions!BA12:BA13)</f>
        <v>39.842411813311962</v>
      </c>
      <c r="AZ7" s="27">
        <f>SUM(Emissions!BB12:BB13)</f>
        <v>39.91631272203999</v>
      </c>
      <c r="BA7" s="27">
        <f>SUM(Emissions!BC12:BC13)</f>
        <v>39.988382404827981</v>
      </c>
      <c r="BB7" s="27">
        <f>SUM(Emissions!BD12:BD13)</f>
        <v>40.056777126255064</v>
      </c>
      <c r="BC7" s="27">
        <f>SUM(Emissions!BE12:BE13)</f>
        <v>40.120886769008848</v>
      </c>
      <c r="BD7" s="27">
        <f>SUM(Emissions!BF12:BF13)</f>
        <v>40.180825591216816</v>
      </c>
      <c r="BE7" s="27">
        <f>SUM(Emissions!BG12:BG13)</f>
        <v>40.237950366741799</v>
      </c>
      <c r="BF7" s="27">
        <f>SUM(Emissions!BH12:BH13)</f>
        <v>40.289843641276725</v>
      </c>
      <c r="BG7" s="27">
        <f>SUM(Emissions!BI12:BI13)</f>
        <v>40.337008132882268</v>
      </c>
      <c r="BH7" s="27">
        <f>SUM(Emissions!BJ12:BJ13)</f>
        <v>40.379684363518066</v>
      </c>
      <c r="BI7" s="27">
        <f>SUM(Emissions!BK12:BK13)</f>
        <v>40.417150643335063</v>
      </c>
      <c r="BJ7" s="27">
        <f>SUM(Emissions!BL12:BL13)</f>
        <v>40.448610549910121</v>
      </c>
      <c r="BK7" s="27">
        <f>SUM(Emissions!BM12:BM13)</f>
        <v>40.472256901468413</v>
      </c>
      <c r="BL7" s="27">
        <f>SUM(Emissions!BN12:BN13)</f>
        <v>40.490053258383938</v>
      </c>
      <c r="BM7" s="27">
        <f>SUM(Emissions!BO12:BO13)</f>
        <v>40.502824382768807</v>
      </c>
      <c r="BN7" s="27">
        <f>SUM(Emissions!BP12:BP13)</f>
        <v>40.50950354493601</v>
      </c>
    </row>
    <row r="8" spans="1:72" x14ac:dyDescent="0.25">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5.6203482259438013</v>
      </c>
      <c r="AE8" s="27">
        <f>Emissions!AG14</f>
        <v>5.629075655008374</v>
      </c>
      <c r="AF8" s="27">
        <f>Emissions!AH14</f>
        <v>5.6165815405282276</v>
      </c>
      <c r="AG8" s="27">
        <f>Emissions!AI14</f>
        <v>5.5833231296706112</v>
      </c>
      <c r="AH8" s="27">
        <f>Emissions!AJ14</f>
        <v>5.5648827699457346</v>
      </c>
      <c r="AI8" s="27">
        <f>Emissions!AK14</f>
        <v>5.5483103177944031</v>
      </c>
      <c r="AJ8" s="27">
        <f>Emissions!AL14</f>
        <v>5.2803833464567367</v>
      </c>
      <c r="AK8" s="27">
        <f>Emissions!AM14</f>
        <v>5.4084183105105064</v>
      </c>
      <c r="AL8" s="27">
        <f>Emissions!AN14</f>
        <v>5.4467115947178373</v>
      </c>
      <c r="AM8" s="27">
        <f>Emissions!AO14</f>
        <v>5.4224186083093189</v>
      </c>
      <c r="AN8" s="27">
        <f>Emissions!AP14</f>
        <v>5.4223243033308801</v>
      </c>
      <c r="AO8" s="27">
        <f>Emissions!AQ14</f>
        <v>5.4234073071057072</v>
      </c>
      <c r="AP8" s="27">
        <f>Emissions!AR14</f>
        <v>5.4369231886816394</v>
      </c>
      <c r="AQ8" s="27">
        <f>Emissions!AS14</f>
        <v>5.4591522823339398</v>
      </c>
      <c r="AR8" s="27">
        <f>Emissions!AT14</f>
        <v>5.4902125756346534</v>
      </c>
      <c r="AS8" s="27">
        <f>Emissions!AU14</f>
        <v>5.5376204396745452</v>
      </c>
      <c r="AT8" s="27">
        <f>Emissions!AV14</f>
        <v>5.6023226186449859</v>
      </c>
      <c r="AU8" s="27">
        <f>Emissions!AW14</f>
        <v>5.6811895482573158</v>
      </c>
      <c r="AV8" s="27">
        <f>Emissions!AX14</f>
        <v>5.7653288791715855</v>
      </c>
      <c r="AW8" s="27">
        <f>Emissions!AY14</f>
        <v>5.8557364759404038</v>
      </c>
      <c r="AX8" s="27">
        <f>Emissions!AZ14</f>
        <v>5.9628535041253414</v>
      </c>
      <c r="AY8" s="27">
        <f>Emissions!BA14</f>
        <v>6.077164122124282</v>
      </c>
      <c r="AZ8" s="27">
        <f>Emissions!BB14</f>
        <v>6.1989600195503085</v>
      </c>
      <c r="BA8" s="27">
        <f>Emissions!BC14</f>
        <v>6.3293136796276546</v>
      </c>
      <c r="BB8" s="27">
        <f>Emissions!BD14</f>
        <v>6.4661549750479965</v>
      </c>
      <c r="BC8" s="27">
        <f>Emissions!BE14</f>
        <v>6.6045071340041819</v>
      </c>
      <c r="BD8" s="27">
        <f>Emissions!BF14</f>
        <v>6.7424345411353785</v>
      </c>
      <c r="BE8" s="27">
        <f>Emissions!BG14</f>
        <v>6.8870444673045936</v>
      </c>
      <c r="BF8" s="27">
        <f>Emissions!BH14</f>
        <v>7.0281911039522464</v>
      </c>
      <c r="BG8" s="27">
        <f>Emissions!BI14</f>
        <v>7.1751234269686286</v>
      </c>
      <c r="BH8" s="27">
        <f>Emissions!BJ14</f>
        <v>7.3301139720202508</v>
      </c>
      <c r="BI8" s="27">
        <f>Emissions!BK14</f>
        <v>7.49386719023276</v>
      </c>
      <c r="BJ8" s="27">
        <f>Emissions!BL14</f>
        <v>7.6670892883429591</v>
      </c>
      <c r="BK8" s="27">
        <f>Emissions!BM14</f>
        <v>7.8364451360238094</v>
      </c>
      <c r="BL8" s="27">
        <f>Emissions!BN14</f>
        <v>8.0154296684326614</v>
      </c>
      <c r="BM8" s="27">
        <f>Emissions!BO14</f>
        <v>8.2092106985069559</v>
      </c>
      <c r="BN8" s="27">
        <f>Emissions!BP14</f>
        <v>8.4160816764157058</v>
      </c>
    </row>
    <row r="9" spans="1:72" x14ac:dyDescent="0.25">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2.0846138094278075</v>
      </c>
      <c r="AE10" s="27">
        <f>SUM(Emissions!AG16:AG17)</f>
        <v>2.0654754572205229</v>
      </c>
      <c r="AF10" s="27">
        <f>SUM(Emissions!AH16:AH17)</f>
        <v>2.0342181138558568</v>
      </c>
      <c r="AG10" s="27">
        <f>SUM(Emissions!AI16:AI17)</f>
        <v>1.9913414611083866</v>
      </c>
      <c r="AH10" s="27">
        <f>SUM(Emissions!AJ16:AJ17)</f>
        <v>1.9602082563146466</v>
      </c>
      <c r="AI10" s="27">
        <f>SUM(Emissions!AK16:AK17)</f>
        <v>1.9318299226197024</v>
      </c>
      <c r="AJ10" s="27">
        <f>SUM(Emissions!AL16:AL17)</f>
        <v>1.7243693029041696</v>
      </c>
      <c r="AK10" s="27">
        <f>SUM(Emissions!AM16:AM17)</f>
        <v>1.7839559726461094</v>
      </c>
      <c r="AL10" s="27">
        <f>SUM(Emissions!AN16:AN17)</f>
        <v>1.7824224588556086</v>
      </c>
      <c r="AM10" s="27">
        <f>SUM(Emissions!AO16:AO17)</f>
        <v>1.7422491413731847</v>
      </c>
      <c r="AN10" s="27">
        <f>SUM(Emissions!AP16:AP17)</f>
        <v>1.7206584184380866</v>
      </c>
      <c r="AO10" s="27">
        <f>SUM(Emissions!AQ16:AQ17)</f>
        <v>1.7017060802761597</v>
      </c>
      <c r="AP10" s="27">
        <f>SUM(Emissions!AR16:AR17)</f>
        <v>1.6903530232592434</v>
      </c>
      <c r="AQ10" s="27">
        <f>SUM(Emissions!AS16:AS17)</f>
        <v>1.6841589474945002</v>
      </c>
      <c r="AR10" s="27">
        <f>SUM(Emissions!AT16:AT17)</f>
        <v>1.6829940139912816</v>
      </c>
      <c r="AS10" s="27">
        <f>SUM(Emissions!AU16:AU17)</f>
        <v>1.691140419031002</v>
      </c>
      <c r="AT10" s="27">
        <f>SUM(Emissions!AV16:AV17)</f>
        <v>1.7088724027989937</v>
      </c>
      <c r="AU10" s="27">
        <f>SUM(Emissions!AW16:AW17)</f>
        <v>1.7340387635041612</v>
      </c>
      <c r="AV10" s="27">
        <f>SUM(Emissions!AX16:AX17)</f>
        <v>1.7613485985244981</v>
      </c>
      <c r="AW10" s="27">
        <f>SUM(Emissions!AY16:AY17)</f>
        <v>1.7912697778653861</v>
      </c>
      <c r="AX10" s="27">
        <f>SUM(Emissions!AZ16:AZ17)</f>
        <v>1.8294505144591935</v>
      </c>
      <c r="AY10" s="27">
        <f>SUM(Emissions!BA16:BA17)</f>
        <v>1.870364257048617</v>
      </c>
      <c r="AZ10" s="27">
        <f>SUM(Emissions!BB16:BB17)</f>
        <v>1.9140785886948328</v>
      </c>
      <c r="BA10" s="27">
        <f>SUM(Emissions!BC16:BC17)</f>
        <v>1.9609905735471609</v>
      </c>
      <c r="BB10" s="27">
        <f>SUM(Emissions!BD16:BD17)</f>
        <v>2.0097666821982263</v>
      </c>
      <c r="BC10" s="27">
        <f>SUM(Emissions!BE16:BE17)</f>
        <v>2.0576766875568349</v>
      </c>
      <c r="BD10" s="27">
        <f>SUM(Emissions!BF16:BF17)</f>
        <v>2.1037087519150268</v>
      </c>
      <c r="BE10" s="27">
        <f>SUM(Emissions!BG16:BG17)</f>
        <v>2.1515293553489463</v>
      </c>
      <c r="BF10" s="27">
        <f>SUM(Emissions!BH16:BH17)</f>
        <v>2.1958334326521021</v>
      </c>
      <c r="BG10" s="27">
        <f>SUM(Emissions!BI16:BI17)</f>
        <v>2.2412615586509221</v>
      </c>
      <c r="BH10" s="27">
        <f>SUM(Emissions!BJ16:BJ17)</f>
        <v>2.2888183686646224</v>
      </c>
      <c r="BI10" s="27">
        <f>SUM(Emissions!BK16:BK17)</f>
        <v>2.3386464332803878</v>
      </c>
      <c r="BJ10" s="27">
        <f>SUM(Emissions!BL16:BL17)</f>
        <v>2.3908634256039569</v>
      </c>
      <c r="BK10" s="27">
        <f>SUM(Emissions!BM16:BM17)</f>
        <v>2.4389669340353768</v>
      </c>
      <c r="BL10" s="27">
        <f>SUM(Emissions!BN16:BN17)</f>
        <v>2.4893392886796368</v>
      </c>
      <c r="BM10" s="27">
        <f>SUM(Emissions!BO16:BO17)</f>
        <v>2.5441814732192563</v>
      </c>
      <c r="BN10" s="27">
        <f>SUM(Emissions!BP16:BP17)</f>
        <v>2.6023788140620212</v>
      </c>
    </row>
    <row r="11" spans="1:72" s="19" customFormat="1" ht="15.75" x14ac:dyDescent="0.25">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36.99429818142989</v>
      </c>
      <c r="AE11" s="40">
        <f t="shared" si="6"/>
        <v>36.867987271463186</v>
      </c>
      <c r="AF11" s="40">
        <f t="shared" si="6"/>
        <v>36.560879511524739</v>
      </c>
      <c r="AG11" s="40">
        <f t="shared" si="6"/>
        <v>36.078165266151387</v>
      </c>
      <c r="AH11" s="40">
        <f t="shared" si="6"/>
        <v>35.76940684907337</v>
      </c>
      <c r="AI11" s="40">
        <f t="shared" si="6"/>
        <v>35.500627316217205</v>
      </c>
      <c r="AJ11" s="40">
        <f t="shared" si="6"/>
        <v>32.463210016767505</v>
      </c>
      <c r="AK11" s="40">
        <f t="shared" si="6"/>
        <v>33.501620192729533</v>
      </c>
      <c r="AL11" s="40">
        <f t="shared" ref="AL11:BN11" si="7">SUM(AL12:AL18)</f>
        <v>33.602700092666936</v>
      </c>
      <c r="AM11" s="40">
        <f t="shared" si="7"/>
        <v>33.10906206209993</v>
      </c>
      <c r="AN11" s="40">
        <f t="shared" si="7"/>
        <v>32.905786404485724</v>
      </c>
      <c r="AO11" s="40">
        <f t="shared" si="7"/>
        <v>32.745381891239738</v>
      </c>
      <c r="AP11" s="40">
        <f t="shared" si="7"/>
        <v>32.701484293035321</v>
      </c>
      <c r="AQ11" s="40">
        <f t="shared" si="7"/>
        <v>32.737491998304101</v>
      </c>
      <c r="AR11" s="40">
        <f t="shared" si="7"/>
        <v>32.852452443189868</v>
      </c>
      <c r="AS11" s="40">
        <f t="shared" si="7"/>
        <v>33.115576901879244</v>
      </c>
      <c r="AT11" s="40">
        <f t="shared" si="7"/>
        <v>33.533459222239195</v>
      </c>
      <c r="AU11" s="40">
        <f t="shared" si="7"/>
        <v>34.074474004852199</v>
      </c>
      <c r="AV11" s="40">
        <f t="shared" si="7"/>
        <v>34.654777247820469</v>
      </c>
      <c r="AW11" s="40">
        <f t="shared" si="7"/>
        <v>35.282574650220901</v>
      </c>
      <c r="AX11" s="40">
        <f t="shared" si="7"/>
        <v>36.050240560785163</v>
      </c>
      <c r="AY11" s="40">
        <f t="shared" si="7"/>
        <v>36.86971013257908</v>
      </c>
      <c r="AZ11" s="40">
        <f t="shared" si="7"/>
        <v>37.743018497710565</v>
      </c>
      <c r="BA11" s="40">
        <f t="shared" si="7"/>
        <v>38.677467281287264</v>
      </c>
      <c r="BB11" s="40">
        <f t="shared" si="7"/>
        <v>39.651787304499905</v>
      </c>
      <c r="BC11" s="40">
        <f t="shared" si="7"/>
        <v>40.621262020030436</v>
      </c>
      <c r="BD11" s="40">
        <f t="shared" si="7"/>
        <v>41.569065542368989</v>
      </c>
      <c r="BE11" s="40">
        <f t="shared" si="7"/>
        <v>42.556048854596114</v>
      </c>
      <c r="BF11" s="40">
        <f t="shared" si="7"/>
        <v>43.493777398214334</v>
      </c>
      <c r="BG11" s="40">
        <f t="shared" si="7"/>
        <v>44.460279657655327</v>
      </c>
      <c r="BH11" s="40">
        <f t="shared" si="7"/>
        <v>45.473249217666911</v>
      </c>
      <c r="BI11" s="40">
        <f t="shared" si="7"/>
        <v>46.535893769295662</v>
      </c>
      <c r="BJ11" s="40">
        <f t="shared" si="7"/>
        <v>47.651065068445959</v>
      </c>
      <c r="BK11" s="40">
        <f t="shared" si="7"/>
        <v>48.707144773834557</v>
      </c>
      <c r="BL11" s="40">
        <f t="shared" si="7"/>
        <v>49.814499050519842</v>
      </c>
      <c r="BM11" s="40">
        <f t="shared" si="7"/>
        <v>51.012672661307498</v>
      </c>
      <c r="BN11" s="40">
        <f t="shared" si="7"/>
        <v>52.283625778521412</v>
      </c>
    </row>
    <row r="12" spans="1:72" x14ac:dyDescent="0.25">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10.513994827787092</v>
      </c>
      <c r="AC12" s="27">
        <f>SUM(Emissions!AE18:AE23)</f>
        <v>10.583676395984559</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10.521895577005314</v>
      </c>
      <c r="AK12" s="27">
        <f>SUM(Emissions!AM18:AM23)</f>
        <v>10.724461963648785</v>
      </c>
      <c r="AL12" s="27">
        <f>SUM(Emissions!AN18:AN23)</f>
        <v>10.791188370651838</v>
      </c>
      <c r="AM12" s="27">
        <f>SUM(Emissions!AO18:AO23)</f>
        <v>10.774177607532119</v>
      </c>
      <c r="AN12" s="27">
        <f>SUM(Emissions!AP18:AP23)</f>
        <v>10.80465842765469</v>
      </c>
      <c r="AO12" s="27">
        <f>SUM(Emissions!AQ18:AQ23)</f>
        <v>10.844637938695779</v>
      </c>
      <c r="AP12" s="27">
        <f>SUM(Emissions!AR18:AR23)</f>
        <v>10.900641563607969</v>
      </c>
      <c r="AQ12" s="27">
        <f>SUM(Emissions!AS18:AS23)</f>
        <v>10.967938460815967</v>
      </c>
      <c r="AR12" s="27">
        <f>SUM(Emissions!AT18:AT23)</f>
        <v>11.046815971238958</v>
      </c>
      <c r="AS12" s="27">
        <f>SUM(Emissions!AU18:AU23)</f>
        <v>11.148659978273962</v>
      </c>
      <c r="AT12" s="27">
        <f>SUM(Emissions!AV18:AV23)</f>
        <v>11.275525272584247</v>
      </c>
      <c r="AU12" s="27">
        <f>SUM(Emissions!AW18:AW23)</f>
        <v>11.4238087014692</v>
      </c>
      <c r="AV12" s="27">
        <f>SUM(Emissions!AX18:AX23)</f>
        <v>11.580309488611965</v>
      </c>
      <c r="AW12" s="27">
        <f>SUM(Emissions!AY18:AY23)</f>
        <v>11.746652875315512</v>
      </c>
      <c r="AX12" s="27">
        <f>SUM(Emissions!AZ18:AZ23)</f>
        <v>11.938345545404557</v>
      </c>
      <c r="AY12" s="27">
        <f>SUM(Emissions!BA18:BA23)</f>
        <v>12.141538618788077</v>
      </c>
      <c r="AZ12" s="27">
        <f>SUM(Emissions!BB18:BB23)</f>
        <v>12.357018142980296</v>
      </c>
      <c r="BA12" s="27">
        <f>SUM(Emissions!BC18:BC23)</f>
        <v>12.586286411375125</v>
      </c>
      <c r="BB12" s="27">
        <f>SUM(Emissions!BD18:BD23)</f>
        <v>12.825878208152249</v>
      </c>
      <c r="BC12" s="27">
        <f>SUM(Emissions!BE18:BE23)</f>
        <v>13.068237926367049</v>
      </c>
      <c r="BD12" s="27">
        <f>SUM(Emissions!BF18:BF23)</f>
        <v>13.310443151885536</v>
      </c>
      <c r="BE12" s="27">
        <f>SUM(Emissions!BG18:BG23)</f>
        <v>13.56289158601596</v>
      </c>
      <c r="BF12" s="27">
        <f>SUM(Emissions!BH18:BH23)</f>
        <v>13.810153012123948</v>
      </c>
      <c r="BG12" s="27">
        <f>SUM(Emissions!BI18:BI23)</f>
        <v>14.066195265440282</v>
      </c>
      <c r="BH12" s="27">
        <f>SUM(Emissions!BJ18:BJ23)</f>
        <v>14.334510399883746</v>
      </c>
      <c r="BI12" s="27">
        <f>SUM(Emissions!BK18:BK23)</f>
        <v>14.61594318072304</v>
      </c>
      <c r="BJ12" s="27">
        <f>SUM(Emissions!BL18:BL23)</f>
        <v>14.911294727133418</v>
      </c>
      <c r="BK12" s="27">
        <f>SUM(Emissions!BM18:BM23)</f>
        <v>15.199610738590266</v>
      </c>
      <c r="BL12" s="27">
        <f>SUM(Emissions!BN18:BN23)</f>
        <v>15.50193654984426</v>
      </c>
      <c r="BM12" s="27">
        <f>SUM(Emissions!BO18:BO23)</f>
        <v>15.82639226861486</v>
      </c>
      <c r="BN12" s="27">
        <f>SUM(Emissions!BP18:BP23)</f>
        <v>16.169964295040117</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4.0753764581965668E-2</v>
      </c>
      <c r="AK13" s="27">
        <f>SUM(Emissions!AM24:AM25)</f>
        <v>4.0780522202674023E-2</v>
      </c>
      <c r="AL13" s="27">
        <f>SUM(Emissions!AN24:AN25)</f>
        <v>4.0766662826740262E-2</v>
      </c>
      <c r="AM13" s="27">
        <f>SUM(Emissions!AO24:AO25)</f>
        <v>4.0762707486796515E-2</v>
      </c>
      <c r="AN13" s="27">
        <f>SUM(Emissions!AP24:AP25)</f>
        <v>4.0804975897235793E-2</v>
      </c>
      <c r="AO13" s="27">
        <f>SUM(Emissions!AQ24:AQ25)</f>
        <v>4.0873536297512683E-2</v>
      </c>
      <c r="AP13" s="27">
        <f>SUM(Emissions!AR24:AR25)</f>
        <v>4.0938724256145781E-2</v>
      </c>
      <c r="AQ13" s="27">
        <f>SUM(Emissions!AS24:AS25)</f>
        <v>4.1001224851544928E-2</v>
      </c>
      <c r="AR13" s="27">
        <f>SUM(Emissions!AT24:AT25)</f>
        <v>4.1060747541267095E-2</v>
      </c>
      <c r="AS13" s="27">
        <f>SUM(Emissions!AU24:AU25)</f>
        <v>4.1118630198967283E-2</v>
      </c>
      <c r="AT13" s="27">
        <f>SUM(Emissions!AV24:AV25)</f>
        <v>4.1175947277361603E-2</v>
      </c>
      <c r="AU13" s="27">
        <f>SUM(Emissions!AW24:AW25)</f>
        <v>4.123241810205025E-2</v>
      </c>
      <c r="AV13" s="27">
        <f>SUM(Emissions!AX24:AX25)</f>
        <v>4.1288124984858496E-2</v>
      </c>
      <c r="AW13" s="27">
        <f>SUM(Emissions!AY24:AY25)</f>
        <v>4.1343310965898411E-2</v>
      </c>
      <c r="AX13" s="27">
        <f>SUM(Emissions!AZ24:AZ25)</f>
        <v>4.139831056711183E-2</v>
      </c>
      <c r="AY13" s="27">
        <f>SUM(Emissions!BA24:BA25)</f>
        <v>4.145266638309715E-2</v>
      </c>
      <c r="AZ13" s="27">
        <f>SUM(Emissions!BB24:BB25)</f>
        <v>4.1507066593102569E-2</v>
      </c>
      <c r="BA13" s="27">
        <f>SUM(Emissions!BC24:BC25)</f>
        <v>4.1560942711227858E-2</v>
      </c>
      <c r="BB13" s="27">
        <f>SUM(Emissions!BD24:BD25)</f>
        <v>4.16129249603426E-2</v>
      </c>
      <c r="BC13" s="27">
        <f>SUM(Emissions!BE24:BE25)</f>
        <v>4.1662524890830277E-2</v>
      </c>
      <c r="BD13" s="27">
        <f>SUM(Emissions!BF24:BF25)</f>
        <v>4.1709776166328622E-2</v>
      </c>
      <c r="BE13" s="27">
        <f>SUM(Emissions!BG24:BG25)</f>
        <v>4.1755613269681031E-2</v>
      </c>
      <c r="BF13" s="27">
        <f>SUM(Emissions!BH24:BH25)</f>
        <v>4.1798249058210814E-2</v>
      </c>
      <c r="BG13" s="27">
        <f>SUM(Emissions!BI24:BI25)</f>
        <v>4.1838003111326356E-2</v>
      </c>
      <c r="BH13" s="27">
        <f>SUM(Emissions!BJ24:BJ25)</f>
        <v>4.1875009286167407E-2</v>
      </c>
      <c r="BI13" s="27">
        <f>SUM(Emissions!BK24:BK25)</f>
        <v>4.190870477090116E-2</v>
      </c>
      <c r="BJ13" s="27">
        <f>SUM(Emissions!BL24:BL25)</f>
        <v>4.1938470608425163E-2</v>
      </c>
      <c r="BK13" s="27">
        <f>SUM(Emissions!BM24:BM25)</f>
        <v>4.1962948208468555E-2</v>
      </c>
      <c r="BL13" s="27">
        <f>SUM(Emissions!BN24:BN25)</f>
        <v>4.1983527918565688E-2</v>
      </c>
      <c r="BM13" s="27">
        <f>SUM(Emissions!BO24:BO25)</f>
        <v>4.200077726314054E-2</v>
      </c>
      <c r="BN13" s="27">
        <f>SUM(Emissions!BP24:BP25)</f>
        <v>4.2013882157152321E-2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4.3565554612885075E-2</v>
      </c>
      <c r="AI14" s="27">
        <f>SUM(Emissions!AK26:AK27)</f>
        <v>4.3852181920952263E-2</v>
      </c>
      <c r="AJ14" s="27">
        <f>SUM(Emissions!AL26:AL27)</f>
        <v>4.3742253053562913E-2</v>
      </c>
      <c r="AK14" s="27">
        <f>SUM(Emissions!AM26:AM27)</f>
        <v>4.3813252494778639E-2</v>
      </c>
      <c r="AL14" s="27">
        <f>SUM(Emissions!AN26:AN27)</f>
        <v>4.3814796678651062E-2</v>
      </c>
      <c r="AM14" s="27">
        <f>SUM(Emissions!AO26:AO27)</f>
        <v>4.3829674501644267E-2</v>
      </c>
      <c r="AN14" s="27">
        <f>SUM(Emissions!AP26:AP27)</f>
        <v>4.3916829310893232E-2</v>
      </c>
      <c r="AO14" s="27">
        <f>SUM(Emissions!AQ26:AQ27)</f>
        <v>4.4043760409541874E-2</v>
      </c>
      <c r="AP14" s="27">
        <f>SUM(Emissions!AR26:AR27)</f>
        <v>4.4162576992230779E-2</v>
      </c>
      <c r="AQ14" s="27">
        <f>SUM(Emissions!AS26:AS27)</f>
        <v>4.4274612425672058E-2</v>
      </c>
      <c r="AR14" s="27">
        <f>SUM(Emissions!AT26:AT27)</f>
        <v>4.4379602862213929E-2</v>
      </c>
      <c r="AS14" s="27">
        <f>SUM(Emissions!AU26:AU27)</f>
        <v>4.4479876762798076E-2</v>
      </c>
      <c r="AT14" s="27">
        <f>SUM(Emissions!AV26:AV27)</f>
        <v>4.4577306957685123E-2</v>
      </c>
      <c r="AU14" s="27">
        <f>SUM(Emissions!AW26:AW27)</f>
        <v>4.4671577384166425E-2</v>
      </c>
      <c r="AV14" s="27">
        <f>SUM(Emissions!AX26:AX27)</f>
        <v>4.4762941227377048E-2</v>
      </c>
      <c r="AW14" s="27">
        <f>SUM(Emissions!AY26:AY27)</f>
        <v>4.4851895196442365E-2</v>
      </c>
      <c r="AX14" s="27">
        <f>SUM(Emissions!AZ26:AZ27)</f>
        <v>4.4939068536498331E-2</v>
      </c>
      <c r="AY14" s="27">
        <f>SUM(Emissions!BA26:BA27)</f>
        <v>4.5023825457767445E-2</v>
      </c>
      <c r="AZ14" s="27">
        <f>SUM(Emissions!BB26:BB27)</f>
        <v>4.5107337009009173E-2</v>
      </c>
      <c r="BA14" s="27">
        <f>SUM(Emissions!BC26:BC27)</f>
        <v>4.5188779187606373E-2</v>
      </c>
      <c r="BB14" s="27">
        <f>SUM(Emissions!BD26:BD27)</f>
        <v>4.5266068484604613E-2</v>
      </c>
      <c r="BC14" s="27">
        <f>SUM(Emissions!BE26:BE27)</f>
        <v>4.5338515438344051E-2</v>
      </c>
      <c r="BD14" s="27">
        <f>SUM(Emissions!BF26:BF27)</f>
        <v>4.5406249165957743E-2</v>
      </c>
      <c r="BE14" s="27">
        <f>SUM(Emissions!BG26:BG27)</f>
        <v>4.5470802886616091E-2</v>
      </c>
      <c r="BF14" s="27">
        <f>SUM(Emissions!BH26:BH27)</f>
        <v>4.5529444761662208E-2</v>
      </c>
      <c r="BG14" s="27">
        <f>SUM(Emissions!BI26:BI27)</f>
        <v>4.5582742886479607E-2</v>
      </c>
      <c r="BH14" s="27">
        <f>SUM(Emissions!BJ26:BJ27)</f>
        <v>4.563096906235331E-2</v>
      </c>
      <c r="BI14" s="27">
        <f>SUM(Emissions!BK26:BK27)</f>
        <v>4.5673307745336081E-2</v>
      </c>
      <c r="BJ14" s="27">
        <f>SUM(Emissions!BL26:BL27)</f>
        <v>4.5708858940107872E-2</v>
      </c>
      <c r="BK14" s="27">
        <f>SUM(Emissions!BM26:BM27)</f>
        <v>4.5735580445077556E-2</v>
      </c>
      <c r="BL14" s="27">
        <f>SUM(Emissions!BN26:BN27)</f>
        <v>4.5755691177111132E-2</v>
      </c>
      <c r="BM14" s="27">
        <f>SUM(Emissions!BO26:BO27)</f>
        <v>4.5770123156728675E-2</v>
      </c>
      <c r="BN14" s="27">
        <f>SUM(Emissions!BP26:BP27)</f>
        <v>4.5777670928510907E-2</v>
      </c>
    </row>
    <row r="15" spans="1:72" x14ac:dyDescent="0.25">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4.1840370126470525E-3</v>
      </c>
      <c r="AE15" s="27">
        <f>Emissions!AG28</f>
        <v>4.1905340987284569E-3</v>
      </c>
      <c r="AF15" s="27">
        <f>Emissions!AH28</f>
        <v>4.1812329246154589E-3</v>
      </c>
      <c r="AG15" s="27">
        <f>Emissions!AI28</f>
        <v>4.1564738854214557E-3</v>
      </c>
      <c r="AH15" s="27">
        <f>Emissions!AJ28</f>
        <v>4.1427460620707141E-3</v>
      </c>
      <c r="AI15" s="27">
        <f>Emissions!AK28</f>
        <v>4.130408792135833E-3</v>
      </c>
      <c r="AJ15" s="27">
        <f>Emissions!AL28</f>
        <v>3.9309520468066824E-3</v>
      </c>
      <c r="AK15" s="27">
        <f>Emissions!AM28</f>
        <v>4.026266964491155E-3</v>
      </c>
      <c r="AL15" s="27">
        <f>Emissions!AN28</f>
        <v>4.0547741871788346E-3</v>
      </c>
      <c r="AM15" s="27">
        <f>Emissions!AO28</f>
        <v>4.0366894084080483E-3</v>
      </c>
      <c r="AN15" s="27">
        <f>Emissions!AP28</f>
        <v>4.0366192035907666E-3</v>
      </c>
      <c r="AO15" s="27">
        <f>Emissions!AQ28</f>
        <v>4.037425439734248E-3</v>
      </c>
      <c r="AP15" s="27">
        <f>Emissions!AR28</f>
        <v>4.0474872626852206E-3</v>
      </c>
      <c r="AQ15" s="27">
        <f>Emissions!AS28</f>
        <v>4.064035587959711E-3</v>
      </c>
      <c r="AR15" s="27">
        <f>Emissions!AT28</f>
        <v>4.0871582507502422E-3</v>
      </c>
      <c r="AS15" s="27">
        <f>Emissions!AU28</f>
        <v>4.1224507717577174E-3</v>
      </c>
      <c r="AT15" s="27">
        <f>Emissions!AV28</f>
        <v>4.1706179494357121E-3</v>
      </c>
      <c r="AU15" s="27">
        <f>Emissions!AW28</f>
        <v>4.2293299970360019E-3</v>
      </c>
      <c r="AV15" s="27">
        <f>Emissions!AX28</f>
        <v>4.2919670544944027E-3</v>
      </c>
      <c r="AW15" s="27">
        <f>Emissions!AY28</f>
        <v>4.3592704876445239E-3</v>
      </c>
      <c r="AX15" s="27">
        <f>Emissions!AZ28</f>
        <v>4.4390131641821986E-3</v>
      </c>
      <c r="AY15" s="27">
        <f>Emissions!BA28</f>
        <v>4.5241110686925212E-3</v>
      </c>
      <c r="AZ15" s="27">
        <f>Emissions!BB28</f>
        <v>4.6147813478874524E-3</v>
      </c>
      <c r="BA15" s="27">
        <f>Emissions!BC28</f>
        <v>4.711822405945032E-3</v>
      </c>
      <c r="BB15" s="27">
        <f>Emissions!BD28</f>
        <v>4.8136931480912866E-3</v>
      </c>
      <c r="BC15" s="27">
        <f>Emissions!BE28</f>
        <v>4.9166886442031134E-3</v>
      </c>
      <c r="BD15" s="27">
        <f>Emissions!BF28</f>
        <v>5.0193679361785594E-3</v>
      </c>
      <c r="BE15" s="27">
        <f>Emissions!BG28</f>
        <v>5.1270219923267527E-3</v>
      </c>
      <c r="BF15" s="27">
        <f>Emissions!BH28</f>
        <v>5.2320978218311168E-3</v>
      </c>
      <c r="BG15" s="27">
        <f>Emissions!BI28</f>
        <v>5.3414807734099793E-3</v>
      </c>
      <c r="BH15" s="27">
        <f>Emissions!BJ28</f>
        <v>5.4568626236150752E-3</v>
      </c>
      <c r="BI15" s="27">
        <f>Emissions!BK28</f>
        <v>5.5787677971732771E-3</v>
      </c>
      <c r="BJ15" s="27">
        <f>Emissions!BL28</f>
        <v>5.7077220257664247E-3</v>
      </c>
      <c r="BK15" s="27">
        <f>Emissions!BM28</f>
        <v>5.8337980457066141E-3</v>
      </c>
      <c r="BL15" s="27">
        <f>Emissions!BN28</f>
        <v>5.9670420864998703E-3</v>
      </c>
      <c r="BM15" s="27">
        <f>Emissions!BO28</f>
        <v>6.1113012977774012E-3</v>
      </c>
      <c r="BN15" s="27">
        <f>Emissions!BP28</f>
        <v>6.2653052479983585E-3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23.230039099944456</v>
      </c>
      <c r="AD17" s="27">
        <f>SUM(Emissions!AF30:AF31)</f>
        <v>23.240459651013442</v>
      </c>
      <c r="AE17" s="27">
        <f>SUM(Emissions!AG30:AG31)</f>
        <v>23.027094422284396</v>
      </c>
      <c r="AF17" s="27">
        <f>SUM(Emissions!AH30:AH31)</f>
        <v>22.678619791645836</v>
      </c>
      <c r="AG17" s="27">
        <f>SUM(Emissions!AI30:AI31)</f>
        <v>22.200606495542029</v>
      </c>
      <c r="AH17" s="27">
        <f>SUM(Emissions!AJ30:AJ31)</f>
        <v>21.853515832253056</v>
      </c>
      <c r="AI17" s="27">
        <f>SUM(Emissions!AK30:AK31)</f>
        <v>21.53713803785411</v>
      </c>
      <c r="AJ17" s="27">
        <f>SUM(Emissions!AL30:AL31)</f>
        <v>19.22424912775114</v>
      </c>
      <c r="AK17" s="27">
        <f>SUM(Emissions!AM30:AM31)</f>
        <v>19.888555191355284</v>
      </c>
      <c r="AL17" s="27">
        <f>SUM(Emissions!AN30:AN31)</f>
        <v>19.871458707962901</v>
      </c>
      <c r="AM17" s="27">
        <f>SUM(Emissions!AO30:AO31)</f>
        <v>19.423583729981299</v>
      </c>
      <c r="AN17" s="27">
        <f>SUM(Emissions!AP30:AP31)</f>
        <v>19.182878078440456</v>
      </c>
      <c r="AO17" s="27">
        <f>SUM(Emissions!AQ30:AQ31)</f>
        <v>18.971586640020249</v>
      </c>
      <c r="AP17" s="27">
        <f>SUM(Emissions!AR30:AR31)</f>
        <v>18.845016307268921</v>
      </c>
      <c r="AQ17" s="27">
        <f>SUM(Emissions!AS30:AS31)</f>
        <v>18.775961229904091</v>
      </c>
      <c r="AR17" s="27">
        <f>SUM(Emissions!AT30:AT31)</f>
        <v>18.762973889056962</v>
      </c>
      <c r="AS17" s="27">
        <f>SUM(Emissions!AU30:AU31)</f>
        <v>18.85379464289165</v>
      </c>
      <c r="AT17" s="27">
        <f>SUM(Emissions!AV30:AV31)</f>
        <v>19.051480876873544</v>
      </c>
      <c r="AU17" s="27">
        <f>SUM(Emissions!AW30:AW31)</f>
        <v>19.332049770683106</v>
      </c>
      <c r="AV17" s="27">
        <f>SUM(Emissions!AX30:AX31)</f>
        <v>19.636515334518258</v>
      </c>
      <c r="AW17" s="27">
        <f>SUM(Emissions!AY30:AY31)</f>
        <v>19.970093649138324</v>
      </c>
      <c r="AX17" s="27">
        <f>SUM(Emissions!AZ30:AZ31)</f>
        <v>20.39575420278203</v>
      </c>
      <c r="AY17" s="27">
        <f>SUM(Emissions!BA30:BA31)</f>
        <v>20.851883860717297</v>
      </c>
      <c r="AZ17" s="27">
        <f>SUM(Emissions!BB30:BB31)</f>
        <v>21.339236077324632</v>
      </c>
      <c r="BA17" s="27">
        <f>SUM(Emissions!BC30:BC31)</f>
        <v>21.862237549433626</v>
      </c>
      <c r="BB17" s="27">
        <f>SUM(Emissions!BD30:BD31)</f>
        <v>22.406021333226985</v>
      </c>
      <c r="BC17" s="27">
        <f>SUM(Emissions!BE30:BE31)</f>
        <v>22.940149305219165</v>
      </c>
      <c r="BD17" s="27">
        <f>SUM(Emissions!BF30:BF31)</f>
        <v>23.453340923508911</v>
      </c>
      <c r="BE17" s="27">
        <f>SUM(Emissions!BG30:BG31)</f>
        <v>23.986472192028227</v>
      </c>
      <c r="BF17" s="27">
        <f>SUM(Emissions!BH30:BH31)</f>
        <v>24.480399228433107</v>
      </c>
      <c r="BG17" s="27">
        <f>SUM(Emissions!BI30:BI31)</f>
        <v>24.986857798611403</v>
      </c>
      <c r="BH17" s="27">
        <f>SUM(Emissions!BJ30:BJ31)</f>
        <v>25.517048148140784</v>
      </c>
      <c r="BI17" s="27">
        <f>SUM(Emissions!BK30:BK31)</f>
        <v>26.072559734964941</v>
      </c>
      <c r="BJ17" s="27">
        <f>SUM(Emissions!BL30:BL31)</f>
        <v>26.654704445752539</v>
      </c>
      <c r="BK17" s="27">
        <f>SUM(Emissions!BM30:BM31)</f>
        <v>27.19098969998841</v>
      </c>
      <c r="BL17" s="27">
        <f>SUM(Emissions!BN30:BN31)</f>
        <v>27.752569341427034</v>
      </c>
      <c r="BM17" s="27">
        <f>SUM(Emissions!BO30:BO31)</f>
        <v>28.363981187209777</v>
      </c>
      <c r="BN17" s="27">
        <f>SUM(Emissions!BP30:BP31)</f>
        <v>29.01279822254536</v>
      </c>
    </row>
    <row r="18" spans="1:66" x14ac:dyDescent="0.25">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3.0101265790703731</v>
      </c>
      <c r="AG18" s="27">
        <f>SUM(Emissions!AI32:AI35)</f>
        <v>2.9854362546719675</v>
      </c>
      <c r="AH18" s="27">
        <f>SUM(Emissions!AJ32:AJ35)</f>
        <v>2.9805084686213328</v>
      </c>
      <c r="AI18" s="27">
        <f>SUM(Emissions!AK32:AK35)</f>
        <v>2.978868166437934</v>
      </c>
      <c r="AJ18" s="27">
        <f>SUM(Emissions!AL32:AL35)</f>
        <v>2.6278868423287176</v>
      </c>
      <c r="AK18" s="27">
        <f>SUM(Emissions!AM32:AM35)</f>
        <v>2.7992314960635207</v>
      </c>
      <c r="AL18" s="27">
        <f>SUM(Emissions!AN32:AN35)</f>
        <v>2.8506652803596282</v>
      </c>
      <c r="AM18" s="27">
        <f>SUM(Emissions!AO32:AO35)</f>
        <v>2.8219201531896618</v>
      </c>
      <c r="AN18" s="27">
        <f>SUM(Emissions!AP32:AP35)</f>
        <v>2.8287399739788541</v>
      </c>
      <c r="AO18" s="27">
        <f>SUM(Emissions!AQ32:AQ35)</f>
        <v>2.8394510903769241</v>
      </c>
      <c r="AP18" s="27">
        <f>SUM(Emissions!AR32:AR35)</f>
        <v>2.8659261336473718</v>
      </c>
      <c r="AQ18" s="27">
        <f>SUM(Emissions!AS32:AS35)</f>
        <v>2.9035009347188678</v>
      </c>
      <c r="AR18" s="27">
        <f>SUM(Emissions!AT32:AT35)</f>
        <v>2.9523835742397182</v>
      </c>
      <c r="AS18" s="27">
        <f>SUM(Emissions!AU32:AU35)</f>
        <v>3.0226498229801075</v>
      </c>
      <c r="AT18" s="27">
        <f>SUM(Emissions!AV32:AV35)</f>
        <v>3.1157777005969201</v>
      </c>
      <c r="AU18" s="27">
        <f>SUM(Emissions!AW32:AW35)</f>
        <v>3.2277307072166423</v>
      </c>
      <c r="AV18" s="27">
        <f>SUM(Emissions!AX32:AX35)</f>
        <v>3.3468578914235212</v>
      </c>
      <c r="AW18" s="27">
        <f>SUM(Emissions!AY32:AY35)</f>
        <v>3.4745221491170821</v>
      </c>
      <c r="AX18" s="27">
        <f>SUM(Emissions!AZ32:AZ35)</f>
        <v>3.6246129203307853</v>
      </c>
      <c r="AY18" s="27">
        <f>SUM(Emissions!BA32:BA35)</f>
        <v>3.7845355501641489</v>
      </c>
      <c r="AZ18" s="27">
        <f>SUM(Emissions!BB32:BB35)</f>
        <v>3.9547835924556392</v>
      </c>
      <c r="BA18" s="27">
        <f>SUM(Emissions!BC32:BC35)</f>
        <v>4.1367302761737328</v>
      </c>
      <c r="BB18" s="27">
        <f>SUM(Emissions!BD32:BD35)</f>
        <v>4.3274435765276342</v>
      </c>
      <c r="BC18" s="27">
        <f>SUM(Emissions!BE32:BE35)</f>
        <v>4.5202055594708463</v>
      </c>
      <c r="BD18" s="27">
        <f>SUM(Emissions!BF32:BF35)</f>
        <v>4.7123945737060779</v>
      </c>
      <c r="BE18" s="27">
        <f>SUM(Emissions!BG32:BG35)</f>
        <v>4.9135801384033071</v>
      </c>
      <c r="BF18" s="27">
        <f>SUM(Emissions!BH32:BH35)</f>
        <v>5.1099138660155745</v>
      </c>
      <c r="BG18" s="27">
        <f>SUM(Emissions!BI32:BI35)</f>
        <v>5.3137128668324252</v>
      </c>
      <c r="BH18" s="27">
        <f>SUM(Emissions!BJ32:BJ35)</f>
        <v>5.5279763286702446</v>
      </c>
      <c r="BI18" s="27">
        <f>SUM(Emissions!BK32:BK35)</f>
        <v>5.753478573294271</v>
      </c>
      <c r="BJ18" s="27">
        <f>SUM(Emissions!BL32:BL35)</f>
        <v>5.9909593439857005</v>
      </c>
      <c r="BK18" s="27">
        <f>SUM(Emissions!BM32:BM35)</f>
        <v>6.2222605085566336</v>
      </c>
      <c r="BL18" s="27">
        <f>SUM(Emissions!BN32:BN35)</f>
        <v>6.4655353980663719</v>
      </c>
      <c r="BM18" s="27">
        <f>SUM(Emissions!BO32:BO35)</f>
        <v>6.7276655037652144</v>
      </c>
      <c r="BN18" s="27">
        <f>SUM(Emissions!BP32:BP35)</f>
        <v>7.0060549026022763</v>
      </c>
    </row>
    <row r="19" spans="1:66" s="19" customFormat="1" ht="15.75" x14ac:dyDescent="0.25">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5.3665755836071103</v>
      </c>
      <c r="AF19" s="40">
        <f t="shared" si="11"/>
        <v>5.3622649672773726</v>
      </c>
      <c r="AG19" s="40">
        <f t="shared" si="11"/>
        <v>5.3238634740042308</v>
      </c>
      <c r="AH19" s="40">
        <f t="shared" si="11"/>
        <v>5.3145192594478221</v>
      </c>
      <c r="AI19" s="40">
        <f t="shared" si="11"/>
        <v>5.3105434668737512</v>
      </c>
      <c r="AJ19" s="40">
        <f t="shared" si="11"/>
        <v>4.7977917190055033</v>
      </c>
      <c r="AK19" s="40">
        <f t="shared" si="11"/>
        <v>5.0418383402833387</v>
      </c>
      <c r="AL19" s="40">
        <f t="shared" ref="AL19:BN19" si="12">SUM(AL20:AL26)</f>
        <v>5.1132086628057349</v>
      </c>
      <c r="AM19" s="40">
        <f t="shared" si="12"/>
        <v>5.071143720305983</v>
      </c>
      <c r="AN19" s="40">
        <f t="shared" si="12"/>
        <v>5.0818001186629687</v>
      </c>
      <c r="AO19" s="40">
        <f t="shared" si="12"/>
        <v>5.0991896084831563</v>
      </c>
      <c r="AP19" s="40">
        <f t="shared" si="12"/>
        <v>5.1386447863526721</v>
      </c>
      <c r="AQ19" s="40">
        <f t="shared" si="12"/>
        <v>5.1935767689419681</v>
      </c>
      <c r="AR19" s="40">
        <f t="shared" si="12"/>
        <v>5.2642572827002336</v>
      </c>
      <c r="AS19" s="40">
        <f t="shared" si="12"/>
        <v>5.3650004057946497</v>
      </c>
      <c r="AT19" s="40">
        <f t="shared" si="12"/>
        <v>5.4979218916509396</v>
      </c>
      <c r="AU19" s="40">
        <f t="shared" si="12"/>
        <v>5.6518354324889941</v>
      </c>
      <c r="AV19" s="40">
        <f t="shared" si="12"/>
        <v>5.8154970261885239</v>
      </c>
      <c r="AW19" s="40">
        <f t="shared" si="12"/>
        <v>5.9908194553268448</v>
      </c>
      <c r="AX19" s="40">
        <f t="shared" si="12"/>
        <v>6.1973371766648793</v>
      </c>
      <c r="AY19" s="40">
        <f t="shared" si="12"/>
        <v>6.4172329358715912</v>
      </c>
      <c r="AZ19" s="40">
        <f t="shared" si="12"/>
        <v>6.6512054837710686</v>
      </c>
      <c r="BA19" s="40">
        <f t="shared" si="12"/>
        <v>6.9011255154718221</v>
      </c>
      <c r="BB19" s="40">
        <f t="shared" si="12"/>
        <v>7.1627902324570947</v>
      </c>
      <c r="BC19" s="40">
        <f t="shared" si="12"/>
        <v>7.4267632781337305</v>
      </c>
      <c r="BD19" s="40">
        <f t="shared" si="12"/>
        <v>7.6893992860845062</v>
      </c>
      <c r="BE19" s="40">
        <f t="shared" si="12"/>
        <v>7.9675730054875595</v>
      </c>
      <c r="BF19" s="40">
        <f t="shared" si="12"/>
        <v>8.2385868494246033</v>
      </c>
      <c r="BG19" s="40">
        <f t="shared" si="12"/>
        <v>8.5196682465765399</v>
      </c>
      <c r="BH19" s="40">
        <f t="shared" si="12"/>
        <v>8.8150051327153722</v>
      </c>
      <c r="BI19" s="40">
        <f t="shared" si="12"/>
        <v>9.125644975592472</v>
      </c>
      <c r="BJ19" s="40">
        <f t="shared" si="12"/>
        <v>9.4525838779889675</v>
      </c>
      <c r="BK19" s="40">
        <f t="shared" si="12"/>
        <v>9.7704795140777065</v>
      </c>
      <c r="BL19" s="40">
        <f t="shared" si="12"/>
        <v>10.104684426849452</v>
      </c>
      <c r="BM19" s="40">
        <f t="shared" si="12"/>
        <v>10.464789393823365</v>
      </c>
      <c r="BN19" s="40">
        <f t="shared" si="12"/>
        <v>10.847133526279741</v>
      </c>
    </row>
    <row r="20" spans="1:66" x14ac:dyDescent="0.25">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2.7146557268578309</v>
      </c>
      <c r="AF20" s="27">
        <f>SUM(Emissions!AH36:AH41)</f>
        <v>2.7128512798971709</v>
      </c>
      <c r="AG20" s="27">
        <f>SUM(Emissions!AI36:AI41)</f>
        <v>2.6960639868509828</v>
      </c>
      <c r="AH20" s="27">
        <f>SUM(Emissions!AJ36:AJ41)</f>
        <v>2.6925532758612407</v>
      </c>
      <c r="AI20" s="27">
        <f>SUM(Emissions!AK36:AK41)</f>
        <v>2.6916404315629796</v>
      </c>
      <c r="AJ20" s="27">
        <f>SUM(Emissions!AL36:AL41)</f>
        <v>2.4582334787010338</v>
      </c>
      <c r="AK20" s="27">
        <f>SUM(Emissions!AM36:AM41)</f>
        <v>2.5701606275039044</v>
      </c>
      <c r="AL20" s="27">
        <f>SUM(Emissions!AN36:AN41)</f>
        <v>2.6039416093067849</v>
      </c>
      <c r="AM20" s="27">
        <f>SUM(Emissions!AO36:AO41)</f>
        <v>2.5870661171303357</v>
      </c>
      <c r="AN20" s="27">
        <f>SUM(Emissions!AP36:AP41)</f>
        <v>2.5946120080269068</v>
      </c>
      <c r="AO20" s="27">
        <f>SUM(Emissions!AQ36:AQ41)</f>
        <v>2.6056053516879181</v>
      </c>
      <c r="AP20" s="27">
        <f>SUM(Emissions!AR36:AR41)</f>
        <v>2.6263257427321314</v>
      </c>
      <c r="AQ20" s="27">
        <f>SUM(Emissions!AS36:AS41)</f>
        <v>2.653852384670496</v>
      </c>
      <c r="AR20" s="27">
        <f>SUM(Emissions!AT36:AT41)</f>
        <v>2.6883153169698084</v>
      </c>
      <c r="AS20" s="27">
        <f>SUM(Emissions!AU36:AU41)</f>
        <v>2.7361711301115275</v>
      </c>
      <c r="AT20" s="27">
        <f>SUM(Emissions!AV36:AV41)</f>
        <v>2.7984076743027435</v>
      </c>
      <c r="AU20" s="27">
        <f>SUM(Emissions!AW36:AW41)</f>
        <v>2.8670220518570284</v>
      </c>
      <c r="AV20" s="27">
        <f>SUM(Emissions!AX36:AX41)</f>
        <v>2.9398749012081806</v>
      </c>
      <c r="AW20" s="27">
        <f>SUM(Emissions!AY36:AY41)</f>
        <v>3.0178253532904415</v>
      </c>
      <c r="AX20" s="27">
        <f>SUM(Emissions!AZ36:AZ41)</f>
        <v>3.1096075945079678</v>
      </c>
      <c r="AY20" s="27">
        <f>SUM(Emissions!BA36:BA41)</f>
        <v>3.2072334200064572</v>
      </c>
      <c r="AZ20" s="27">
        <f>SUM(Emissions!BB36:BB41)</f>
        <v>3.3110250443254188</v>
      </c>
      <c r="BA20" s="27">
        <f>SUM(Emissions!BC36:BC41)</f>
        <v>3.4218028710335284</v>
      </c>
      <c r="BB20" s="27">
        <f>SUM(Emissions!BD36:BD41)</f>
        <v>3.5376640591117452</v>
      </c>
      <c r="BC20" s="27">
        <f>SUM(Emissions!BE36:BE41)</f>
        <v>3.6543979253657763</v>
      </c>
      <c r="BD20" s="27">
        <f>SUM(Emissions!BF36:BF41)</f>
        <v>3.770392450915848</v>
      </c>
      <c r="BE20" s="27">
        <f>SUM(Emissions!BG36:BG41)</f>
        <v>3.8950960683538471</v>
      </c>
      <c r="BF20" s="27">
        <f>SUM(Emissions!BH36:BH41)</f>
        <v>4.0165606155279612</v>
      </c>
      <c r="BG20" s="27">
        <f>SUM(Emissions!BI36:BI41)</f>
        <v>4.1424670064253419</v>
      </c>
      <c r="BH20" s="27">
        <f>SUM(Emissions!BJ36:BJ41)</f>
        <v>4.2746889306435776</v>
      </c>
      <c r="BI20" s="27">
        <f>SUM(Emissions!BK36:BK41)</f>
        <v>4.4136898905726207</v>
      </c>
      <c r="BJ20" s="27">
        <f>SUM(Emissions!BL36:BL41)</f>
        <v>4.5599101384010083</v>
      </c>
      <c r="BK20" s="27">
        <f>SUM(Emissions!BM36:BM41)</f>
        <v>4.7020573025697647</v>
      </c>
      <c r="BL20" s="27">
        <f>SUM(Emissions!BN36:BN41)</f>
        <v>4.8514473827093241</v>
      </c>
      <c r="BM20" s="27">
        <f>SUM(Emissions!BO36:BO41)</f>
        <v>5.0123685759119283</v>
      </c>
      <c r="BN20" s="27">
        <f>SUM(Emissions!BP36:BP41)</f>
        <v>5.1831880090205944</v>
      </c>
    </row>
    <row r="21" spans="1:66" x14ac:dyDescent="0.25">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0.18245706117606561</v>
      </c>
      <c r="AK21" s="27">
        <f>SUM(Emissions!AM42:AM43)</f>
        <v>0.18257685665725831</v>
      </c>
      <c r="AL21" s="27">
        <f>SUM(Emissions!AN42:AN43)</f>
        <v>0.18251480739558773</v>
      </c>
      <c r="AM21" s="27">
        <f>SUM(Emissions!AO42:AO43)</f>
        <v>0.18249709910018261</v>
      </c>
      <c r="AN21" s="27">
        <f>SUM(Emissions!AP42:AP43)</f>
        <v>0.18268633732218348</v>
      </c>
      <c r="AO21" s="27">
        <f>SUM(Emissions!AQ42:AQ43)</f>
        <v>0.1829932863678948</v>
      </c>
      <c r="AP21" s="27">
        <f>SUM(Emissions!AR42:AR43)</f>
        <v>0.18328513678903413</v>
      </c>
      <c r="AQ21" s="27">
        <f>SUM(Emissions!AS42:AS43)</f>
        <v>0.18356495572294754</v>
      </c>
      <c r="AR21" s="27">
        <f>SUM(Emissions!AT42:AT43)</f>
        <v>0.18383144239359994</v>
      </c>
      <c r="AS21" s="27">
        <f>SUM(Emissions!AU42:AU43)</f>
        <v>0.18409058654200855</v>
      </c>
      <c r="AT21" s="27">
        <f>SUM(Emissions!AV42:AV43)</f>
        <v>0.1843471985577646</v>
      </c>
      <c r="AU21" s="27">
        <f>SUM(Emissions!AW42:AW43)</f>
        <v>0.18460002184465768</v>
      </c>
      <c r="AV21" s="27">
        <f>SUM(Emissions!AX42:AX43)</f>
        <v>0.1848494249176923</v>
      </c>
      <c r="AW21" s="27">
        <f>SUM(Emissions!AY42:AY43)</f>
        <v>0.1850964958821037</v>
      </c>
      <c r="AX21" s="27">
        <f>SUM(Emissions!AZ42:AZ43)</f>
        <v>0.18534273241279459</v>
      </c>
      <c r="AY21" s="27">
        <f>SUM(Emissions!BA42:BA43)</f>
        <v>0.18558608667820389</v>
      </c>
      <c r="AZ21" s="27">
        <f>SUM(Emissions!BB42:BB43)</f>
        <v>0.18582963969831778</v>
      </c>
      <c r="BA21" s="27">
        <f>SUM(Emissions!BC42:BC43)</f>
        <v>0.18607084632748566</v>
      </c>
      <c r="BB21" s="27">
        <f>SUM(Emissions!BD42:BD43)</f>
        <v>0.1863035739909073</v>
      </c>
      <c r="BC21" s="27">
        <f>SUM(Emissions!BE42:BE43)</f>
        <v>0.18652563587019991</v>
      </c>
      <c r="BD21" s="27">
        <f>SUM(Emissions!BF42:BF43)</f>
        <v>0.18673718267949915</v>
      </c>
      <c r="BE21" s="27">
        <f>SUM(Emissions!BG42:BG43)</f>
        <v>0.18694239815483721</v>
      </c>
      <c r="BF21" s="27">
        <f>SUM(Emissions!BH42:BH43)</f>
        <v>0.18713328115069944</v>
      </c>
      <c r="BG21" s="27">
        <f>SUM(Emissions!BI42:BI43)</f>
        <v>0.18731126244336535</v>
      </c>
      <c r="BH21" s="27">
        <f>SUM(Emissions!BJ42:BJ43)</f>
        <v>0.18747694131932011</v>
      </c>
      <c r="BI21" s="27">
        <f>SUM(Emissions!BK42:BK43)</f>
        <v>0.18762779803605503</v>
      </c>
      <c r="BJ21" s="27">
        <f>SUM(Emissions!BL42:BL43)</f>
        <v>0.187761061485304</v>
      </c>
      <c r="BK21" s="27">
        <f>SUM(Emissions!BM42:BM43)</f>
        <v>0.18787064917651172</v>
      </c>
      <c r="BL21" s="27">
        <f>SUM(Emissions!BN42:BN43)</f>
        <v>0.18796278577941686</v>
      </c>
      <c r="BM21" s="27">
        <f>SUM(Emissions!BO42:BO43)</f>
        <v>0.18804001213508301</v>
      </c>
      <c r="BN21" s="27">
        <f>SUM(Emissions!BP42:BP43)</f>
        <v>0.18809868353569939</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0.1313609060950319</v>
      </c>
      <c r="AG22" s="27">
        <f>SUM(Emissions!AI44:AI45)</f>
        <v>0.13212269035728819</v>
      </c>
      <c r="AH22" s="27">
        <f>SUM(Emissions!AJ44:AJ45)</f>
        <v>0.13294253416938454</v>
      </c>
      <c r="AI22" s="27">
        <f>SUM(Emissions!AK44:AK45)</f>
        <v>0.13381719216548246</v>
      </c>
      <c r="AJ22" s="27">
        <f>SUM(Emissions!AL44:AL45)</f>
        <v>0.13348173856368697</v>
      </c>
      <c r="AK22" s="27">
        <f>SUM(Emissions!AM44:AM45)</f>
        <v>0.13369839701607444</v>
      </c>
      <c r="AL22" s="27">
        <f>SUM(Emissions!AN44:AN45)</f>
        <v>0.13370310917270936</v>
      </c>
      <c r="AM22" s="27">
        <f>SUM(Emissions!AO44:AO45)</f>
        <v>0.13374850961600027</v>
      </c>
      <c r="AN22" s="27">
        <f>SUM(Emissions!AP44:AP45)</f>
        <v>0.13401446700618075</v>
      </c>
      <c r="AO22" s="27">
        <f>SUM(Emissions!AQ44:AQ45)</f>
        <v>0.13440180379252945</v>
      </c>
      <c r="AP22" s="27">
        <f>SUM(Emissions!AR44:AR45)</f>
        <v>0.13476437871540986</v>
      </c>
      <c r="AQ22" s="27">
        <f>SUM(Emissions!AS44:AS45)</f>
        <v>0.13510626061203201</v>
      </c>
      <c r="AR22" s="27">
        <f>SUM(Emissions!AT44:AT45)</f>
        <v>0.13542664433769444</v>
      </c>
      <c r="AS22" s="27">
        <f>SUM(Emissions!AU44:AU45)</f>
        <v>0.13573263531091076</v>
      </c>
      <c r="AT22" s="27">
        <f>SUM(Emissions!AV44:AV45)</f>
        <v>0.13602994856969966</v>
      </c>
      <c r="AU22" s="27">
        <f>SUM(Emissions!AW44:AW45)</f>
        <v>0.13631761963242373</v>
      </c>
      <c r="AV22" s="27">
        <f>SUM(Emissions!AX44:AX45)</f>
        <v>0.13659642110656545</v>
      </c>
      <c r="AW22" s="27">
        <f>SUM(Emissions!AY44:AY45)</f>
        <v>0.13686786872560874</v>
      </c>
      <c r="AX22" s="27">
        <f>SUM(Emissions!AZ44:AZ45)</f>
        <v>0.13713388266350138</v>
      </c>
      <c r="AY22" s="27">
        <f>SUM(Emissions!BA44:BA45)</f>
        <v>0.1373925227749847</v>
      </c>
      <c r="AZ22" s="27">
        <f>SUM(Emissions!BB44:BB45)</f>
        <v>0.13764736257567461</v>
      </c>
      <c r="BA22" s="27">
        <f>SUM(Emissions!BC44:BC45)</f>
        <v>0.13789588757913651</v>
      </c>
      <c r="BB22" s="27">
        <f>SUM(Emissions!BD44:BD45)</f>
        <v>0.13813173985046462</v>
      </c>
      <c r="BC22" s="27">
        <f>SUM(Emissions!BE44:BE45)</f>
        <v>0.13835281546188641</v>
      </c>
      <c r="BD22" s="27">
        <f>SUM(Emissions!BF44:BF45)</f>
        <v>0.13855950842098486</v>
      </c>
      <c r="BE22" s="27">
        <f>SUM(Emissions!BG44:BG45)</f>
        <v>0.13875649742504187</v>
      </c>
      <c r="BF22" s="27">
        <f>SUM(Emissions!BH44:BH45)</f>
        <v>0.13893544612766598</v>
      </c>
      <c r="BG22" s="27">
        <f>SUM(Emissions!BI44:BI45)</f>
        <v>0.13909808810118524</v>
      </c>
      <c r="BH22" s="27">
        <f>SUM(Emissions!BJ44:BJ45)</f>
        <v>0.13924525276122274</v>
      </c>
      <c r="BI22" s="27">
        <f>SUM(Emissions!BK44:BK45)</f>
        <v>0.13937445143341079</v>
      </c>
      <c r="BJ22" s="27">
        <f>SUM(Emissions!BL44:BL45)</f>
        <v>0.13948293773566747</v>
      </c>
      <c r="BK22" s="27">
        <f>SUM(Emissions!BM44:BM45)</f>
        <v>0.13956447978463377</v>
      </c>
      <c r="BL22" s="27">
        <f>SUM(Emissions!BN44:BN45)</f>
        <v>0.13962584871943334</v>
      </c>
      <c r="BM22" s="27">
        <f>SUM(Emissions!BO44:BO45)</f>
        <v>0.13966988864869595</v>
      </c>
      <c r="BN22" s="27">
        <f>SUM(Emissions!BP44:BP45)</f>
        <v>0.1396929210631109</v>
      </c>
    </row>
    <row r="23" spans="1:66" x14ac:dyDescent="0.25">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0.13486096937945147</v>
      </c>
      <c r="AD25" s="27">
        <f>SUM(Emissions!AF48:AF49)</f>
        <v>0.13492146542995681</v>
      </c>
      <c r="AE25" s="27">
        <f>SUM(Emissions!AG48:AG49)</f>
        <v>0.13368278298717362</v>
      </c>
      <c r="AF25" s="27">
        <f>SUM(Emissions!AH48:AH49)</f>
        <v>0.13165972885928906</v>
      </c>
      <c r="AG25" s="27">
        <f>SUM(Emissions!AI48:AI49)</f>
        <v>0.12888464371149955</v>
      </c>
      <c r="AH25" s="27">
        <f>SUM(Emissions!AJ48:AJ49)</f>
        <v>0.12686962414513905</v>
      </c>
      <c r="AI25" s="27">
        <f>SUM(Emissions!AK48:AK49)</f>
        <v>0.12503290678710086</v>
      </c>
      <c r="AJ25" s="27">
        <f>SUM(Emissions!AL48:AL49)</f>
        <v>0.11160553203575074</v>
      </c>
      <c r="AK25" s="27">
        <f>SUM(Emissions!AM48:AM49)</f>
        <v>0.11546213164442368</v>
      </c>
      <c r="AL25" s="27">
        <f>SUM(Emissions!AN48:AN49)</f>
        <v>0.1153628787626977</v>
      </c>
      <c r="AM25" s="27">
        <f>SUM(Emissions!AO48:AO49)</f>
        <v>0.11276276029404028</v>
      </c>
      <c r="AN25" s="27">
        <f>SUM(Emissions!AP48:AP49)</f>
        <v>0.11136535423018273</v>
      </c>
      <c r="AO25" s="27">
        <f>SUM(Emissions!AQ48:AQ49)</f>
        <v>0.1101387110857467</v>
      </c>
      <c r="AP25" s="27">
        <f>SUM(Emissions!AR48:AR49)</f>
        <v>0.10940391259074266</v>
      </c>
      <c r="AQ25" s="27">
        <f>SUM(Emissions!AS48:AS49)</f>
        <v>0.10900301637899172</v>
      </c>
      <c r="AR25" s="27">
        <f>SUM(Emissions!AT48:AT49)</f>
        <v>0.10892761894342265</v>
      </c>
      <c r="AS25" s="27">
        <f>SUM(Emissions!AU48:AU49)</f>
        <v>0.10945487483176716</v>
      </c>
      <c r="AT25" s="27">
        <f>SUM(Emissions!AV48:AV49)</f>
        <v>0.11060253356075461</v>
      </c>
      <c r="AU25" s="27">
        <f>SUM(Emissions!AW48:AW49)</f>
        <v>0.11223136392277361</v>
      </c>
      <c r="AV25" s="27">
        <f>SUM(Emissions!AX48:AX49)</f>
        <v>0.11399892535066494</v>
      </c>
      <c r="AW25" s="27">
        <f>SUM(Emissions!AY48:AY49)</f>
        <v>0.11593549957165854</v>
      </c>
      <c r="AX25" s="27">
        <f>SUM(Emissions!AZ48:AZ49)</f>
        <v>0.11840665317772894</v>
      </c>
      <c r="AY25" s="27">
        <f>SUM(Emissions!BA48:BA49)</f>
        <v>0.12105469382747605</v>
      </c>
      <c r="AZ25" s="27">
        <f>SUM(Emissions!BB48:BB49)</f>
        <v>0.12388399566713791</v>
      </c>
      <c r="BA25" s="27">
        <f>SUM(Emissions!BC48:BC49)</f>
        <v>0.12692025769029</v>
      </c>
      <c r="BB25" s="27">
        <f>SUM(Emissions!BD48:BD49)</f>
        <v>0.13007717050906237</v>
      </c>
      <c r="BC25" s="27">
        <f>SUM(Emissions!BE48:BE49)</f>
        <v>0.1331780269374839</v>
      </c>
      <c r="BD25" s="27">
        <f>SUM(Emissions!BF48:BF49)</f>
        <v>0.13615733828613033</v>
      </c>
      <c r="BE25" s="27">
        <f>SUM(Emissions!BG48:BG49)</f>
        <v>0.13925240839641626</v>
      </c>
      <c r="BF25" s="27">
        <f>SUM(Emissions!BH48:BH49)</f>
        <v>0.14211988006298099</v>
      </c>
      <c r="BG25" s="27">
        <f>SUM(Emissions!BI48:BI49)</f>
        <v>0.14506010299721356</v>
      </c>
      <c r="BH25" s="27">
        <f>SUM(Emissions!BJ48:BJ49)</f>
        <v>0.14813809973176634</v>
      </c>
      <c r="BI25" s="27">
        <f>SUM(Emissions!BK48:BK49)</f>
        <v>0.15136309779476151</v>
      </c>
      <c r="BJ25" s="27">
        <f>SUM(Emissions!BL48:BL49)</f>
        <v>0.15474271328650316</v>
      </c>
      <c r="BK25" s="27">
        <f>SUM(Emissions!BM48:BM49)</f>
        <v>0.15785609372202414</v>
      </c>
      <c r="BL25" s="27">
        <f>SUM(Emissions!BN48:BN49)</f>
        <v>0.16111631960896028</v>
      </c>
      <c r="BM25" s="27">
        <f>SUM(Emissions!BO48:BO49)</f>
        <v>0.16466584416454047</v>
      </c>
      <c r="BN25" s="27">
        <f>SUM(Emissions!BP48:BP49)</f>
        <v>0.16843252290144659</v>
      </c>
    </row>
    <row r="26" spans="1:66" x14ac:dyDescent="0.25">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v>
      </c>
      <c r="AG26" s="27">
        <f>SUM(Emissions!AI50:AI53)</f>
        <v>2.1852604118945709</v>
      </c>
      <c r="AH26" s="27">
        <f>SUM(Emissions!AJ50:AJ53)</f>
        <v>2.1799994398925189</v>
      </c>
      <c r="AI26" s="27">
        <f>SUM(Emissions!AK50:AK53)</f>
        <v>2.1772115733745303</v>
      </c>
      <c r="AJ26" s="27">
        <f>SUM(Emissions!AL50:AL53)</f>
        <v>1.9120139085289667</v>
      </c>
      <c r="AK26" s="27">
        <f>SUM(Emissions!AM50:AM53)</f>
        <v>2.0399403274616779</v>
      </c>
      <c r="AL26" s="27">
        <f>SUM(Emissions!AN50:AN53)</f>
        <v>2.0776862581679554</v>
      </c>
      <c r="AM26" s="27">
        <f>SUM(Emissions!AO50:AO53)</f>
        <v>2.055069234165424</v>
      </c>
      <c r="AN26" s="27">
        <f>SUM(Emissions!AP50:AP53)</f>
        <v>2.0591219520775144</v>
      </c>
      <c r="AO26" s="27">
        <f>SUM(Emissions!AQ50:AQ53)</f>
        <v>2.0660504555490671</v>
      </c>
      <c r="AP26" s="27">
        <f>SUM(Emissions!AR50:AR53)</f>
        <v>2.0848656155253544</v>
      </c>
      <c r="AQ26" s="27">
        <f>SUM(Emissions!AS50:AS53)</f>
        <v>2.1120501515575008</v>
      </c>
      <c r="AR26" s="27">
        <f>SUM(Emissions!AT50:AT53)</f>
        <v>2.1477562600557083</v>
      </c>
      <c r="AS26" s="27">
        <f>SUM(Emissions!AU50:AU53)</f>
        <v>2.1995511789984361</v>
      </c>
      <c r="AT26" s="27">
        <f>SUM(Emissions!AV50:AV53)</f>
        <v>2.2685345366599767</v>
      </c>
      <c r="AU26" s="27">
        <f>SUM(Emissions!AW50:AW53)</f>
        <v>2.3516643752321111</v>
      </c>
      <c r="AV26" s="27">
        <f>SUM(Emissions!AX50:AX53)</f>
        <v>2.4401773536054208</v>
      </c>
      <c r="AW26" s="27">
        <f>SUM(Emissions!AY50:AY53)</f>
        <v>2.5350942378570318</v>
      </c>
      <c r="AX26" s="27">
        <f>SUM(Emissions!AZ50:AZ53)</f>
        <v>2.6468463139028859</v>
      </c>
      <c r="AY26" s="27">
        <f>SUM(Emissions!BA50:BA53)</f>
        <v>2.7659662125844693</v>
      </c>
      <c r="AZ26" s="27">
        <f>SUM(Emissions!BB50:BB53)</f>
        <v>2.892819441504519</v>
      </c>
      <c r="BA26" s="27">
        <f>SUM(Emissions!BC50:BC53)</f>
        <v>3.0284356528413809</v>
      </c>
      <c r="BB26" s="27">
        <f>SUM(Emissions!BD50:BD53)</f>
        <v>3.1706136889949152</v>
      </c>
      <c r="BC26" s="27">
        <f>SUM(Emissions!BE50:BE53)</f>
        <v>3.3143088744983835</v>
      </c>
      <c r="BD26" s="27">
        <f>SUM(Emissions!BF50:BF53)</f>
        <v>3.4575528057820435</v>
      </c>
      <c r="BE26" s="27">
        <f>SUM(Emissions!BG50:BG53)</f>
        <v>3.6075256331574179</v>
      </c>
      <c r="BF26" s="27">
        <f>SUM(Emissions!BH50:BH53)</f>
        <v>3.7538376265552964</v>
      </c>
      <c r="BG26" s="27">
        <f>SUM(Emissions!BI50:BI53)</f>
        <v>3.9057317866094339</v>
      </c>
      <c r="BH26" s="27">
        <f>SUM(Emissions!BJ50:BJ53)</f>
        <v>4.0654559082594854</v>
      </c>
      <c r="BI26" s="27">
        <f>SUM(Emissions!BK50:BK53)</f>
        <v>4.2335897377556231</v>
      </c>
      <c r="BJ26" s="27">
        <f>SUM(Emissions!BL50:BL53)</f>
        <v>4.410687027080483</v>
      </c>
      <c r="BK26" s="27">
        <f>SUM(Emissions!BM50:BM53)</f>
        <v>4.5831309888247711</v>
      </c>
      <c r="BL26" s="27">
        <f>SUM(Emissions!BN50:BN53)</f>
        <v>4.7645320900323167</v>
      </c>
      <c r="BM26" s="27">
        <f>SUM(Emissions!BO50:BO53)</f>
        <v>4.9600450729631174</v>
      </c>
      <c r="BN26" s="27">
        <f>SUM(Emissions!BP50:BP53)</f>
        <v>5.1677213897588894</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892.92691965046163</v>
      </c>
      <c r="AL41" s="41">
        <f>Emissions!AN86</f>
        <v>899.64352592339856</v>
      </c>
      <c r="AM41" s="41">
        <f>Emissions!AO86</f>
        <v>902.38353830360529</v>
      </c>
      <c r="AN41" s="41">
        <f>Emissions!AP86</f>
        <v>902.58528834618028</v>
      </c>
      <c r="AO41" s="41">
        <f>Emissions!AQ86</f>
        <v>903.9693362454982</v>
      </c>
      <c r="AP41" s="41">
        <f>Emissions!AR86</f>
        <v>905.49931730678543</v>
      </c>
      <c r="AQ41" s="41">
        <f>Emissions!AS86</f>
        <v>907.48882449559528</v>
      </c>
      <c r="AR41" s="41">
        <f>Emissions!AT86</f>
        <v>909.79083932538833</v>
      </c>
      <c r="AS41" s="41">
        <f>Emissions!AU86</f>
        <v>912.40822926513761</v>
      </c>
      <c r="AT41" s="41">
        <f>Emissions!AV86</f>
        <v>915.64988069676417</v>
      </c>
      <c r="AU41" s="41">
        <f>Emissions!AW86</f>
        <v>919.54524896460259</v>
      </c>
      <c r="AV41" s="41">
        <f>Emissions!AX86</f>
        <v>923.94693165315346</v>
      </c>
      <c r="AW41" s="41">
        <f>Emissions!AY86</f>
        <v>928.48726927108135</v>
      </c>
      <c r="AX41" s="41">
        <f>Emissions!AZ86</f>
        <v>933.19811338356476</v>
      </c>
      <c r="AY41" s="41">
        <f>Emissions!BA86</f>
        <v>938.46380385899067</v>
      </c>
      <c r="AZ41" s="41">
        <f>Emissions!BB86</f>
        <v>943.8985322678185</v>
      </c>
      <c r="BA41" s="41">
        <f>Emissions!BC86</f>
        <v>949.50348898255061</v>
      </c>
      <c r="BB41" s="41">
        <f>Emissions!BD86</f>
        <v>955.29978038647425</v>
      </c>
      <c r="BC41" s="41">
        <f>Emissions!BE86</f>
        <v>961.19283603938663</v>
      </c>
      <c r="BD41" s="41">
        <f>Emissions!BF86</f>
        <v>967.00224094299301</v>
      </c>
      <c r="BE41" s="41">
        <f>Emissions!BG86</f>
        <v>972.66602919553793</v>
      </c>
      <c r="BF41" s="41">
        <f>Emissions!BH86</f>
        <v>978.42245674112758</v>
      </c>
      <c r="BG41" s="41">
        <f>Emissions!BI86</f>
        <v>983.93427479053139</v>
      </c>
      <c r="BH41" s="41">
        <f>Emissions!BJ86</f>
        <v>989.49805089249878</v>
      </c>
      <c r="BI41" s="41">
        <f>Emissions!BK86</f>
        <v>995.17460422704323</v>
      </c>
      <c r="BJ41" s="41">
        <f>Emissions!BL86</f>
        <v>1000.969007747119</v>
      </c>
      <c r="BK41" s="41">
        <f>Emissions!BM86</f>
        <v>1006.8843053705353</v>
      </c>
      <c r="BL41" s="41">
        <f>Emissions!BN86</f>
        <v>1012.5291993852712</v>
      </c>
      <c r="BM41" s="41">
        <f>Emissions!BO86</f>
        <v>1018.2894912934981</v>
      </c>
      <c r="BN41" s="41">
        <f>Emissions!BP86</f>
        <v>1024.290117073105</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469.93274409025253</v>
      </c>
      <c r="AL42" s="41">
        <f>Emissions!AN87</f>
        <v>469.76351359650266</v>
      </c>
      <c r="AM42" s="41">
        <f>Emissions!AO87</f>
        <v>469.69447670061498</v>
      </c>
      <c r="AN42" s="41">
        <f>Emissions!AP87</f>
        <v>469.68939344012131</v>
      </c>
      <c r="AO42" s="41">
        <f>Emissions!AQ87</f>
        <v>469.65452119960923</v>
      </c>
      <c r="AP42" s="41">
        <f>Emissions!AR87</f>
        <v>469.61597205143704</v>
      </c>
      <c r="AQ42" s="41">
        <f>Emissions!AS87</f>
        <v>469.56584475943868</v>
      </c>
      <c r="AR42" s="41">
        <f>Emissions!AT87</f>
        <v>469.50784357693152</v>
      </c>
      <c r="AS42" s="41">
        <f>Emissions!AU87</f>
        <v>469.44189625564456</v>
      </c>
      <c r="AT42" s="41">
        <f>Emissions!AV87</f>
        <v>469.36022014570949</v>
      </c>
      <c r="AU42" s="41">
        <f>Emissions!AW87</f>
        <v>469.26207309517287</v>
      </c>
      <c r="AV42" s="41">
        <f>Emissions!AX87</f>
        <v>469.15116903076233</v>
      </c>
      <c r="AW42" s="41">
        <f>Emissions!AY87</f>
        <v>469.03677143982884</v>
      </c>
      <c r="AX42" s="41">
        <f>Emissions!AZ87</f>
        <v>468.91807779563737</v>
      </c>
      <c r="AY42" s="41">
        <f>Emissions!BA87</f>
        <v>468.78540433483317</v>
      </c>
      <c r="AZ42" s="41">
        <f>Emissions!BB87</f>
        <v>468.64847182239333</v>
      </c>
      <c r="BA42" s="41">
        <f>Emissions!BC87</f>
        <v>468.50725026589049</v>
      </c>
      <c r="BB42" s="41">
        <f>Emissions!BD87</f>
        <v>468.36120787240418</v>
      </c>
      <c r="BC42" s="41">
        <f>Emissions!BE87</f>
        <v>468.21272742300584</v>
      </c>
      <c r="BD42" s="41">
        <f>Emissions!BF87</f>
        <v>468.06635462396429</v>
      </c>
      <c r="BE42" s="41">
        <f>Emissions!BG87</f>
        <v>467.92365075782658</v>
      </c>
      <c r="BF42" s="41">
        <f>Emissions!BH87</f>
        <v>467.77861276748001</v>
      </c>
      <c r="BG42" s="41">
        <f>Emissions!BI87</f>
        <v>467.63973791728694</v>
      </c>
      <c r="BH42" s="41">
        <f>Emissions!BJ87</f>
        <v>467.49955394064932</v>
      </c>
      <c r="BI42" s="41">
        <f>Emissions!BK87</f>
        <v>467.35652844763018</v>
      </c>
      <c r="BJ42" s="41">
        <f>Emissions!BL87</f>
        <v>467.2105336209512</v>
      </c>
      <c r="BK42" s="41">
        <f>Emissions!BM87</f>
        <v>467.06149276656583</v>
      </c>
      <c r="BL42" s="41">
        <f>Emissions!BN87</f>
        <v>466.91926495649926</v>
      </c>
      <c r="BM42" s="41">
        <f>Emissions!BO87</f>
        <v>466.77412960031495</v>
      </c>
      <c r="BN42" s="41">
        <f>Emissions!BP87</f>
        <v>466.62293883190813</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52.728403644181732</v>
      </c>
      <c r="AJ43" s="41">
        <f t="shared" si="24"/>
        <v>49.619426256837151</v>
      </c>
      <c r="AK43" s="41">
        <f t="shared" si="24"/>
        <v>50.576152805834141</v>
      </c>
      <c r="AL43" s="41">
        <f t="shared" si="24"/>
        <v>50.687661231802167</v>
      </c>
      <c r="AM43" s="41">
        <f t="shared" si="24"/>
        <v>50.237044236317054</v>
      </c>
      <c r="AN43" s="41">
        <f t="shared" si="24"/>
        <v>50.059142135738902</v>
      </c>
      <c r="AO43" s="41">
        <f t="shared" si="24"/>
        <v>49.927993571319753</v>
      </c>
      <c r="AP43" s="41">
        <f t="shared" si="24"/>
        <v>49.89955090562519</v>
      </c>
      <c r="AQ43" s="41">
        <f t="shared" si="24"/>
        <v>49.941017908497216</v>
      </c>
      <c r="AR43" s="41">
        <f t="shared" si="24"/>
        <v>50.05098727203827</v>
      </c>
      <c r="AS43" s="41">
        <f t="shared" si="24"/>
        <v>50.293244283941327</v>
      </c>
      <c r="AT43" s="41">
        <f t="shared" si="24"/>
        <v>50.674460259916088</v>
      </c>
      <c r="AU43" s="41">
        <f t="shared" si="24"/>
        <v>50.972143884556473</v>
      </c>
      <c r="AV43" s="41">
        <f t="shared" si="24"/>
        <v>51.291992485945833</v>
      </c>
      <c r="AW43" s="41">
        <f t="shared" si="24"/>
        <v>51.63941813750197</v>
      </c>
      <c r="AX43" s="41">
        <f t="shared" si="24"/>
        <v>52.094805378192504</v>
      </c>
      <c r="AY43" s="41">
        <f t="shared" si="24"/>
        <v>52.578349404208197</v>
      </c>
      <c r="AZ43" s="41">
        <f t="shared" si="24"/>
        <v>53.089503844063614</v>
      </c>
      <c r="BA43" s="41">
        <f t="shared" si="24"/>
        <v>53.632741608838259</v>
      </c>
      <c r="BB43" s="41">
        <f t="shared" si="24"/>
        <v>54.187871890029861</v>
      </c>
      <c r="BC43" s="41">
        <f t="shared" si="24"/>
        <v>54.715765161892008</v>
      </c>
      <c r="BD43" s="41">
        <f t="shared" si="24"/>
        <v>55.201944302357134</v>
      </c>
      <c r="BE43" s="41">
        <f t="shared" si="24"/>
        <v>55.828043278927133</v>
      </c>
      <c r="BF43" s="41">
        <f t="shared" si="24"/>
        <v>56.397832528981141</v>
      </c>
      <c r="BG43" s="41">
        <f t="shared" si="24"/>
        <v>56.974487770601797</v>
      </c>
      <c r="BH43" s="41">
        <f t="shared" si="24"/>
        <v>57.572356125086401</v>
      </c>
      <c r="BI43" s="41">
        <f t="shared" si="24"/>
        <v>58.192979799705526</v>
      </c>
      <c r="BJ43" s="41">
        <f t="shared" si="24"/>
        <v>58.837358661107878</v>
      </c>
      <c r="BK43" s="41">
        <f t="shared" si="24"/>
        <v>59.416341121977993</v>
      </c>
      <c r="BL43" s="41">
        <f t="shared" si="24"/>
        <v>60.016164874102813</v>
      </c>
      <c r="BM43" s="41">
        <f t="shared" si="24"/>
        <v>60.667303291245886</v>
      </c>
      <c r="BN43" s="41">
        <f t="shared" si="24"/>
        <v>61.354052739866916</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6.6039158293445119</v>
      </c>
      <c r="AL44" s="22">
        <f>Emissions!AN88</f>
        <v>6.6012485501396982</v>
      </c>
      <c r="AM44" s="22">
        <f>Emissions!AO88</f>
        <v>6.6001604443693616</v>
      </c>
      <c r="AN44" s="22">
        <f>Emissions!AP88</f>
        <v>6.600080325977534</v>
      </c>
      <c r="AO44" s="22">
        <f>Emissions!AQ88</f>
        <v>6.5995306968895253</v>
      </c>
      <c r="AP44" s="22">
        <f>Emissions!AR88</f>
        <v>6.598923115247441</v>
      </c>
      <c r="AQ44" s="22">
        <f>Emissions!AS88</f>
        <v>6.5981330479222331</v>
      </c>
      <c r="AR44" s="22">
        <f>Emissions!AT88</f>
        <v>6.5972188784689152</v>
      </c>
      <c r="AS44" s="22">
        <f>Emissions!AU88</f>
        <v>6.5961794681665245</v>
      </c>
      <c r="AT44" s="22">
        <f>Emissions!AV88</f>
        <v>6.5948921529508517</v>
      </c>
      <c r="AU44" s="22">
        <f>Emissions!AW88</f>
        <v>6.5933452356009754</v>
      </c>
      <c r="AV44" s="22">
        <f>Emissions!AX88</f>
        <v>6.5915972521366664</v>
      </c>
      <c r="AW44" s="22">
        <f>Emissions!AY88</f>
        <v>6.5897942064289055</v>
      </c>
      <c r="AX44" s="22">
        <f>Emissions!AZ88</f>
        <v>6.5879234496765005</v>
      </c>
      <c r="AY44" s="22">
        <f>Emissions!BA88</f>
        <v>6.5858323539455093</v>
      </c>
      <c r="AZ44" s="22">
        <f>Emissions!BB88</f>
        <v>6.5836741303606168</v>
      </c>
      <c r="BA44" s="22">
        <f>Emissions!BC88</f>
        <v>6.5814483062045497</v>
      </c>
      <c r="BB44" s="22">
        <f>Emissions!BD88</f>
        <v>6.5791464997715865</v>
      </c>
      <c r="BC44" s="22">
        <f>Emissions!BE88</f>
        <v>6.5768062666006832</v>
      </c>
      <c r="BD44" s="22">
        <f>Emissions!BF88</f>
        <v>6.574499252572755</v>
      </c>
      <c r="BE44" s="22">
        <f>Emissions!BG88</f>
        <v>6.5722500654070046</v>
      </c>
      <c r="BF44" s="22">
        <f>Emissions!BH88</f>
        <v>6.5699640895938574</v>
      </c>
      <c r="BG44" s="22">
        <f>Emissions!BI88</f>
        <v>6.5677752523944619</v>
      </c>
      <c r="BH44" s="22">
        <f>Emissions!BJ88</f>
        <v>6.5655657817639117</v>
      </c>
      <c r="BI44" s="22">
        <f>Emissions!BK88</f>
        <v>6.5633115253658172</v>
      </c>
      <c r="BJ44" s="22">
        <f>Emissions!BL88</f>
        <v>6.5610104686438113</v>
      </c>
      <c r="BK44" s="22">
        <f>Emissions!BM88</f>
        <v>6.5586614028060843</v>
      </c>
      <c r="BL44" s="22">
        <f>Emissions!BN88</f>
        <v>6.5564197188652589</v>
      </c>
      <c r="BM44" s="22">
        <f>Emissions!BO88</f>
        <v>6.5541322084476263</v>
      </c>
      <c r="BN44" s="22">
        <f>Emissions!BP88</f>
        <v>6.5517492573399654</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6.0478064170898804</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5.8469995385277045</v>
      </c>
      <c r="AJ45" s="22">
        <f>Emissions!AL89+SUM(Emissions!AL91:AL106)</f>
        <v>5.332857067098292</v>
      </c>
      <c r="AK45" s="22">
        <f>Emissions!AM89+SUM(Emissions!AM91:AM106)</f>
        <v>5.5305052186218635</v>
      </c>
      <c r="AL45" s="22">
        <f>Emissions!AN89+SUM(Emissions!AN91:AN106)</f>
        <v>5.5699505390060455</v>
      </c>
      <c r="AM45" s="22">
        <f>Emissions!AO89+SUM(Emissions!AO91:AO106)</f>
        <v>5.5082632771051259</v>
      </c>
      <c r="AN45" s="22">
        <f>Emissions!AP89+SUM(Emissions!AP91:AP106)</f>
        <v>5.4954613111192732</v>
      </c>
      <c r="AO45" s="22">
        <f>Emissions!AQ89+SUM(Emissions!AQ91:AQ106)</f>
        <v>5.4895549088157098</v>
      </c>
      <c r="AP45" s="22">
        <f>Emissions!AR89+SUM(Emissions!AR91:AR106)</f>
        <v>5.5028763110438579</v>
      </c>
      <c r="AQ45" s="22">
        <f>Emissions!AS89+SUM(Emissions!AS91:AS106)</f>
        <v>5.5294008227549494</v>
      </c>
      <c r="AR45" s="22">
        <f>Emissions!AT89+SUM(Emissions!AT91:AT106)</f>
        <v>5.5691490769486753</v>
      </c>
      <c r="AS45" s="22">
        <f>Emissions!AU89+SUM(Emissions!AU91:AU106)</f>
        <v>5.6343159616496434</v>
      </c>
      <c r="AT45" s="22">
        <f>Emissions!AV89+SUM(Emissions!AV91:AV106)</f>
        <v>5.7263620636894066</v>
      </c>
      <c r="AU45" s="22">
        <f>Emissions!AW89+SUM(Emissions!AW91:AW106)</f>
        <v>5.8201478836882412</v>
      </c>
      <c r="AV45" s="22">
        <f>Emissions!AX89+SUM(Emissions!AX91:AX106)</f>
        <v>5.9201522611795623</v>
      </c>
      <c r="AW45" s="22">
        <f>Emissions!AY89+SUM(Emissions!AY91:AY106)</f>
        <v>6.0278029355965561</v>
      </c>
      <c r="AX45" s="22">
        <f>Emissions!AZ89+SUM(Emissions!AZ91:AZ106)</f>
        <v>6.1591279247906057</v>
      </c>
      <c r="AY45" s="22">
        <f>Emissions!BA89+SUM(Emissions!BA91:BA106)</f>
        <v>6.2988032889378589</v>
      </c>
      <c r="AZ45" s="22">
        <f>Emissions!BB89+SUM(Emissions!BB91:BB106)</f>
        <v>6.4471722874234016</v>
      </c>
      <c r="BA45" s="22">
        <f>Emissions!BC89+SUM(Emissions!BC91:BC106)</f>
        <v>6.6054716241112041</v>
      </c>
      <c r="BB45" s="22">
        <f>Emissions!BD89+SUM(Emissions!BD91:BD106)</f>
        <v>6.7699808220695514</v>
      </c>
      <c r="BC45" s="22">
        <f>Emissions!BE89+SUM(Emissions!BE91:BE106)</f>
        <v>6.9329471693017677</v>
      </c>
      <c r="BD45" s="22">
        <f>Emissions!BF89+SUM(Emissions!BF91:BF106)</f>
        <v>7.09146733224327</v>
      </c>
      <c r="BE45" s="22">
        <f>Emissions!BG89+SUM(Emissions!BG91:BG106)</f>
        <v>7.2695505645666412</v>
      </c>
      <c r="BF45" s="22">
        <f>Emissions!BH89+SUM(Emissions!BH91:BH106)</f>
        <v>7.4392236626524921</v>
      </c>
      <c r="BG45" s="22">
        <f>Emissions!BI89+SUM(Emissions!BI91:BI106)</f>
        <v>7.6139905106384447</v>
      </c>
      <c r="BH45" s="22">
        <f>Emissions!BJ89+SUM(Emissions!BJ91:BJ106)</f>
        <v>7.7969452276275977</v>
      </c>
      <c r="BI45" s="22">
        <f>Emissions!BK89+SUM(Emissions!BK91:BK106)</f>
        <v>7.9886744671237206</v>
      </c>
      <c r="BJ45" s="22">
        <f>Emissions!BL89+SUM(Emissions!BL91:BL106)</f>
        <v>8.1897052653424094</v>
      </c>
      <c r="BK45" s="22">
        <f>Emissions!BM89+SUM(Emissions!BM91:BM106)</f>
        <v>8.3806473747642478</v>
      </c>
      <c r="BL45" s="22">
        <f>Emissions!BN89+SUM(Emissions!BN91:BN106)</f>
        <v>8.5807117805447994</v>
      </c>
      <c r="BM45" s="22">
        <f>Emissions!BO89+SUM(Emissions!BO91:BO106)</f>
        <v>8.7968321813269839</v>
      </c>
      <c r="BN45" s="22">
        <f>Emissions!BP89+SUM(Emissions!BP91:BP106)</f>
        <v>9.0259125725836071</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2.9684611408468315</v>
      </c>
      <c r="AL46" s="22">
        <f>Emissions!AN90</f>
        <v>2.9883739464507562</v>
      </c>
      <c r="AM46" s="22">
        <f>Emissions!AO90</f>
        <v>2.9964972950083832</v>
      </c>
      <c r="AN46" s="22">
        <f>Emissions!AP90</f>
        <v>2.9970954258523137</v>
      </c>
      <c r="AO46" s="22">
        <f>Emissions!AQ90</f>
        <v>3.0011987297599263</v>
      </c>
      <c r="AP46" s="22">
        <f>Emissions!AR90</f>
        <v>3.0057346835158967</v>
      </c>
      <c r="AQ46" s="22">
        <f>Emissions!AS90</f>
        <v>3.0116330000597751</v>
      </c>
      <c r="AR46" s="22">
        <f>Emissions!AT90</f>
        <v>3.0184578118680414</v>
      </c>
      <c r="AS46" s="22">
        <f>Emissions!AU90</f>
        <v>3.0262176201613911</v>
      </c>
      <c r="AT46" s="22">
        <f>Emissions!AV90</f>
        <v>3.0358281842127273</v>
      </c>
      <c r="AU46" s="22">
        <f>Emissions!AW90</f>
        <v>3.0473768306453319</v>
      </c>
      <c r="AV46" s="22">
        <f>Emissions!AX90</f>
        <v>3.0604265536967552</v>
      </c>
      <c r="AW46" s="22">
        <f>Emissions!AY90</f>
        <v>3.0738873487304446</v>
      </c>
      <c r="AX46" s="22">
        <f>Emissions!AZ90</f>
        <v>3.0878536464752222</v>
      </c>
      <c r="AY46" s="22">
        <f>Emissions!BA90</f>
        <v>3.1034649040875801</v>
      </c>
      <c r="AZ46" s="22">
        <f>Emissions!BB90</f>
        <v>3.1195773105496314</v>
      </c>
      <c r="BA46" s="22">
        <f>Emissions!BC90</f>
        <v>3.1361943949734403</v>
      </c>
      <c r="BB46" s="22">
        <f>Emissions!BD90</f>
        <v>3.1533787317143176</v>
      </c>
      <c r="BC46" s="22">
        <f>Emissions!BE90</f>
        <v>3.1708499466197355</v>
      </c>
      <c r="BD46" s="22">
        <f>Emissions!BF90</f>
        <v>3.1880731611151454</v>
      </c>
      <c r="BE46" s="22">
        <f>Emissions!BG90</f>
        <v>3.204864664125997</v>
      </c>
      <c r="BF46" s="22">
        <f>Emissions!BH90</f>
        <v>3.2219308159935354</v>
      </c>
      <c r="BG46" s="22">
        <f>Emissions!BI90</f>
        <v>3.2382717710654783</v>
      </c>
      <c r="BH46" s="22">
        <f>Emissions!BJ90</f>
        <v>3.2547667668178186</v>
      </c>
      <c r="BI46" s="22">
        <f>Emissions!BK90</f>
        <v>3.2715961146249932</v>
      </c>
      <c r="BJ46" s="22">
        <f>Emissions!BL90</f>
        <v>3.2887748543333002</v>
      </c>
      <c r="BK46" s="22">
        <f>Emissions!BM90</f>
        <v>3.3063120102834809</v>
      </c>
      <c r="BL46" s="22">
        <f>Emissions!BN90</f>
        <v>3.3230474973140525</v>
      </c>
      <c r="BM46" s="22">
        <f>Emissions!BO90</f>
        <v>3.3401251059052477</v>
      </c>
      <c r="BN46" s="22">
        <f>Emissions!BP90</f>
        <v>3.3579152352943518</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35.397528140833231</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32.952568766590439</v>
      </c>
      <c r="AJ47" s="22">
        <f>SUM(Emissions!AL107:AL122)</f>
        <v>30.352574879394286</v>
      </c>
      <c r="AK47" s="22">
        <f>SUM(Emissions!AM107:AM122)</f>
        <v>31.136125879010205</v>
      </c>
      <c r="AL47" s="22">
        <f>SUM(Emissions!AN107:AN122)</f>
        <v>31.189811602486195</v>
      </c>
      <c r="AM47" s="22">
        <f>SUM(Emissions!AO107:AO122)</f>
        <v>30.792714770405968</v>
      </c>
      <c r="AN47" s="22">
        <f>SUM(Emissions!AP107:AP122)</f>
        <v>30.625964767652828</v>
      </c>
      <c r="AO47" s="22">
        <f>SUM(Emissions!AQ107:AQ122)</f>
        <v>30.496037075008893</v>
      </c>
      <c r="AP47" s="22">
        <f>SUM(Emissions!AR107:AR122)</f>
        <v>30.449212779263561</v>
      </c>
      <c r="AQ47" s="22">
        <f>SUM(Emissions!AS107:AS122)</f>
        <v>30.457915165497088</v>
      </c>
      <c r="AR47" s="22">
        <f>SUM(Emissions!AT107:AT122)</f>
        <v>30.521093776780724</v>
      </c>
      <c r="AS47" s="22">
        <f>SUM(Emissions!AU107:AU122)</f>
        <v>30.69033165028311</v>
      </c>
      <c r="AT47" s="22">
        <f>SUM(Emissions!AV107:AV122)</f>
        <v>30.9700464196737</v>
      </c>
      <c r="AU47" s="22">
        <f>SUM(Emissions!AW107:AW122)</f>
        <v>31.162810639523787</v>
      </c>
      <c r="AV47" s="22">
        <f>SUM(Emissions!AX107:AX122)</f>
        <v>31.37022126812597</v>
      </c>
      <c r="AW47" s="22">
        <f>SUM(Emissions!AY107:AY122)</f>
        <v>31.597206640230446</v>
      </c>
      <c r="AX47" s="22">
        <f>SUM(Emissions!AZ107:AZ122)</f>
        <v>31.908041495025813</v>
      </c>
      <c r="AY47" s="22">
        <f>SUM(Emissions!BA107:BA122)</f>
        <v>32.237258139304153</v>
      </c>
      <c r="AZ47" s="22">
        <f>SUM(Emissions!BB107:BB122)</f>
        <v>32.584957542088127</v>
      </c>
      <c r="BA47" s="22">
        <f>SUM(Emissions!BC107:BC122)</f>
        <v>32.954372854198482</v>
      </c>
      <c r="BB47" s="22">
        <f>SUM(Emissions!BD107:BD122)</f>
        <v>33.328979551415081</v>
      </c>
      <c r="BC47" s="22">
        <f>SUM(Emissions!BE107:BE122)</f>
        <v>33.677643638601758</v>
      </c>
      <c r="BD47" s="22">
        <f>SUM(Emissions!BF107:BF122)</f>
        <v>33.98925455994916</v>
      </c>
      <c r="BE47" s="22">
        <f>SUM(Emissions!BG107:BG122)</f>
        <v>34.421596132641952</v>
      </c>
      <c r="BF47" s="22">
        <f>SUM(Emissions!BH107:BH122)</f>
        <v>34.805800252846971</v>
      </c>
      <c r="BG47" s="22">
        <f>SUM(Emissions!BI107:BI122)</f>
        <v>35.192404672900388</v>
      </c>
      <c r="BH47" s="22">
        <f>SUM(Emissions!BJ107:BJ122)</f>
        <v>35.591900929565313</v>
      </c>
      <c r="BI47" s="22">
        <f>SUM(Emissions!BK107:BK122)</f>
        <v>36.005088417570491</v>
      </c>
      <c r="BJ47" s="22">
        <f>SUM(Emissions!BL107:BL122)</f>
        <v>36.432426942059116</v>
      </c>
      <c r="BK47" s="22">
        <f>SUM(Emissions!BM107:BM122)</f>
        <v>36.80414734768619</v>
      </c>
      <c r="BL47" s="22">
        <f>SUM(Emissions!BN107:BN122)</f>
        <v>37.188281035231974</v>
      </c>
      <c r="BM47" s="22">
        <f>SUM(Emissions!BO107:BO122)</f>
        <v>37.607377097710554</v>
      </c>
      <c r="BN47" s="22">
        <f>SUM(Emissions!BP107:BP122)</f>
        <v>38.048507121084789</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6.6159271131948438</v>
      </c>
      <c r="AC49" s="41">
        <f t="shared" si="33"/>
        <v>6.5985117259102442</v>
      </c>
      <c r="AD49" s="41">
        <f t="shared" si="33"/>
        <v>6.6034108162416469</v>
      </c>
      <c r="AE49" s="41">
        <f t="shared" si="33"/>
        <v>6.5718769479322932</v>
      </c>
      <c r="AF49" s="41">
        <f t="shared" si="33"/>
        <v>6.5185214490709145</v>
      </c>
      <c r="AG49" s="41">
        <f t="shared" si="33"/>
        <v>6.4445703159865921</v>
      </c>
      <c r="AH49" s="41">
        <f t="shared" si="33"/>
        <v>6.3913491075327151</v>
      </c>
      <c r="AI49" s="41">
        <f t="shared" si="33"/>
        <v>6.3428476696520839</v>
      </c>
      <c r="AJ49" s="41">
        <f t="shared" si="33"/>
        <v>5.9596236056918617</v>
      </c>
      <c r="AK49" s="41">
        <f t="shared" si="33"/>
        <v>6.0849314688068858</v>
      </c>
      <c r="AL49" s="41">
        <f t="shared" si="33"/>
        <v>6.099926316341949</v>
      </c>
      <c r="AM49" s="41">
        <f t="shared" si="33"/>
        <v>6.0458812426832145</v>
      </c>
      <c r="AN49" s="41">
        <f t="shared" si="33"/>
        <v>6.0273255254742555</v>
      </c>
      <c r="AO49" s="41">
        <f t="shared" si="33"/>
        <v>6.014747884404124</v>
      </c>
      <c r="AP49" s="41">
        <f t="shared" si="33"/>
        <v>6.0149509352656141</v>
      </c>
      <c r="AQ49" s="41">
        <f t="shared" si="33"/>
        <v>6.0237880206383023</v>
      </c>
      <c r="AR49" s="41">
        <f t="shared" si="33"/>
        <v>6.041144280875832</v>
      </c>
      <c r="AS49" s="41">
        <f t="shared" si="33"/>
        <v>6.0750957547847673</v>
      </c>
      <c r="AT49" s="41">
        <f t="shared" si="33"/>
        <v>6.1264749886668142</v>
      </c>
      <c r="AU49" s="41">
        <f t="shared" si="33"/>
        <v>6.1696291535779437</v>
      </c>
      <c r="AV49" s="41">
        <f t="shared" si="33"/>
        <v>6.2157307928898646</v>
      </c>
      <c r="AW49" s="41">
        <f t="shared" si="33"/>
        <v>6.2655940786143542</v>
      </c>
      <c r="AX49" s="41">
        <f t="shared" si="33"/>
        <v>6.3294512519559909</v>
      </c>
      <c r="AY49" s="41">
        <f t="shared" si="33"/>
        <v>6.3971431449611957</v>
      </c>
      <c r="AZ49" s="41">
        <f t="shared" si="33"/>
        <v>6.4687534916230014</v>
      </c>
      <c r="BA49" s="41">
        <f t="shared" si="33"/>
        <v>6.5448865604032465</v>
      </c>
      <c r="BB49" s="41">
        <f t="shared" si="33"/>
        <v>6.6229802842032877</v>
      </c>
      <c r="BC49" s="41">
        <f t="shared" si="33"/>
        <v>6.6980692284470633</v>
      </c>
      <c r="BD49" s="41">
        <f t="shared" si="33"/>
        <v>6.7683446488372248</v>
      </c>
      <c r="BE49" s="41">
        <f t="shared" si="33"/>
        <v>6.8552576111786161</v>
      </c>
      <c r="BF49" s="41">
        <f t="shared" si="33"/>
        <v>6.9353005698530605</v>
      </c>
      <c r="BG49" s="41">
        <f t="shared" si="33"/>
        <v>7.0167124091099637</v>
      </c>
      <c r="BH49" s="41">
        <f t="shared" si="33"/>
        <v>7.1012976389833939</v>
      </c>
      <c r="BI49" s="41">
        <f t="shared" si="33"/>
        <v>7.1892673110606848</v>
      </c>
      <c r="BJ49" s="41">
        <f t="shared" si="33"/>
        <v>7.2807797708233819</v>
      </c>
      <c r="BK49" s="41">
        <f t="shared" si="33"/>
        <v>7.3642343140308464</v>
      </c>
      <c r="BL49" s="41">
        <f t="shared" si="33"/>
        <v>7.4509933639497961</v>
      </c>
      <c r="BM49" s="41">
        <f t="shared" si="33"/>
        <v>7.5449930688608617</v>
      </c>
      <c r="BN49" s="41">
        <f t="shared" si="33"/>
        <v>7.6441980339397944</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6.2677893680252641</v>
      </c>
      <c r="AC50" s="22">
        <f>SUM(Emissions!AE135:AE138)</f>
        <v>6.2499824089430867</v>
      </c>
      <c r="AD50" s="22">
        <f>SUM(Emissions!AF135:AF138)</f>
        <v>6.2533292316834475</v>
      </c>
      <c r="AE50" s="22">
        <f>SUM(Emissions!AG135:AG138)</f>
        <v>6.2219605366729409</v>
      </c>
      <c r="AF50" s="22">
        <f>SUM(Emissions!AH135:AH138)</f>
        <v>6.1699888782464063</v>
      </c>
      <c r="AG50" s="22">
        <f>SUM(Emissions!AI135:AI138)</f>
        <v>6.0985599508144936</v>
      </c>
      <c r="AH50" s="22">
        <f>SUM(Emissions!AJ135:AJ138)</f>
        <v>6.0469682343875713</v>
      </c>
      <c r="AI50" s="22">
        <f>SUM(Emissions!AK135:AK138)</f>
        <v>5.9998429802554369</v>
      </c>
      <c r="AJ50" s="22">
        <f>SUM(Emissions!AL135:AL138)</f>
        <v>5.6341572384007641</v>
      </c>
      <c r="AK50" s="22">
        <f>SUM(Emissions!AM135:AM138)</f>
        <v>5.7536279331621945</v>
      </c>
      <c r="AL50" s="22">
        <f>SUM(Emissions!AN135:AN138)</f>
        <v>5.7665353616177137</v>
      </c>
      <c r="AM50" s="22">
        <f>SUM(Emissions!AO135:AO138)</f>
        <v>5.714298983973098</v>
      </c>
      <c r="AN50" s="22">
        <f>SUM(Emissions!AP135:AP138)</f>
        <v>5.6961252345939535</v>
      </c>
      <c r="AO50" s="22">
        <f>SUM(Emissions!AQ135:AQ138)</f>
        <v>5.683570645333341</v>
      </c>
      <c r="AP50" s="22">
        <f>SUM(Emissions!AR135:AR138)</f>
        <v>5.6831184511450008</v>
      </c>
      <c r="AQ50" s="22">
        <f>SUM(Emissions!AS135:AS138)</f>
        <v>5.6907977474598326</v>
      </c>
      <c r="AR50" s="22">
        <f>SUM(Emissions!AT135:AT138)</f>
        <v>5.7065080114889595</v>
      </c>
      <c r="AS50" s="22">
        <f>SUM(Emissions!AU135:AU138)</f>
        <v>5.7379042648902425</v>
      </c>
      <c r="AT50" s="22">
        <f>SUM(Emissions!AV135:AV138)</f>
        <v>5.7857370463540168</v>
      </c>
      <c r="AU50" s="22">
        <f>SUM(Emissions!AW135:AW138)</f>
        <v>5.825217824639112</v>
      </c>
      <c r="AV50" s="22">
        <f>SUM(Emissions!AX135:AX138)</f>
        <v>5.8673797111479669</v>
      </c>
      <c r="AW50" s="22">
        <f>SUM(Emissions!AY135:AY138)</f>
        <v>5.9130252542165795</v>
      </c>
      <c r="AX50" s="22">
        <f>SUM(Emissions!AZ135:AZ138)</f>
        <v>5.9718304681326408</v>
      </c>
      <c r="AY50" s="22">
        <f>SUM(Emissions!BA135:BA138)</f>
        <v>6.0341255201416351</v>
      </c>
      <c r="AZ50" s="22">
        <f>SUM(Emissions!BB135:BB138)</f>
        <v>6.1000217928334282</v>
      </c>
      <c r="BA50" s="22">
        <f>SUM(Emissions!BC135:BC138)</f>
        <v>6.1700807665409645</v>
      </c>
      <c r="BB50" s="22">
        <f>SUM(Emissions!BD135:BD138)</f>
        <v>6.2418665701870495</v>
      </c>
      <c r="BC50" s="22">
        <f>SUM(Emissions!BE135:BE138)</f>
        <v>6.3106909179149477</v>
      </c>
      <c r="BD50" s="22">
        <f>SUM(Emissions!BF135:BF138)</f>
        <v>6.3748636975717812</v>
      </c>
      <c r="BE50" s="22">
        <f>SUM(Emissions!BG135:BG138)</f>
        <v>6.4550139984913697</v>
      </c>
      <c r="BF50" s="22">
        <f>SUM(Emissions!BH135:BH138)</f>
        <v>6.5285749628904597</v>
      </c>
      <c r="BG50" s="22">
        <f>SUM(Emissions!BI135:BI138)</f>
        <v>6.6033541115349657</v>
      </c>
      <c r="BH50" s="22">
        <f>SUM(Emissions!BJ135:BJ138)</f>
        <v>6.6810188509302337</v>
      </c>
      <c r="BI50" s="22">
        <f>SUM(Emissions!BK135:BK138)</f>
        <v>6.7617537677145672</v>
      </c>
      <c r="BJ50" s="22">
        <f>SUM(Emissions!BL135:BL138)</f>
        <v>6.8456985053566228</v>
      </c>
      <c r="BK50" s="22">
        <f>SUM(Emissions!BM135:BM138)</f>
        <v>6.9219210115821639</v>
      </c>
      <c r="BL50" s="22">
        <f>SUM(Emissions!BN135:BN138)</f>
        <v>7.0011609835942723</v>
      </c>
      <c r="BM50" s="22">
        <f>SUM(Emissions!BO135:BO138)</f>
        <v>7.0870758667338585</v>
      </c>
      <c r="BN50" s="22">
        <f>SUM(Emissions!BP135:BP138)</f>
        <v>7.1777242899850053</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0.34991641125935208</v>
      </c>
      <c r="AF51" s="22">
        <f>SUM(Emissions!AH139:AH154)</f>
        <v>0.34853257082450817</v>
      </c>
      <c r="AG51" s="22">
        <f>SUM(Emissions!AI139:AI154)</f>
        <v>0.34601036517209849</v>
      </c>
      <c r="AH51" s="22">
        <f>SUM(Emissions!AJ139:AJ154)</f>
        <v>0.34438087314514421</v>
      </c>
      <c r="AI51" s="22">
        <f>SUM(Emissions!AK139:AK154)</f>
        <v>0.34300468939664713</v>
      </c>
      <c r="AJ51" s="22">
        <f>SUM(Emissions!AL139:AL154)</f>
        <v>0.32546636729109713</v>
      </c>
      <c r="AK51" s="22">
        <f>SUM(Emissions!AM139:AM154)</f>
        <v>0.33130353564469128</v>
      </c>
      <c r="AL51" s="22">
        <f>SUM(Emissions!AN139:AN154)</f>
        <v>0.33339095472423536</v>
      </c>
      <c r="AM51" s="22">
        <f>SUM(Emissions!AO139:AO154)</f>
        <v>0.3315822587101166</v>
      </c>
      <c r="AN51" s="22">
        <f>SUM(Emissions!AP139:AP154)</f>
        <v>0.33120029088030212</v>
      </c>
      <c r="AO51" s="22">
        <f>SUM(Emissions!AQ139:AQ154)</f>
        <v>0.33117723907078261</v>
      </c>
      <c r="AP51" s="22">
        <f>SUM(Emissions!AR139:AR154)</f>
        <v>0.33183248412061317</v>
      </c>
      <c r="AQ51" s="22">
        <f>SUM(Emissions!AS139:AS154)</f>
        <v>0.33299027317847008</v>
      </c>
      <c r="AR51" s="22">
        <f>SUM(Emissions!AT139:AT154)</f>
        <v>0.33463626938687235</v>
      </c>
      <c r="AS51" s="22">
        <f>SUM(Emissions!AU139:AU154)</f>
        <v>0.33719148989452452</v>
      </c>
      <c r="AT51" s="22">
        <f>SUM(Emissions!AV139:AV154)</f>
        <v>0.34073794231279708</v>
      </c>
      <c r="AU51" s="22">
        <f>SUM(Emissions!AW139:AW154)</f>
        <v>0.34441132893883203</v>
      </c>
      <c r="AV51" s="22">
        <f>SUM(Emissions!AX139:AX154)</f>
        <v>0.34835108174189777</v>
      </c>
      <c r="AW51" s="22">
        <f>SUM(Emissions!AY139:AY154)</f>
        <v>0.35256882439777515</v>
      </c>
      <c r="AX51" s="22">
        <f>SUM(Emissions!AZ139:AZ154)</f>
        <v>0.35762078382334961</v>
      </c>
      <c r="AY51" s="22">
        <f>SUM(Emissions!BA139:BA154)</f>
        <v>0.36301762481956046</v>
      </c>
      <c r="AZ51" s="22">
        <f>SUM(Emissions!BB139:BB154)</f>
        <v>0.36873169878957301</v>
      </c>
      <c r="BA51" s="22">
        <f>SUM(Emissions!BC139:BC154)</f>
        <v>0.37480579386228197</v>
      </c>
      <c r="BB51" s="22">
        <f>SUM(Emissions!BD139:BD154)</f>
        <v>0.38111371401623817</v>
      </c>
      <c r="BC51" s="22">
        <f>SUM(Emissions!BE139:BE154)</f>
        <v>0.38737831053211574</v>
      </c>
      <c r="BD51" s="22">
        <f>SUM(Emissions!BF139:BF154)</f>
        <v>0.3934809512654438</v>
      </c>
      <c r="BE51" s="22">
        <f>SUM(Emissions!BG139:BG154)</f>
        <v>0.40024361268724651</v>
      </c>
      <c r="BF51" s="22">
        <f>SUM(Emissions!BH139:BH154)</f>
        <v>0.40672560696260046</v>
      </c>
      <c r="BG51" s="22">
        <f>SUM(Emissions!BI139:BI154)</f>
        <v>0.41335829757499815</v>
      </c>
      <c r="BH51" s="22">
        <f>SUM(Emissions!BJ139:BJ154)</f>
        <v>0.42027878805316049</v>
      </c>
      <c r="BI51" s="22">
        <f>SUM(Emissions!BK139:BK154)</f>
        <v>0.42751354334611785</v>
      </c>
      <c r="BJ51" s="22">
        <f>SUM(Emissions!BL139:BL154)</f>
        <v>0.43508126546675885</v>
      </c>
      <c r="BK51" s="22">
        <f>SUM(Emissions!BM139:BM154)</f>
        <v>0.44231330244868244</v>
      </c>
      <c r="BL51" s="22">
        <f>SUM(Emissions!BN139:BN154)</f>
        <v>0.44983238035552381</v>
      </c>
      <c r="BM51" s="22">
        <f>SUM(Emissions!BO139:BO154)</f>
        <v>0.45791720212700349</v>
      </c>
      <c r="BN51" s="22">
        <f>SUM(Emissions!BP139:BP154)</f>
        <v>0.46647374395478863</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v>
      </c>
      <c r="AC52" s="41">
        <f t="shared" si="38"/>
        <v>1.5114628716679739</v>
      </c>
      <c r="AD52" s="41">
        <f t="shared" si="38"/>
        <v>1.5337636748745849</v>
      </c>
      <c r="AE52" s="41">
        <f t="shared" si="38"/>
        <v>1.5436359301289113</v>
      </c>
      <c r="AF52" s="41">
        <f t="shared" si="38"/>
        <v>1.5455830647924338</v>
      </c>
      <c r="AG52" s="41">
        <f t="shared" si="38"/>
        <v>1.5396059638680233</v>
      </c>
      <c r="AH52" s="41">
        <f t="shared" si="38"/>
        <v>1.5406069398014899</v>
      </c>
      <c r="AI52" s="41">
        <f t="shared" si="38"/>
        <v>1.5429841908916513</v>
      </c>
      <c r="AJ52" s="41">
        <f t="shared" si="38"/>
        <v>1.4227340537674182</v>
      </c>
      <c r="AK52" s="41">
        <f t="shared" si="38"/>
        <v>1.4814520362090946</v>
      </c>
      <c r="AL52" s="41">
        <f t="shared" si="38"/>
        <v>1.4988015269392396</v>
      </c>
      <c r="AM52" s="41">
        <f t="shared" si="38"/>
        <v>1.4891489782209781</v>
      </c>
      <c r="AN52" s="41">
        <f t="shared" si="38"/>
        <v>1.4923577749027603</v>
      </c>
      <c r="AO52" s="41">
        <f t="shared" si="38"/>
        <v>1.497341882740741</v>
      </c>
      <c r="AP52" s="41">
        <f t="shared" si="38"/>
        <v>1.5076044794536974</v>
      </c>
      <c r="AQ52" s="41">
        <f t="shared" si="38"/>
        <v>1.521578564761652</v>
      </c>
      <c r="AR52" s="41">
        <f t="shared" si="38"/>
        <v>1.5393312299441919</v>
      </c>
      <c r="AS52" s="41">
        <f t="shared" si="38"/>
        <v>1.5643020324180386</v>
      </c>
      <c r="AT52" s="41">
        <f t="shared" si="38"/>
        <v>1.5970128595001782</v>
      </c>
      <c r="AU52" s="41">
        <f t="shared" si="38"/>
        <v>1.6362384987638952</v>
      </c>
      <c r="AV52" s="41">
        <f t="shared" si="38"/>
        <v>1.6779132609941614</v>
      </c>
      <c r="AW52" s="41">
        <f t="shared" si="38"/>
        <v>1.7225075346812724</v>
      </c>
      <c r="AX52" s="41">
        <f t="shared" si="38"/>
        <v>1.774742167535182</v>
      </c>
      <c r="AY52" s="41">
        <f t="shared" si="38"/>
        <v>1.8303449729107615</v>
      </c>
      <c r="AZ52" s="41">
        <f t="shared" si="38"/>
        <v>1.8895009735766646</v>
      </c>
      <c r="BA52" s="41">
        <f t="shared" si="38"/>
        <v>1.9526724748647755</v>
      </c>
      <c r="BB52" s="41">
        <f t="shared" si="38"/>
        <v>2.0188471708004405</v>
      </c>
      <c r="BC52" s="41">
        <f t="shared" si="38"/>
        <v>2.0857413719448683</v>
      </c>
      <c r="BD52" s="41">
        <f t="shared" si="38"/>
        <v>2.152469216706427</v>
      </c>
      <c r="BE52" s="41">
        <f t="shared" si="38"/>
        <v>2.2221509193763573</v>
      </c>
      <c r="BF52" s="41">
        <f t="shared" si="38"/>
        <v>2.2901860404258612</v>
      </c>
      <c r="BG52" s="41">
        <f t="shared" si="38"/>
        <v>2.3607693736037225</v>
      </c>
      <c r="BH52" s="41">
        <f t="shared" si="38"/>
        <v>2.4349282716905876</v>
      </c>
      <c r="BI52" s="41">
        <f t="shared" si="38"/>
        <v>2.5129225876928749</v>
      </c>
      <c r="BJ52" s="41">
        <f t="shared" si="38"/>
        <v>2.5950000242215139</v>
      </c>
      <c r="BK52" s="41">
        <f t="shared" si="38"/>
        <v>2.6749619685802521</v>
      </c>
      <c r="BL52" s="41">
        <f t="shared" si="38"/>
        <v>2.759015818739639</v>
      </c>
      <c r="BM52" s="41">
        <f t="shared" si="38"/>
        <v>2.8495232555509498</v>
      </c>
      <c r="BN52" s="41">
        <f t="shared" si="38"/>
        <v>2.9455957032710911</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1.1260073524873577</v>
      </c>
      <c r="AC53" s="22">
        <f>SUM(Emissions!AE156:AE171)</f>
        <v>1.138191698010641</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1.1647795487260633</v>
      </c>
      <c r="AI53" s="22">
        <f>SUM(Emissions!AK156:AK171)</f>
        <v>1.1674495942945498</v>
      </c>
      <c r="AJ53" s="22">
        <f>SUM(Emissions!AL156:AL171)</f>
        <v>1.0766360709647247</v>
      </c>
      <c r="AK53" s="22">
        <f>SUM(Emissions!AM156:AM171)</f>
        <v>1.1218601638432226</v>
      </c>
      <c r="AL53" s="22">
        <f>SUM(Emissions!AN156:AN171)</f>
        <v>1.1355328312543695</v>
      </c>
      <c r="AM53" s="22">
        <f>SUM(Emissions!AO156:AO171)</f>
        <v>1.1285627868223624</v>
      </c>
      <c r="AN53" s="22">
        <f>SUM(Emissions!AP156:AP171)</f>
        <v>1.1313948824245545</v>
      </c>
      <c r="AO53" s="22">
        <f>SUM(Emissions!AQ156:AQ171)</f>
        <v>1.1355705218836438</v>
      </c>
      <c r="AP53" s="22">
        <f>SUM(Emissions!AR156:AR171)</f>
        <v>1.1437921835539988</v>
      </c>
      <c r="AQ53" s="22">
        <f>SUM(Emissions!AS156:AS171)</f>
        <v>1.1548642565962755</v>
      </c>
      <c r="AR53" s="22">
        <f>SUM(Emissions!AT156:AT171)</f>
        <v>1.1688418562417906</v>
      </c>
      <c r="AS53" s="22">
        <f>SUM(Emissions!AU156:AU171)</f>
        <v>1.1883648231146968</v>
      </c>
      <c r="AT53" s="22">
        <f>SUM(Emissions!AV156:AV171)</f>
        <v>1.213839699145125</v>
      </c>
      <c r="AU53" s="22">
        <f>SUM(Emissions!AW156:AW171)</f>
        <v>1.2446939104317298</v>
      </c>
      <c r="AV53" s="22">
        <f>SUM(Emissions!AX156:AX171)</f>
        <v>1.2774708422135275</v>
      </c>
      <c r="AW53" s="22">
        <f>SUM(Emissions!AY156:AY171)</f>
        <v>1.3125355577942015</v>
      </c>
      <c r="AX53" s="22">
        <f>SUM(Emissions!AZ156:AZ171)</f>
        <v>1.3535240648016371</v>
      </c>
      <c r="AY53" s="22">
        <f>SUM(Emissions!BA156:BA171)</f>
        <v>1.3971597776510225</v>
      </c>
      <c r="AZ53" s="22">
        <f>SUM(Emissions!BB156:BB171)</f>
        <v>1.443589757042461</v>
      </c>
      <c r="BA53" s="22">
        <f>SUM(Emissions!BC156:BC171)</f>
        <v>1.4931759149076791</v>
      </c>
      <c r="BB53" s="22">
        <f>SUM(Emissions!BD156:BD171)</f>
        <v>1.5451438266030726</v>
      </c>
      <c r="BC53" s="22">
        <f>SUM(Emissions!BE156:BE171)</f>
        <v>1.5977346441231779</v>
      </c>
      <c r="BD53" s="22">
        <f>SUM(Emissions!BF156:BF171)</f>
        <v>1.6502642293344514</v>
      </c>
      <c r="BE53" s="22">
        <f>SUM(Emissions!BG156:BG171)</f>
        <v>1.7048978639419183</v>
      </c>
      <c r="BF53" s="22">
        <f>SUM(Emissions!BH156:BH171)</f>
        <v>1.7583118503424888</v>
      </c>
      <c r="BG53" s="22">
        <f>SUM(Emissions!BI156:BI171)</f>
        <v>1.8137495269042763</v>
      </c>
      <c r="BH53" s="22">
        <f>SUM(Emissions!BJ156:BJ171)</f>
        <v>1.8720087318945287</v>
      </c>
      <c r="BI53" s="22">
        <f>SUM(Emissions!BK156:BK171)</f>
        <v>1.9332947505452118</v>
      </c>
      <c r="BJ53" s="22">
        <f>SUM(Emissions!BL156:BL171)</f>
        <v>1.997803838437719</v>
      </c>
      <c r="BK53" s="22">
        <f>SUM(Emissions!BM156:BM171)</f>
        <v>2.0607341640258774</v>
      </c>
      <c r="BL53" s="22">
        <f>SUM(Emissions!BN156:BN171)</f>
        <v>2.1268977621023266</v>
      </c>
      <c r="BM53" s="22">
        <f>SUM(Emissions!BO156:BO171)</f>
        <v>2.1981316551155583</v>
      </c>
      <c r="BN53" s="22">
        <f>SUM(Emissions!BP156:BP171)</f>
        <v>2.2737529900521429</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0.37327117365733292</v>
      </c>
      <c r="AD54" s="22">
        <f>SUM(Emissions!AF172:AF187)</f>
        <v>0.3777394692133324</v>
      </c>
      <c r="AE54" s="22">
        <f>SUM(Emissions!AG172:AG187)</f>
        <v>0.37920211456407454</v>
      </c>
      <c r="AF54" s="22">
        <f>SUM(Emissions!AH172:AH187)</f>
        <v>0.37876831095738739</v>
      </c>
      <c r="AG54" s="22">
        <f>SUM(Emissions!AI172:AI187)</f>
        <v>0.3764568081387864</v>
      </c>
      <c r="AH54" s="22">
        <f>SUM(Emissions!AJ172:AJ187)</f>
        <v>0.37582739107542651</v>
      </c>
      <c r="AI54" s="22">
        <f>SUM(Emissions!AK172:AK187)</f>
        <v>0.37553459659710153</v>
      </c>
      <c r="AJ54" s="22">
        <f>SUM(Emissions!AL172:AL187)</f>
        <v>0.34609798280269349</v>
      </c>
      <c r="AK54" s="22">
        <f>SUM(Emissions!AM172:AM187)</f>
        <v>0.35959187236587203</v>
      </c>
      <c r="AL54" s="22">
        <f>SUM(Emissions!AN172:AN187)</f>
        <v>0.36326869568487002</v>
      </c>
      <c r="AM54" s="22">
        <f>SUM(Emissions!AO172:AO187)</f>
        <v>0.3605861913986157</v>
      </c>
      <c r="AN54" s="22">
        <f>SUM(Emissions!AP172:AP187)</f>
        <v>0.36096289247820568</v>
      </c>
      <c r="AO54" s="22">
        <f>SUM(Emissions!AQ172:AQ187)</f>
        <v>0.3617713608570971</v>
      </c>
      <c r="AP54" s="22">
        <f>SUM(Emissions!AR172:AR187)</f>
        <v>0.36381229589969843</v>
      </c>
      <c r="AQ54" s="22">
        <f>SUM(Emissions!AS172:AS187)</f>
        <v>0.36671430816537642</v>
      </c>
      <c r="AR54" s="22">
        <f>SUM(Emissions!AT172:AT187)</f>
        <v>0.37048937370240131</v>
      </c>
      <c r="AS54" s="22">
        <f>SUM(Emissions!AU172:AU187)</f>
        <v>0.37593720930334162</v>
      </c>
      <c r="AT54" s="22">
        <f>SUM(Emissions!AV172:AV187)</f>
        <v>0.38317316035505322</v>
      </c>
      <c r="AU54" s="22">
        <f>SUM(Emissions!AW172:AW187)</f>
        <v>0.39154458833216543</v>
      </c>
      <c r="AV54" s="22">
        <f>SUM(Emissions!AX172:AX187)</f>
        <v>0.40044241878063391</v>
      </c>
      <c r="AW54" s="22">
        <f>SUM(Emissions!AY172:AY187)</f>
        <v>0.40997197688707088</v>
      </c>
      <c r="AX54" s="22">
        <f>SUM(Emissions!AZ172:AZ187)</f>
        <v>0.42121810273354482</v>
      </c>
      <c r="AY54" s="22">
        <f>SUM(Emissions!BA172:BA187)</f>
        <v>0.43318519525973892</v>
      </c>
      <c r="AZ54" s="22">
        <f>SUM(Emissions!BB172:BB187)</f>
        <v>0.44591121653420374</v>
      </c>
      <c r="BA54" s="22">
        <f>SUM(Emissions!BC172:BC187)</f>
        <v>0.45949655995709632</v>
      </c>
      <c r="BB54" s="22">
        <f>SUM(Emissions!BD172:BD187)</f>
        <v>0.47370334419736781</v>
      </c>
      <c r="BC54" s="22">
        <f>SUM(Emissions!BE172:BE187)</f>
        <v>0.48800672782169058</v>
      </c>
      <c r="BD54" s="22">
        <f>SUM(Emissions!BF172:BF187)</f>
        <v>0.50220498737197583</v>
      </c>
      <c r="BE54" s="22">
        <f>SUM(Emissions!BG172:BG187)</f>
        <v>0.51725305543443911</v>
      </c>
      <c r="BF54" s="22">
        <f>SUM(Emissions!BH172:BH187)</f>
        <v>0.53187419008337222</v>
      </c>
      <c r="BG54" s="22">
        <f>SUM(Emissions!BI172:BI187)</f>
        <v>0.54701984669944614</v>
      </c>
      <c r="BH54" s="22">
        <f>SUM(Emissions!BJ172:BJ187)</f>
        <v>0.56291953979605891</v>
      </c>
      <c r="BI54" s="22">
        <f>SUM(Emissions!BK172:BK187)</f>
        <v>0.57962783714766297</v>
      </c>
      <c r="BJ54" s="22">
        <f>SUM(Emissions!BL172:BL187)</f>
        <v>0.59719618578379496</v>
      </c>
      <c r="BK54" s="22">
        <f>SUM(Emissions!BM172:BM187)</f>
        <v>0.61422780455437476</v>
      </c>
      <c r="BL54" s="22">
        <f>SUM(Emissions!BN172:BN187)</f>
        <v>0.63211805663731224</v>
      </c>
      <c r="BM54" s="22">
        <f>SUM(Emissions!BO172:BO187)</f>
        <v>0.65139160043539168</v>
      </c>
      <c r="BN54" s="22">
        <f>SUM(Emissions!BP172:BP187)</f>
        <v>0.67184271321894828</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23126.614059508971</v>
      </c>
      <c r="AJ58" s="22">
        <f t="shared" si="42"/>
        <v>21275.951439226315</v>
      </c>
      <c r="AK58" s="22">
        <f t="shared" si="42"/>
        <v>21875.417752223806</v>
      </c>
      <c r="AL58" s="22">
        <f t="shared" ref="AL58:BN58" si="43">AL4*CH4GWP</f>
        <v>21942.54481957767</v>
      </c>
      <c r="AM58" s="22">
        <f t="shared" si="43"/>
        <v>21678.09595827683</v>
      </c>
      <c r="AN58" s="22">
        <f t="shared" si="43"/>
        <v>21581.105176090026</v>
      </c>
      <c r="AO58" s="22">
        <f t="shared" si="43"/>
        <v>21510.249631126528</v>
      </c>
      <c r="AP58" s="22">
        <f t="shared" si="43"/>
        <v>21500.967584969276</v>
      </c>
      <c r="AQ58" s="22">
        <f t="shared" si="43"/>
        <v>21533.148167619765</v>
      </c>
      <c r="AR58" s="22">
        <f t="shared" si="43"/>
        <v>21606.269250115449</v>
      </c>
      <c r="AS58" s="22">
        <f t="shared" si="43"/>
        <v>21758.915803579788</v>
      </c>
      <c r="AT58" s="22">
        <f t="shared" si="43"/>
        <v>21994.819056064331</v>
      </c>
      <c r="AU58" s="22">
        <f t="shared" si="43"/>
        <v>22184.085367136609</v>
      </c>
      <c r="AV58" s="22">
        <f t="shared" si="43"/>
        <v>22386.784648253815</v>
      </c>
      <c r="AW58" s="22">
        <f t="shared" si="43"/>
        <v>22606.847364650002</v>
      </c>
      <c r="AX58" s="22">
        <f t="shared" si="43"/>
        <v>22893.077865096344</v>
      </c>
      <c r="AY58" s="22">
        <f t="shared" si="43"/>
        <v>23196.690407141392</v>
      </c>
      <c r="AZ58" s="22">
        <f t="shared" si="43"/>
        <v>23518.066124482062</v>
      </c>
      <c r="BA58" s="22">
        <f t="shared" si="43"/>
        <v>23860.051100416582</v>
      </c>
      <c r="BB58" s="22">
        <f t="shared" si="43"/>
        <v>24210.454574246418</v>
      </c>
      <c r="BC58" s="22">
        <f t="shared" si="43"/>
        <v>24545.651099978313</v>
      </c>
      <c r="BD58" s="22">
        <f t="shared" si="43"/>
        <v>24857.091338747592</v>
      </c>
      <c r="BE58" s="22">
        <f t="shared" si="43"/>
        <v>25251.87102127264</v>
      </c>
      <c r="BF58" s="22">
        <f t="shared" si="43"/>
        <v>25613.445751043095</v>
      </c>
      <c r="BG58" s="22">
        <f t="shared" si="43"/>
        <v>25981.019025903657</v>
      </c>
      <c r="BH58" s="22">
        <f t="shared" si="43"/>
        <v>26363.007857127734</v>
      </c>
      <c r="BI58" s="22">
        <f t="shared" si="43"/>
        <v>26760.379457172679</v>
      </c>
      <c r="BJ58" s="22">
        <f t="shared" si="43"/>
        <v>27173.866380812608</v>
      </c>
      <c r="BK58" s="22">
        <f t="shared" si="43"/>
        <v>27548.645394225146</v>
      </c>
      <c r="BL58" s="22">
        <f t="shared" si="43"/>
        <v>27938.471139606769</v>
      </c>
      <c r="BM58" s="22">
        <f t="shared" si="43"/>
        <v>28361.699244744141</v>
      </c>
      <c r="BN58" s="22">
        <f t="shared" si="43"/>
        <v>28808.635679158211</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776.88026181002772</v>
      </c>
      <c r="AE59" s="22">
        <f t="shared" si="45"/>
        <v>774.22773270072685</v>
      </c>
      <c r="AF59" s="22">
        <f t="shared" si="45"/>
        <v>767.77846974201952</v>
      </c>
      <c r="AG59" s="22">
        <f t="shared" si="45"/>
        <v>757.64147058917911</v>
      </c>
      <c r="AH59" s="22">
        <f t="shared" si="45"/>
        <v>751.15754383054082</v>
      </c>
      <c r="AI59" s="22">
        <f t="shared" si="45"/>
        <v>745.51317364056126</v>
      </c>
      <c r="AJ59" s="22">
        <f t="shared" si="45"/>
        <v>681.72741035211766</v>
      </c>
      <c r="AK59" s="22">
        <f t="shared" si="45"/>
        <v>703.53402404732014</v>
      </c>
      <c r="AL59" s="22">
        <f t="shared" ref="AL59:BN59" si="46">AL11*CH4GWP</f>
        <v>705.65670194600568</v>
      </c>
      <c r="AM59" s="22">
        <f t="shared" si="46"/>
        <v>695.29030330409853</v>
      </c>
      <c r="AN59" s="22">
        <f t="shared" si="46"/>
        <v>691.02151449420023</v>
      </c>
      <c r="AO59" s="22">
        <f t="shared" si="46"/>
        <v>687.65301971603446</v>
      </c>
      <c r="AP59" s="22">
        <f t="shared" si="46"/>
        <v>686.73117015374169</v>
      </c>
      <c r="AQ59" s="22">
        <f t="shared" si="46"/>
        <v>687.48733196438616</v>
      </c>
      <c r="AR59" s="22">
        <f t="shared" si="46"/>
        <v>689.90150130698726</v>
      </c>
      <c r="AS59" s="22">
        <f t="shared" si="46"/>
        <v>695.4271149394641</v>
      </c>
      <c r="AT59" s="22">
        <f t="shared" si="46"/>
        <v>704.20264366702304</v>
      </c>
      <c r="AU59" s="22">
        <f t="shared" si="46"/>
        <v>715.56395410189623</v>
      </c>
      <c r="AV59" s="22">
        <f t="shared" si="46"/>
        <v>727.75032220422986</v>
      </c>
      <c r="AW59" s="22">
        <f t="shared" si="46"/>
        <v>740.93406765463897</v>
      </c>
      <c r="AX59" s="22">
        <f t="shared" si="46"/>
        <v>757.05505177648843</v>
      </c>
      <c r="AY59" s="22">
        <f t="shared" si="46"/>
        <v>774.26391278416065</v>
      </c>
      <c r="AZ59" s="22">
        <f t="shared" si="46"/>
        <v>792.60338845192189</v>
      </c>
      <c r="BA59" s="22">
        <f t="shared" si="46"/>
        <v>812.22681290703258</v>
      </c>
      <c r="BB59" s="22">
        <f t="shared" si="46"/>
        <v>832.68753339449802</v>
      </c>
      <c r="BC59" s="22">
        <f t="shared" si="46"/>
        <v>853.04650242063917</v>
      </c>
      <c r="BD59" s="22">
        <f t="shared" si="46"/>
        <v>872.95037638974873</v>
      </c>
      <c r="BE59" s="22">
        <f t="shared" si="46"/>
        <v>893.67702594651837</v>
      </c>
      <c r="BF59" s="22">
        <f t="shared" si="46"/>
        <v>913.36932536250106</v>
      </c>
      <c r="BG59" s="22">
        <f t="shared" si="46"/>
        <v>933.66587281076193</v>
      </c>
      <c r="BH59" s="22">
        <f t="shared" si="46"/>
        <v>954.93823357100518</v>
      </c>
      <c r="BI59" s="22">
        <f t="shared" si="46"/>
        <v>977.25376915520894</v>
      </c>
      <c r="BJ59" s="22">
        <f t="shared" si="46"/>
        <v>1000.6723664373651</v>
      </c>
      <c r="BK59" s="22">
        <f t="shared" si="46"/>
        <v>1022.8500402505257</v>
      </c>
      <c r="BL59" s="22">
        <f t="shared" si="46"/>
        <v>1046.1044800609168</v>
      </c>
      <c r="BM59" s="22">
        <f t="shared" si="46"/>
        <v>1071.2661258874575</v>
      </c>
      <c r="BN59" s="22">
        <f t="shared" si="46"/>
        <v>1097.9561413489496</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1663.6384309182042</v>
      </c>
      <c r="AF60" s="22">
        <f t="shared" si="48"/>
        <v>1662.3021398559854</v>
      </c>
      <c r="AG60" s="22">
        <f t="shared" si="48"/>
        <v>1650.3976769413116</v>
      </c>
      <c r="AH60" s="22">
        <f t="shared" si="48"/>
        <v>1647.5009704288248</v>
      </c>
      <c r="AI60" s="22">
        <f t="shared" si="48"/>
        <v>1646.2684747308629</v>
      </c>
      <c r="AJ60" s="22">
        <f t="shared" si="48"/>
        <v>1487.315432891706</v>
      </c>
      <c r="AK60" s="22">
        <f t="shared" si="48"/>
        <v>1562.969885487835</v>
      </c>
      <c r="AL60" s="22">
        <f t="shared" ref="AL60:BN60" si="49">AL19*N2OGWP</f>
        <v>1585.0946854697779</v>
      </c>
      <c r="AM60" s="22">
        <f t="shared" si="49"/>
        <v>1572.0545532948547</v>
      </c>
      <c r="AN60" s="22">
        <f t="shared" si="49"/>
        <v>1575.3580367855202</v>
      </c>
      <c r="AO60" s="22">
        <f t="shared" si="49"/>
        <v>1580.7487786297784</v>
      </c>
      <c r="AP60" s="22">
        <f t="shared" si="49"/>
        <v>1592.9798837693284</v>
      </c>
      <c r="AQ60" s="22">
        <f t="shared" si="49"/>
        <v>1610.00879837201</v>
      </c>
      <c r="AR60" s="22">
        <f t="shared" si="49"/>
        <v>1631.9197576370725</v>
      </c>
      <c r="AS60" s="22">
        <f t="shared" si="49"/>
        <v>1663.1501257963414</v>
      </c>
      <c r="AT60" s="22">
        <f t="shared" si="49"/>
        <v>1704.3557864117913</v>
      </c>
      <c r="AU60" s="22">
        <f t="shared" si="49"/>
        <v>1752.0689840715881</v>
      </c>
      <c r="AV60" s="22">
        <f t="shared" si="49"/>
        <v>1802.8040781184425</v>
      </c>
      <c r="AW60" s="22">
        <f t="shared" si="49"/>
        <v>1857.154031151322</v>
      </c>
      <c r="AX60" s="22">
        <f t="shared" si="49"/>
        <v>1921.1745247661127</v>
      </c>
      <c r="AY60" s="22">
        <f t="shared" si="49"/>
        <v>1989.3422101201932</v>
      </c>
      <c r="AZ60" s="22">
        <f t="shared" si="49"/>
        <v>2061.8736999690313</v>
      </c>
      <c r="BA60" s="22">
        <f t="shared" si="49"/>
        <v>2139.3489097962647</v>
      </c>
      <c r="BB60" s="22">
        <f t="shared" si="49"/>
        <v>2220.4649720616994</v>
      </c>
      <c r="BC60" s="22">
        <f t="shared" si="49"/>
        <v>2302.2966162214566</v>
      </c>
      <c r="BD60" s="22">
        <f t="shared" si="49"/>
        <v>2383.7137786861967</v>
      </c>
      <c r="BE60" s="22">
        <f t="shared" si="49"/>
        <v>2469.9476317011436</v>
      </c>
      <c r="BF60" s="22">
        <f t="shared" si="49"/>
        <v>2553.9619233216272</v>
      </c>
      <c r="BG60" s="22">
        <f t="shared" si="49"/>
        <v>2641.0971564387273</v>
      </c>
      <c r="BH60" s="22">
        <f t="shared" si="49"/>
        <v>2732.6515911417655</v>
      </c>
      <c r="BI60" s="22">
        <f t="shared" si="49"/>
        <v>2828.9499424336664</v>
      </c>
      <c r="BJ60" s="22">
        <f t="shared" si="49"/>
        <v>2930.3010021765799</v>
      </c>
      <c r="BK60" s="22">
        <f t="shared" si="49"/>
        <v>3028.8486493640889</v>
      </c>
      <c r="BL60" s="22">
        <f t="shared" si="49"/>
        <v>3132.4521723233302</v>
      </c>
      <c r="BM60" s="22">
        <f t="shared" si="49"/>
        <v>3244.0847120852432</v>
      </c>
      <c r="BN60" s="22">
        <f t="shared" si="49"/>
        <v>3362.6113931467198</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892.92691965046163</v>
      </c>
      <c r="AL63" s="22">
        <f t="shared" si="57"/>
        <v>899.64352592339856</v>
      </c>
      <c r="AM63" s="22">
        <f t="shared" si="57"/>
        <v>902.38353830360529</v>
      </c>
      <c r="AN63" s="22">
        <f t="shared" si="57"/>
        <v>902.58528834618028</v>
      </c>
      <c r="AO63" s="22">
        <f t="shared" si="57"/>
        <v>903.9693362454982</v>
      </c>
      <c r="AP63" s="22">
        <f t="shared" si="57"/>
        <v>905.49931730678543</v>
      </c>
      <c r="AQ63" s="22">
        <f t="shared" si="57"/>
        <v>907.48882449559528</v>
      </c>
      <c r="AR63" s="22">
        <f t="shared" si="57"/>
        <v>909.79083932538833</v>
      </c>
      <c r="AS63" s="22">
        <f t="shared" si="57"/>
        <v>912.40822926513761</v>
      </c>
      <c r="AT63" s="22">
        <f t="shared" si="57"/>
        <v>915.64988069676417</v>
      </c>
      <c r="AU63" s="22">
        <f t="shared" si="57"/>
        <v>919.54524896460259</v>
      </c>
      <c r="AV63" s="22">
        <f t="shared" si="57"/>
        <v>923.94693165315346</v>
      </c>
      <c r="AW63" s="22">
        <f t="shared" si="57"/>
        <v>928.48726927108135</v>
      </c>
      <c r="AX63" s="22">
        <f t="shared" si="57"/>
        <v>933.19811338356476</v>
      </c>
      <c r="AY63" s="22">
        <f t="shared" si="57"/>
        <v>938.46380385899067</v>
      </c>
      <c r="AZ63" s="22">
        <f t="shared" si="57"/>
        <v>943.8985322678185</v>
      </c>
      <c r="BA63" s="22">
        <f t="shared" si="57"/>
        <v>949.50348898255061</v>
      </c>
      <c r="BB63" s="22">
        <f t="shared" si="57"/>
        <v>955.29978038647425</v>
      </c>
      <c r="BC63" s="22">
        <f t="shared" si="57"/>
        <v>961.19283603938663</v>
      </c>
      <c r="BD63" s="22">
        <f t="shared" si="57"/>
        <v>967.00224094299301</v>
      </c>
      <c r="BE63" s="22">
        <f t="shared" si="57"/>
        <v>972.66602919553793</v>
      </c>
      <c r="BF63" s="22">
        <f t="shared" si="57"/>
        <v>978.42245674112758</v>
      </c>
      <c r="BG63" s="22">
        <f t="shared" si="57"/>
        <v>983.93427479053139</v>
      </c>
      <c r="BH63" s="22">
        <f t="shared" si="57"/>
        <v>989.49805089249878</v>
      </c>
      <c r="BI63" s="22">
        <f t="shared" si="57"/>
        <v>995.17460422704323</v>
      </c>
      <c r="BJ63" s="22">
        <f t="shared" si="57"/>
        <v>1000.969007747119</v>
      </c>
      <c r="BK63" s="22">
        <f t="shared" si="57"/>
        <v>1006.8843053705353</v>
      </c>
      <c r="BL63" s="22">
        <f t="shared" si="57"/>
        <v>1012.5291993852712</v>
      </c>
      <c r="BM63" s="22">
        <f t="shared" si="57"/>
        <v>1018.2894912934981</v>
      </c>
      <c r="BN63" s="22">
        <f t="shared" si="57"/>
        <v>1024.290117073105</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469.93274409025253</v>
      </c>
      <c r="AL64" s="22">
        <f t="shared" si="58"/>
        <v>469.76351359650266</v>
      </c>
      <c r="AM64" s="22">
        <f t="shared" si="58"/>
        <v>469.69447670061498</v>
      </c>
      <c r="AN64" s="22">
        <f t="shared" si="58"/>
        <v>469.68939344012131</v>
      </c>
      <c r="AO64" s="22">
        <f t="shared" si="58"/>
        <v>469.65452119960923</v>
      </c>
      <c r="AP64" s="22">
        <f t="shared" si="58"/>
        <v>469.61597205143704</v>
      </c>
      <c r="AQ64" s="22">
        <f t="shared" si="58"/>
        <v>469.56584475943868</v>
      </c>
      <c r="AR64" s="22">
        <f t="shared" si="58"/>
        <v>469.50784357693152</v>
      </c>
      <c r="AS64" s="22">
        <f t="shared" si="58"/>
        <v>469.44189625564456</v>
      </c>
      <c r="AT64" s="22">
        <f t="shared" si="58"/>
        <v>469.36022014570949</v>
      </c>
      <c r="AU64" s="22">
        <f t="shared" si="58"/>
        <v>469.26207309517287</v>
      </c>
      <c r="AV64" s="22">
        <f t="shared" si="58"/>
        <v>469.15116903076233</v>
      </c>
      <c r="AW64" s="22">
        <f t="shared" si="58"/>
        <v>469.03677143982884</v>
      </c>
      <c r="AX64" s="22">
        <f t="shared" si="58"/>
        <v>468.91807779563737</v>
      </c>
      <c r="AY64" s="22">
        <f t="shared" si="58"/>
        <v>468.78540433483317</v>
      </c>
      <c r="AZ64" s="22">
        <f t="shared" si="58"/>
        <v>468.64847182239333</v>
      </c>
      <c r="BA64" s="22">
        <f t="shared" si="58"/>
        <v>468.50725026589049</v>
      </c>
      <c r="BB64" s="22">
        <f t="shared" si="58"/>
        <v>468.36120787240418</v>
      </c>
      <c r="BC64" s="22">
        <f t="shared" si="58"/>
        <v>468.21272742300584</v>
      </c>
      <c r="BD64" s="22">
        <f t="shared" si="58"/>
        <v>468.06635462396429</v>
      </c>
      <c r="BE64" s="22">
        <f t="shared" si="58"/>
        <v>467.92365075782658</v>
      </c>
      <c r="BF64" s="22">
        <f t="shared" si="58"/>
        <v>467.77861276748001</v>
      </c>
      <c r="BG64" s="22">
        <f t="shared" si="58"/>
        <v>467.63973791728694</v>
      </c>
      <c r="BH64" s="22">
        <f t="shared" si="58"/>
        <v>467.49955394064932</v>
      </c>
      <c r="BI64" s="22">
        <f t="shared" si="58"/>
        <v>467.35652844763018</v>
      </c>
      <c r="BJ64" s="22">
        <f t="shared" si="58"/>
        <v>467.2105336209512</v>
      </c>
      <c r="BK64" s="22">
        <f t="shared" si="58"/>
        <v>467.06149276656583</v>
      </c>
      <c r="BL64" s="22">
        <f t="shared" si="58"/>
        <v>466.91926495649926</v>
      </c>
      <c r="BM64" s="22">
        <f t="shared" si="58"/>
        <v>466.77412960031495</v>
      </c>
      <c r="BN64" s="22">
        <f t="shared" si="58"/>
        <v>466.62293883190813</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16345.805129696337</v>
      </c>
      <c r="AJ65" s="22">
        <f t="shared" si="59"/>
        <v>15382.022139619517</v>
      </c>
      <c r="AK65" s="22">
        <f t="shared" si="59"/>
        <v>15678.607369808584</v>
      </c>
      <c r="AL65" s="22">
        <f t="shared" ref="AL65:BN65" si="60">AL43*N2OGWP</f>
        <v>15713.174981858672</v>
      </c>
      <c r="AM65" s="22">
        <f t="shared" si="60"/>
        <v>15573.483713258287</v>
      </c>
      <c r="AN65" s="22">
        <f t="shared" si="60"/>
        <v>15518.33406207906</v>
      </c>
      <c r="AO65" s="22">
        <f t="shared" si="60"/>
        <v>15477.678007109123</v>
      </c>
      <c r="AP65" s="22">
        <f t="shared" si="60"/>
        <v>15468.860780743809</v>
      </c>
      <c r="AQ65" s="22">
        <f t="shared" si="60"/>
        <v>15481.715551634137</v>
      </c>
      <c r="AR65" s="22">
        <f t="shared" si="60"/>
        <v>15515.806054331864</v>
      </c>
      <c r="AS65" s="22">
        <f t="shared" si="60"/>
        <v>15590.905728021811</v>
      </c>
      <c r="AT65" s="22">
        <f t="shared" si="60"/>
        <v>15709.082680573987</v>
      </c>
      <c r="AU65" s="22">
        <f t="shared" si="60"/>
        <v>15801.364604212507</v>
      </c>
      <c r="AV65" s="22">
        <f t="shared" si="60"/>
        <v>15900.517670643208</v>
      </c>
      <c r="AW65" s="22">
        <f t="shared" si="60"/>
        <v>16008.219622625611</v>
      </c>
      <c r="AX65" s="22">
        <f t="shared" si="60"/>
        <v>16149.389667239677</v>
      </c>
      <c r="AY65" s="22">
        <f t="shared" si="60"/>
        <v>16299.28831530454</v>
      </c>
      <c r="AZ65" s="22">
        <f t="shared" si="60"/>
        <v>16457.74619165972</v>
      </c>
      <c r="BA65" s="22">
        <f t="shared" si="60"/>
        <v>16626.149898739859</v>
      </c>
      <c r="BB65" s="22">
        <f t="shared" si="60"/>
        <v>16798.240285909258</v>
      </c>
      <c r="BC65" s="22">
        <f t="shared" si="60"/>
        <v>16961.887200186524</v>
      </c>
      <c r="BD65" s="22">
        <f t="shared" si="60"/>
        <v>17112.602733730713</v>
      </c>
      <c r="BE65" s="22">
        <f t="shared" si="60"/>
        <v>17306.693416467413</v>
      </c>
      <c r="BF65" s="22">
        <f t="shared" si="60"/>
        <v>17483.328083984154</v>
      </c>
      <c r="BG65" s="22">
        <f t="shared" si="60"/>
        <v>17662.091208886559</v>
      </c>
      <c r="BH65" s="22">
        <f t="shared" si="60"/>
        <v>17847.430398776785</v>
      </c>
      <c r="BI65" s="22">
        <f t="shared" si="60"/>
        <v>18039.823737908711</v>
      </c>
      <c r="BJ65" s="22">
        <f t="shared" si="60"/>
        <v>18239.581184943443</v>
      </c>
      <c r="BK65" s="22">
        <f t="shared" si="60"/>
        <v>18419.065747813176</v>
      </c>
      <c r="BL65" s="22">
        <f t="shared" si="60"/>
        <v>18605.011110971871</v>
      </c>
      <c r="BM65" s="22">
        <f t="shared" si="60"/>
        <v>18806.864020286226</v>
      </c>
      <c r="BN65" s="22">
        <f t="shared" si="60"/>
        <v>19019.756349358744</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2050.9374050904016</v>
      </c>
      <c r="AC66" s="22">
        <f t="shared" si="62"/>
        <v>2045.5386350321758</v>
      </c>
      <c r="AD66" s="22">
        <f t="shared" si="62"/>
        <v>2047.0573530349106</v>
      </c>
      <c r="AE66" s="22">
        <f t="shared" si="62"/>
        <v>2037.2818538590109</v>
      </c>
      <c r="AF66" s="22">
        <f t="shared" si="62"/>
        <v>2020.7416492119835</v>
      </c>
      <c r="AG66" s="22">
        <f t="shared" si="62"/>
        <v>1997.8167979558436</v>
      </c>
      <c r="AH66" s="22">
        <f t="shared" si="62"/>
        <v>1981.3182233351417</v>
      </c>
      <c r="AI66" s="22">
        <f t="shared" si="62"/>
        <v>1966.282777592146</v>
      </c>
      <c r="AJ66" s="22">
        <f t="shared" si="62"/>
        <v>1847.4833177644771</v>
      </c>
      <c r="AK66" s="22">
        <f t="shared" si="62"/>
        <v>1886.3287553301345</v>
      </c>
      <c r="AL66" s="22">
        <f t="shared" ref="AL66:BN66" si="63">AL49*N2OGWP</f>
        <v>1890.9771580660042</v>
      </c>
      <c r="AM66" s="22">
        <f t="shared" si="63"/>
        <v>1874.2231852317964</v>
      </c>
      <c r="AN66" s="22">
        <f t="shared" si="63"/>
        <v>1868.4709128970192</v>
      </c>
      <c r="AO66" s="22">
        <f t="shared" si="63"/>
        <v>1864.5718441652784</v>
      </c>
      <c r="AP66" s="22">
        <f t="shared" si="63"/>
        <v>1864.6347899323403</v>
      </c>
      <c r="AQ66" s="22">
        <f t="shared" si="63"/>
        <v>1867.3742863978737</v>
      </c>
      <c r="AR66" s="22">
        <f t="shared" si="63"/>
        <v>1872.7547270715079</v>
      </c>
      <c r="AS66" s="22">
        <f t="shared" si="63"/>
        <v>1883.2796839832779</v>
      </c>
      <c r="AT66" s="22">
        <f t="shared" si="63"/>
        <v>1899.2072464867124</v>
      </c>
      <c r="AU66" s="22">
        <f t="shared" si="63"/>
        <v>1912.5850376091626</v>
      </c>
      <c r="AV66" s="22">
        <f t="shared" si="63"/>
        <v>1926.876545795858</v>
      </c>
      <c r="AW66" s="22">
        <f t="shared" si="63"/>
        <v>1942.3341643704498</v>
      </c>
      <c r="AX66" s="22">
        <f t="shared" si="63"/>
        <v>1962.1298881063572</v>
      </c>
      <c r="AY66" s="22">
        <f t="shared" si="63"/>
        <v>1983.1143749379708</v>
      </c>
      <c r="AZ66" s="22">
        <f t="shared" si="63"/>
        <v>2005.3135824031303</v>
      </c>
      <c r="BA66" s="22">
        <f t="shared" si="63"/>
        <v>2028.9148337250065</v>
      </c>
      <c r="BB66" s="22">
        <f t="shared" si="63"/>
        <v>2053.123888103019</v>
      </c>
      <c r="BC66" s="22">
        <f t="shared" si="63"/>
        <v>2076.4014608185898</v>
      </c>
      <c r="BD66" s="22">
        <f t="shared" si="63"/>
        <v>2098.1868411395399</v>
      </c>
      <c r="BE66" s="22">
        <f t="shared" si="63"/>
        <v>2125.1298594653708</v>
      </c>
      <c r="BF66" s="22">
        <f t="shared" si="63"/>
        <v>2149.943176654449</v>
      </c>
      <c r="BG66" s="22">
        <f t="shared" si="63"/>
        <v>2175.1808468240888</v>
      </c>
      <c r="BH66" s="22">
        <f t="shared" si="63"/>
        <v>2201.402268084852</v>
      </c>
      <c r="BI66" s="22">
        <f t="shared" si="63"/>
        <v>2228.6728664288121</v>
      </c>
      <c r="BJ66" s="22">
        <f t="shared" si="63"/>
        <v>2257.0417289552483</v>
      </c>
      <c r="BK66" s="22">
        <f t="shared" si="63"/>
        <v>2282.9126373495624</v>
      </c>
      <c r="BL66" s="22">
        <f t="shared" si="63"/>
        <v>2309.8079428244369</v>
      </c>
      <c r="BM66" s="22">
        <f t="shared" si="63"/>
        <v>2338.9478513468671</v>
      </c>
      <c r="BN66" s="22">
        <f t="shared" si="63"/>
        <v>2369.7013905213362</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463.94620254720854</v>
      </c>
      <c r="AC67" s="22">
        <f t="shared" si="65"/>
        <v>468.5534902170719</v>
      </c>
      <c r="AD67" s="22">
        <f t="shared" si="65"/>
        <v>475.46673921112131</v>
      </c>
      <c r="AE67" s="22">
        <f t="shared" si="65"/>
        <v>478.52713833996251</v>
      </c>
      <c r="AF67" s="22">
        <f t="shared" si="65"/>
        <v>479.13075008565448</v>
      </c>
      <c r="AG67" s="22">
        <f t="shared" si="65"/>
        <v>477.27784879908722</v>
      </c>
      <c r="AH67" s="22">
        <f t="shared" si="65"/>
        <v>477.58815133846184</v>
      </c>
      <c r="AI67" s="22">
        <f t="shared" si="65"/>
        <v>478.32509917641192</v>
      </c>
      <c r="AJ67" s="22">
        <f t="shared" si="65"/>
        <v>441.04755666789964</v>
      </c>
      <c r="AK67" s="22">
        <f t="shared" si="65"/>
        <v>459.25013122481931</v>
      </c>
      <c r="AL67" s="22">
        <f t="shared" ref="AL67:BN67" si="66">AL52*N2OGWP</f>
        <v>464.6284733511643</v>
      </c>
      <c r="AM67" s="22">
        <f t="shared" si="66"/>
        <v>461.63618324850324</v>
      </c>
      <c r="AN67" s="22">
        <f t="shared" si="66"/>
        <v>462.63091021985571</v>
      </c>
      <c r="AO67" s="22">
        <f t="shared" si="66"/>
        <v>464.1759836496297</v>
      </c>
      <c r="AP67" s="22">
        <f t="shared" si="66"/>
        <v>467.3573886306462</v>
      </c>
      <c r="AQ67" s="22">
        <f t="shared" si="66"/>
        <v>471.68935507611212</v>
      </c>
      <c r="AR67" s="22">
        <f t="shared" si="66"/>
        <v>477.19268128269948</v>
      </c>
      <c r="AS67" s="22">
        <f t="shared" si="66"/>
        <v>484.93363004959195</v>
      </c>
      <c r="AT67" s="22">
        <f t="shared" si="66"/>
        <v>495.07398644505525</v>
      </c>
      <c r="AU67" s="22">
        <f t="shared" si="66"/>
        <v>507.23393461680752</v>
      </c>
      <c r="AV67" s="22">
        <f t="shared" si="66"/>
        <v>520.15311090819</v>
      </c>
      <c r="AW67" s="22">
        <f t="shared" si="66"/>
        <v>533.97733575119446</v>
      </c>
      <c r="AX67" s="22">
        <f t="shared" si="66"/>
        <v>550.17007193590644</v>
      </c>
      <c r="AY67" s="22">
        <f t="shared" si="66"/>
        <v>567.40694160233602</v>
      </c>
      <c r="AZ67" s="22">
        <f t="shared" si="66"/>
        <v>585.74530180876604</v>
      </c>
      <c r="BA67" s="22">
        <f t="shared" si="66"/>
        <v>605.32846720808038</v>
      </c>
      <c r="BB67" s="22">
        <f t="shared" si="66"/>
        <v>625.84262294813652</v>
      </c>
      <c r="BC67" s="22">
        <f t="shared" si="66"/>
        <v>646.57982530290917</v>
      </c>
      <c r="BD67" s="22">
        <f t="shared" si="66"/>
        <v>667.26545717899239</v>
      </c>
      <c r="BE67" s="22">
        <f t="shared" si="66"/>
        <v>688.86678500667074</v>
      </c>
      <c r="BF67" s="22">
        <f t="shared" si="66"/>
        <v>709.957672532017</v>
      </c>
      <c r="BG67" s="22">
        <f t="shared" si="66"/>
        <v>731.83850581715399</v>
      </c>
      <c r="BH67" s="22">
        <f t="shared" si="66"/>
        <v>754.8277642240821</v>
      </c>
      <c r="BI67" s="22">
        <f t="shared" si="66"/>
        <v>779.00600218479121</v>
      </c>
      <c r="BJ67" s="22">
        <f t="shared" si="66"/>
        <v>804.45000750866927</v>
      </c>
      <c r="BK67" s="22">
        <f t="shared" si="66"/>
        <v>829.2382102598782</v>
      </c>
      <c r="BL67" s="22">
        <f t="shared" si="66"/>
        <v>855.29490380928803</v>
      </c>
      <c r="BM67" s="22">
        <f t="shared" si="66"/>
        <v>883.35220922079441</v>
      </c>
      <c r="BN67" s="22">
        <f t="shared" si="66"/>
        <v>913.1346680140382</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25518.395707880394</v>
      </c>
      <c r="AJ71" s="22">
        <f t="shared" si="68"/>
        <v>23444.994282470139</v>
      </c>
      <c r="AK71" s="22">
        <f t="shared" si="68"/>
        <v>24141.921661758959</v>
      </c>
      <c r="AL71" s="22">
        <f t="shared" si="68"/>
        <v>24233.296206993455</v>
      </c>
      <c r="AM71" s="22">
        <f t="shared" si="68"/>
        <v>23945.440814875787</v>
      </c>
      <c r="AN71" s="22">
        <f t="shared" si="68"/>
        <v>23847.484727369749</v>
      </c>
      <c r="AO71" s="22">
        <f t="shared" si="68"/>
        <v>23778.651429472342</v>
      </c>
      <c r="AP71" s="22">
        <f t="shared" si="68"/>
        <v>23780.678638892343</v>
      </c>
      <c r="AQ71" s="22">
        <f t="shared" si="68"/>
        <v>23830.644297956162</v>
      </c>
      <c r="AR71" s="22">
        <f t="shared" si="68"/>
        <v>23928.090509059508</v>
      </c>
      <c r="AS71" s="22">
        <f t="shared" si="68"/>
        <v>24117.493044315594</v>
      </c>
      <c r="AT71" s="22">
        <f t="shared" si="68"/>
        <v>24403.377486143145</v>
      </c>
      <c r="AU71" s="22">
        <f t="shared" si="68"/>
        <v>24651.718305310096</v>
      </c>
      <c r="AV71" s="22">
        <f t="shared" si="68"/>
        <v>24917.339048576487</v>
      </c>
      <c r="AW71" s="22">
        <f t="shared" si="68"/>
        <v>25204.935463455964</v>
      </c>
      <c r="AX71" s="22">
        <f t="shared" si="68"/>
        <v>25571.307441638946</v>
      </c>
      <c r="AY71" s="22">
        <f t="shared" si="68"/>
        <v>25960.296530045747</v>
      </c>
      <c r="AZ71" s="22">
        <f t="shared" si="68"/>
        <v>26372.543212903012</v>
      </c>
      <c r="BA71" s="22">
        <f t="shared" si="68"/>
        <v>26811.626823119877</v>
      </c>
      <c r="BB71" s="22">
        <f t="shared" si="68"/>
        <v>27263.607079702615</v>
      </c>
      <c r="BC71" s="22">
        <f t="shared" si="68"/>
        <v>27700.99421862041</v>
      </c>
      <c r="BD71" s="22">
        <f t="shared" si="68"/>
        <v>28113.755493823537</v>
      </c>
      <c r="BE71" s="22">
        <f t="shared" si="68"/>
        <v>28615.495678920302</v>
      </c>
      <c r="BF71" s="22">
        <f t="shared" si="68"/>
        <v>29080.776999727226</v>
      </c>
      <c r="BG71" s="22">
        <f t="shared" si="68"/>
        <v>29555.782055153148</v>
      </c>
      <c r="BH71" s="22">
        <f t="shared" si="68"/>
        <v>30050.597681840503</v>
      </c>
      <c r="BI71" s="22">
        <f t="shared" si="68"/>
        <v>30566.583168761557</v>
      </c>
      <c r="BJ71" s="22">
        <f t="shared" si="68"/>
        <v>31104.839749426552</v>
      </c>
      <c r="BK71" s="22">
        <f t="shared" si="68"/>
        <v>31600.344083839762</v>
      </c>
      <c r="BL71" s="22">
        <f t="shared" si="68"/>
        <v>32117.027791991015</v>
      </c>
      <c r="BM71" s="22">
        <f t="shared" si="68"/>
        <v>32677.050082716843</v>
      </c>
      <c r="BN71" s="22">
        <f t="shared" si="68"/>
        <v>33269.203213653884</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22897.455060347875</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22119.922069543503</v>
      </c>
      <c r="AJ72" s="22">
        <f t="shared" si="70"/>
        <v>21009.950469498141</v>
      </c>
      <c r="AK72" s="22">
        <f t="shared" si="70"/>
        <v>21362.222285433592</v>
      </c>
      <c r="AL72" s="22">
        <f t="shared" si="70"/>
        <v>21421.723489986183</v>
      </c>
      <c r="AM72" s="22">
        <f t="shared" si="70"/>
        <v>21273.316405794347</v>
      </c>
      <c r="AN72" s="22">
        <f t="shared" si="70"/>
        <v>21221.965347894882</v>
      </c>
      <c r="AO72" s="22">
        <f t="shared" si="70"/>
        <v>21188.663945142885</v>
      </c>
      <c r="AP72" s="22">
        <f t="shared" si="70"/>
        <v>21192.941973299869</v>
      </c>
      <c r="AQ72" s="22">
        <f t="shared" si="70"/>
        <v>21223.167058859104</v>
      </c>
      <c r="AR72" s="22">
        <f t="shared" si="70"/>
        <v>21278.744813945443</v>
      </c>
      <c r="AS72" s="22">
        <f t="shared" si="70"/>
        <v>21383.021307793613</v>
      </c>
      <c r="AT72" s="22">
        <f t="shared" si="70"/>
        <v>21538.785626427481</v>
      </c>
      <c r="AU72" s="22">
        <f t="shared" si="70"/>
        <v>21668.416713102837</v>
      </c>
      <c r="AV72" s="22">
        <f t="shared" si="70"/>
        <v>21807.085445161087</v>
      </c>
      <c r="AW72" s="22">
        <f t="shared" si="70"/>
        <v>21956.509383113415</v>
      </c>
      <c r="AX72" s="22">
        <f t="shared" si="70"/>
        <v>22146.27424064172</v>
      </c>
      <c r="AY72" s="22">
        <f t="shared" si="70"/>
        <v>22347.54146474458</v>
      </c>
      <c r="AZ72" s="22">
        <f t="shared" si="70"/>
        <v>22559.848907193067</v>
      </c>
      <c r="BA72" s="22">
        <f t="shared" si="70"/>
        <v>22784.91496867796</v>
      </c>
      <c r="BB72" s="22">
        <f t="shared" si="70"/>
        <v>23015.393017501196</v>
      </c>
      <c r="BC72" s="22">
        <f t="shared" si="70"/>
        <v>23236.294787250667</v>
      </c>
      <c r="BD72" s="22">
        <f t="shared" si="70"/>
        <v>23442.639870294799</v>
      </c>
      <c r="BE72" s="22">
        <f t="shared" si="70"/>
        <v>23698.291488769759</v>
      </c>
      <c r="BF72" s="22">
        <f t="shared" si="70"/>
        <v>23933.93725575451</v>
      </c>
      <c r="BG72" s="22">
        <f t="shared" si="70"/>
        <v>24172.687332509249</v>
      </c>
      <c r="BH72" s="22">
        <f t="shared" si="70"/>
        <v>24420.156299390841</v>
      </c>
      <c r="BI72" s="22">
        <f t="shared" si="70"/>
        <v>24677.027507867308</v>
      </c>
      <c r="BJ72" s="22">
        <f t="shared" si="70"/>
        <v>24943.741736644097</v>
      </c>
      <c r="BK72" s="22">
        <f t="shared" si="70"/>
        <v>25187.14717262673</v>
      </c>
      <c r="BL72" s="22">
        <f t="shared" si="70"/>
        <v>25439.04270621272</v>
      </c>
      <c r="BM72" s="22">
        <f t="shared" si="70"/>
        <v>25711.2034912114</v>
      </c>
      <c r="BN72" s="22">
        <f t="shared" si="70"/>
        <v>25997.976758461173</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47638.317777423901</v>
      </c>
      <c r="AJ73" s="22">
        <f t="shared" si="72"/>
        <v>44454.94475196828</v>
      </c>
      <c r="AK73" s="22">
        <f t="shared" si="72"/>
        <v>45504.143947192555</v>
      </c>
      <c r="AL73" s="22">
        <f t="shared" si="72"/>
        <v>45655.019696979638</v>
      </c>
      <c r="AM73" s="22">
        <f t="shared" si="72"/>
        <v>45218.75722067013</v>
      </c>
      <c r="AN73" s="22">
        <f t="shared" si="72"/>
        <v>45069.450075264627</v>
      </c>
      <c r="AO73" s="22">
        <f t="shared" si="72"/>
        <v>44967.315374615224</v>
      </c>
      <c r="AP73" s="22">
        <f t="shared" si="72"/>
        <v>44973.620612192215</v>
      </c>
      <c r="AQ73" s="22">
        <f t="shared" si="72"/>
        <v>45053.811356815262</v>
      </c>
      <c r="AR73" s="22">
        <f t="shared" si="72"/>
        <v>45206.835323004954</v>
      </c>
      <c r="AS73" s="22">
        <f t="shared" si="72"/>
        <v>45500.51435210921</v>
      </c>
      <c r="AT73" s="22">
        <f t="shared" si="72"/>
        <v>45942.163112570626</v>
      </c>
      <c r="AU73" s="22">
        <f t="shared" si="72"/>
        <v>46320.135018412933</v>
      </c>
      <c r="AV73" s="22">
        <f t="shared" si="72"/>
        <v>46724.424493737577</v>
      </c>
      <c r="AW73" s="22">
        <f t="shared" si="72"/>
        <v>47161.444846569379</v>
      </c>
      <c r="AX73" s="22">
        <f t="shared" si="72"/>
        <v>47717.581682280666</v>
      </c>
      <c r="AY73" s="22">
        <f t="shared" si="72"/>
        <v>48307.83799479033</v>
      </c>
      <c r="AZ73" s="22">
        <f t="shared" si="72"/>
        <v>48932.392120096076</v>
      </c>
      <c r="BA73" s="22">
        <f t="shared" si="72"/>
        <v>49596.541791797834</v>
      </c>
      <c r="BB73" s="22">
        <f t="shared" si="72"/>
        <v>50279.000097203811</v>
      </c>
      <c r="BC73" s="22">
        <f t="shared" si="72"/>
        <v>50937.289005871076</v>
      </c>
      <c r="BD73" s="22">
        <f t="shared" si="72"/>
        <v>51556.395364118333</v>
      </c>
      <c r="BE73" s="22">
        <f t="shared" si="72"/>
        <v>52313.787167690061</v>
      </c>
      <c r="BF73" s="22">
        <f t="shared" si="72"/>
        <v>53014.71425548174</v>
      </c>
      <c r="BG73" s="22">
        <f t="shared" si="72"/>
        <v>53728.469387662393</v>
      </c>
      <c r="BH73" s="22">
        <f t="shared" si="72"/>
        <v>54470.753981231348</v>
      </c>
      <c r="BI73" s="22">
        <f t="shared" si="72"/>
        <v>55243.610676628865</v>
      </c>
      <c r="BJ73" s="22">
        <f t="shared" si="72"/>
        <v>56048.581486070645</v>
      </c>
      <c r="BK73" s="22">
        <f t="shared" si="72"/>
        <v>56787.491256466492</v>
      </c>
      <c r="BL73" s="22">
        <f t="shared" si="72"/>
        <v>57556.070498203735</v>
      </c>
      <c r="BM73" s="22">
        <f t="shared" si="72"/>
        <v>58388.253573928247</v>
      </c>
      <c r="BN73" s="22">
        <f t="shared" si="72"/>
        <v>59267.17997211506</v>
      </c>
    </row>
    <row r="74" spans="1:72" x14ac:dyDescent="0.25">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5546875" defaultRowHeight="15" x14ac:dyDescent="0.25"/>
  <cols>
    <col min="1" max="1" width="12.28515625" style="90" customWidth="1"/>
    <col min="2" max="2" width="53.85546875" customWidth="1"/>
    <col min="3" max="3" width="12.42578125" customWidth="1"/>
    <col min="4" max="4" width="14" customWidth="1"/>
    <col min="5" max="5" width="12.42578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940</v>
      </c>
      <c r="C1" s="90">
        <f>DriversCGE!E87</f>
        <v>-1</v>
      </c>
    </row>
    <row r="2" spans="1:8" x14ac:dyDescent="0.25">
      <c r="B2" s="87"/>
    </row>
    <row r="3" spans="1:8" s="99" customFormat="1" ht="21.75" customHeight="1" x14ac:dyDescent="0.25">
      <c r="A3" s="98"/>
      <c r="B3" s="98" t="s">
        <v>1002</v>
      </c>
      <c r="C3" s="98"/>
      <c r="D3" s="98"/>
      <c r="E3" s="98"/>
      <c r="F3" s="98"/>
      <c r="G3" s="98"/>
      <c r="H3" s="98"/>
    </row>
    <row r="4" spans="1:8" s="44" customFormat="1" x14ac:dyDescent="0.25">
      <c r="A4" s="91" t="s">
        <v>1404</v>
      </c>
      <c r="B4" s="36" t="s">
        <v>1384</v>
      </c>
      <c r="C4" s="36"/>
    </row>
    <row r="5" spans="1:8" x14ac:dyDescent="0.25">
      <c r="A5" s="90">
        <v>1</v>
      </c>
      <c r="B5" t="s">
        <v>1003</v>
      </c>
      <c r="C5" s="105" t="str">
        <f>IF($C$1-2&gt;A5,"On","Off")</f>
        <v>Off</v>
      </c>
      <c r="F5" t="s">
        <v>1385</v>
      </c>
    </row>
    <row r="6" spans="1:8" x14ac:dyDescent="0.25">
      <c r="A6" s="90">
        <v>1</v>
      </c>
      <c r="B6" t="s">
        <v>945</v>
      </c>
      <c r="C6" s="105" t="str">
        <f t="shared" ref="C6:C14" si="0">IF($C$1-2&gt;A6,"On","Off")</f>
        <v>Off</v>
      </c>
    </row>
    <row r="7" spans="1:8" x14ac:dyDescent="0.25">
      <c r="A7" s="90">
        <v>1</v>
      </c>
      <c r="B7" t="s">
        <v>1337</v>
      </c>
      <c r="C7" s="105" t="str">
        <f t="shared" si="0"/>
        <v>Off</v>
      </c>
    </row>
    <row r="8" spans="1:8" x14ac:dyDescent="0.25">
      <c r="A8" s="90">
        <v>1</v>
      </c>
      <c r="B8" t="s">
        <v>987</v>
      </c>
      <c r="C8" s="105" t="str">
        <f t="shared" si="0"/>
        <v>Off</v>
      </c>
    </row>
    <row r="9" spans="1:8" x14ac:dyDescent="0.25">
      <c r="A9" s="90">
        <v>1</v>
      </c>
      <c r="B9" t="s">
        <v>988</v>
      </c>
      <c r="C9" s="105" t="str">
        <f t="shared" si="0"/>
        <v>Off</v>
      </c>
    </row>
    <row r="10" spans="1:8" x14ac:dyDescent="0.25">
      <c r="A10" s="90">
        <v>1</v>
      </c>
      <c r="B10" t="s">
        <v>991</v>
      </c>
      <c r="C10" s="105" t="str">
        <f t="shared" si="0"/>
        <v>Off</v>
      </c>
    </row>
    <row r="11" spans="1:8" x14ac:dyDescent="0.25">
      <c r="A11" s="90">
        <v>1</v>
      </c>
      <c r="B11" s="103" t="s">
        <v>989</v>
      </c>
      <c r="C11" s="105" t="str">
        <f t="shared" si="0"/>
        <v>Off</v>
      </c>
      <c r="F11" t="s">
        <v>1386</v>
      </c>
    </row>
    <row r="12" spans="1:8" ht="64.5" customHeight="1" x14ac:dyDescent="0.25">
      <c r="A12" s="90">
        <v>2</v>
      </c>
      <c r="B12" t="s">
        <v>993</v>
      </c>
      <c r="C12" s="105" t="str">
        <f>IF($C$1-2&gt;A12,"PB","Off")</f>
        <v>Off</v>
      </c>
      <c r="D12" s="135" t="s">
        <v>1382</v>
      </c>
      <c r="E12" s="136"/>
    </row>
    <row r="13" spans="1:8" x14ac:dyDescent="0.25">
      <c r="A13" s="90">
        <v>2</v>
      </c>
      <c r="B13" s="103" t="s">
        <v>994</v>
      </c>
      <c r="C13" s="105" t="str">
        <f t="shared" si="0"/>
        <v>Off</v>
      </c>
      <c r="F13" t="s">
        <v>1387</v>
      </c>
    </row>
    <row r="14" spans="1:8" x14ac:dyDescent="0.25">
      <c r="A14" s="90">
        <v>2</v>
      </c>
      <c r="B14" t="s">
        <v>1383</v>
      </c>
      <c r="C14" s="105" t="str">
        <f t="shared" si="0"/>
        <v>Off</v>
      </c>
    </row>
    <row r="15" spans="1:8" x14ac:dyDescent="0.25">
      <c r="B15" s="87"/>
    </row>
    <row r="16" spans="1:8" s="99" customFormat="1" ht="29.25" customHeight="1" x14ac:dyDescent="0.25">
      <c r="A16" s="98"/>
      <c r="B16" s="98" t="s">
        <v>1374</v>
      </c>
      <c r="C16" s="98">
        <v>2020</v>
      </c>
      <c r="D16" s="98">
        <v>2030</v>
      </c>
      <c r="E16" s="98">
        <v>2040</v>
      </c>
      <c r="F16" s="98">
        <v>2050</v>
      </c>
    </row>
    <row r="17" spans="1:8" s="107" customFormat="1" x14ac:dyDescent="0.25">
      <c r="A17" s="106"/>
      <c r="B17" s="107" t="s">
        <v>1003</v>
      </c>
      <c r="H17" s="108"/>
    </row>
    <row r="18" spans="1:8" x14ac:dyDescent="0.25">
      <c r="A18" s="90" t="s">
        <v>947</v>
      </c>
      <c r="B18" t="s">
        <v>948</v>
      </c>
      <c r="C18">
        <v>3</v>
      </c>
      <c r="D18">
        <v>4</v>
      </c>
      <c r="E18">
        <v>4</v>
      </c>
      <c r="F18">
        <v>4</v>
      </c>
      <c r="H18" s="92"/>
    </row>
    <row r="19" spans="1:8" x14ac:dyDescent="0.25">
      <c r="A19" s="90" t="s">
        <v>947</v>
      </c>
      <c r="B19" t="s">
        <v>950</v>
      </c>
      <c r="C19">
        <v>2</v>
      </c>
      <c r="D19">
        <v>4</v>
      </c>
      <c r="E19">
        <v>4</v>
      </c>
      <c r="F19">
        <v>4</v>
      </c>
      <c r="H19" s="92"/>
    </row>
    <row r="20" spans="1:8" x14ac:dyDescent="0.25">
      <c r="A20" s="90" t="s">
        <v>947</v>
      </c>
      <c r="B20" t="s">
        <v>949</v>
      </c>
      <c r="C20">
        <v>3</v>
      </c>
      <c r="D20">
        <v>4</v>
      </c>
      <c r="E20">
        <v>4</v>
      </c>
      <c r="F20">
        <v>4</v>
      </c>
      <c r="H20" s="92"/>
    </row>
    <row r="21" spans="1:8" x14ac:dyDescent="0.25">
      <c r="A21" s="90" t="s">
        <v>947</v>
      </c>
      <c r="B21" t="s">
        <v>1013</v>
      </c>
      <c r="C21">
        <v>0</v>
      </c>
      <c r="D21">
        <v>80</v>
      </c>
      <c r="E21">
        <v>100</v>
      </c>
      <c r="F21">
        <v>100</v>
      </c>
      <c r="H21" s="92"/>
    </row>
    <row r="22" spans="1:8" x14ac:dyDescent="0.25">
      <c r="A22" s="90" t="s">
        <v>947</v>
      </c>
      <c r="B22" t="s">
        <v>1015</v>
      </c>
      <c r="C22">
        <v>0</v>
      </c>
      <c r="D22">
        <v>50</v>
      </c>
      <c r="E22">
        <v>80</v>
      </c>
      <c r="F22">
        <v>100</v>
      </c>
      <c r="H22" s="92"/>
    </row>
    <row r="23" spans="1:8" x14ac:dyDescent="0.25">
      <c r="A23" s="90" t="s">
        <v>947</v>
      </c>
      <c r="B23" t="s">
        <v>1014</v>
      </c>
      <c r="C23">
        <v>0</v>
      </c>
      <c r="D23">
        <v>80</v>
      </c>
      <c r="E23">
        <v>100</v>
      </c>
      <c r="F23">
        <v>100</v>
      </c>
      <c r="H23" s="92"/>
    </row>
    <row r="25" spans="1:8" s="107" customFormat="1" x14ac:dyDescent="0.25">
      <c r="A25" s="106"/>
      <c r="B25" s="107" t="s">
        <v>945</v>
      </c>
      <c r="H25" s="108"/>
    </row>
    <row r="26" spans="1:8" x14ac:dyDescent="0.25">
      <c r="A26" s="90" t="s">
        <v>947</v>
      </c>
      <c r="B26" t="s">
        <v>1339</v>
      </c>
      <c r="C26">
        <v>0</v>
      </c>
      <c r="D26">
        <v>20</v>
      </c>
      <c r="E26">
        <v>20</v>
      </c>
      <c r="F26">
        <v>20</v>
      </c>
      <c r="H26" s="92"/>
    </row>
    <row r="27" spans="1:8" x14ac:dyDescent="0.25">
      <c r="A27" s="90" t="s">
        <v>947</v>
      </c>
      <c r="B27" t="s">
        <v>1343</v>
      </c>
      <c r="C27">
        <v>0</v>
      </c>
      <c r="D27">
        <v>20</v>
      </c>
      <c r="E27">
        <v>20</v>
      </c>
      <c r="F27">
        <v>20</v>
      </c>
      <c r="H27" s="92"/>
    </row>
    <row r="28" spans="1:8" x14ac:dyDescent="0.25">
      <c r="A28" s="90" t="s">
        <v>947</v>
      </c>
      <c r="B28" t="s">
        <v>1017</v>
      </c>
      <c r="C28">
        <v>0</v>
      </c>
      <c r="D28">
        <v>70</v>
      </c>
      <c r="E28">
        <v>100</v>
      </c>
      <c r="F28">
        <v>100</v>
      </c>
      <c r="H28" s="92" t="s">
        <v>1388</v>
      </c>
    </row>
    <row r="29" spans="1:8" x14ac:dyDescent="0.25">
      <c r="A29" s="90" t="s">
        <v>947</v>
      </c>
      <c r="B29" t="s">
        <v>1014</v>
      </c>
      <c r="C29">
        <v>0</v>
      </c>
      <c r="D29">
        <v>70</v>
      </c>
      <c r="E29">
        <v>100</v>
      </c>
      <c r="F29">
        <v>100</v>
      </c>
    </row>
    <row r="31" spans="1:8" s="107" customFormat="1" x14ac:dyDescent="0.25">
      <c r="A31" s="106"/>
      <c r="B31" s="107" t="s">
        <v>1337</v>
      </c>
      <c r="H31" s="108"/>
    </row>
    <row r="32" spans="1:8" x14ac:dyDescent="0.25">
      <c r="B32" t="s">
        <v>1339</v>
      </c>
      <c r="C32">
        <v>0</v>
      </c>
      <c r="D32">
        <v>10</v>
      </c>
      <c r="E32">
        <v>15</v>
      </c>
      <c r="F32">
        <v>20</v>
      </c>
    </row>
    <row r="33" spans="1:8" x14ac:dyDescent="0.25">
      <c r="B33" t="s">
        <v>1340</v>
      </c>
      <c r="C33">
        <v>0</v>
      </c>
      <c r="D33">
        <v>10</v>
      </c>
      <c r="E33">
        <v>15</v>
      </c>
      <c r="F33">
        <v>20</v>
      </c>
    </row>
    <row r="34" spans="1:8" x14ac:dyDescent="0.25">
      <c r="B34" t="s">
        <v>1341</v>
      </c>
      <c r="C34">
        <v>0</v>
      </c>
      <c r="D34">
        <v>10</v>
      </c>
      <c r="E34">
        <v>15</v>
      </c>
      <c r="F34">
        <v>20</v>
      </c>
    </row>
    <row r="35" spans="1:8" x14ac:dyDescent="0.25">
      <c r="B35" t="s">
        <v>1342</v>
      </c>
      <c r="C35">
        <v>0</v>
      </c>
      <c r="D35">
        <v>10</v>
      </c>
      <c r="E35">
        <v>15</v>
      </c>
      <c r="F35">
        <v>20</v>
      </c>
    </row>
    <row r="36" spans="1:8" x14ac:dyDescent="0.25">
      <c r="B36" t="s">
        <v>1343</v>
      </c>
      <c r="C36">
        <v>0</v>
      </c>
      <c r="D36">
        <v>10</v>
      </c>
      <c r="E36">
        <v>15</v>
      </c>
      <c r="F36">
        <v>20</v>
      </c>
    </row>
    <row r="37" spans="1:8" x14ac:dyDescent="0.25">
      <c r="B37" t="s">
        <v>1362</v>
      </c>
      <c r="C37">
        <v>0</v>
      </c>
      <c r="D37">
        <v>2</v>
      </c>
      <c r="E37">
        <v>3.5</v>
      </c>
      <c r="F37">
        <v>5</v>
      </c>
    </row>
    <row r="38" spans="1:8" x14ac:dyDescent="0.25">
      <c r="B38" t="s">
        <v>1364</v>
      </c>
      <c r="C38">
        <v>0</v>
      </c>
      <c r="D38">
        <v>2</v>
      </c>
      <c r="E38">
        <v>3.5</v>
      </c>
      <c r="F38">
        <v>5</v>
      </c>
    </row>
    <row r="39" spans="1:8" x14ac:dyDescent="0.25">
      <c r="B39" t="s">
        <v>1017</v>
      </c>
      <c r="C39">
        <v>0</v>
      </c>
      <c r="D39">
        <v>40</v>
      </c>
      <c r="E39">
        <v>60</v>
      </c>
      <c r="F39">
        <v>80</v>
      </c>
    </row>
    <row r="40" spans="1:8" x14ac:dyDescent="0.25">
      <c r="B40" t="s">
        <v>1352</v>
      </c>
      <c r="C40">
        <v>0</v>
      </c>
      <c r="D40">
        <v>40</v>
      </c>
      <c r="E40">
        <v>60</v>
      </c>
      <c r="F40">
        <v>80</v>
      </c>
    </row>
    <row r="41" spans="1:8" x14ac:dyDescent="0.25">
      <c r="B41" t="s">
        <v>1046</v>
      </c>
      <c r="C41">
        <v>0</v>
      </c>
      <c r="D41">
        <v>40</v>
      </c>
      <c r="E41">
        <v>60</v>
      </c>
      <c r="F41">
        <v>80</v>
      </c>
    </row>
    <row r="42" spans="1:8" x14ac:dyDescent="0.25">
      <c r="B42" t="s">
        <v>1015</v>
      </c>
      <c r="C42">
        <v>0</v>
      </c>
      <c r="D42">
        <v>40</v>
      </c>
      <c r="E42">
        <v>60</v>
      </c>
      <c r="F42">
        <v>80</v>
      </c>
    </row>
    <row r="43" spans="1:8" x14ac:dyDescent="0.25">
      <c r="B43" t="s">
        <v>1047</v>
      </c>
      <c r="C43">
        <v>0</v>
      </c>
      <c r="D43">
        <v>40</v>
      </c>
      <c r="E43">
        <v>60</v>
      </c>
      <c r="F43">
        <v>80</v>
      </c>
    </row>
    <row r="45" spans="1:8" s="107" customFormat="1" x14ac:dyDescent="0.25">
      <c r="A45" s="106"/>
      <c r="B45" s="107" t="s">
        <v>987</v>
      </c>
      <c r="H45" s="108"/>
    </row>
    <row r="46" spans="1:8" x14ac:dyDescent="0.25">
      <c r="B46" t="s">
        <v>1041</v>
      </c>
      <c r="C46">
        <v>70</v>
      </c>
      <c r="D46">
        <v>80</v>
      </c>
      <c r="E46">
        <v>85</v>
      </c>
      <c r="F46">
        <v>85</v>
      </c>
    </row>
    <row r="47" spans="1:8" x14ac:dyDescent="0.25">
      <c r="B47" t="s">
        <v>1034</v>
      </c>
      <c r="C47">
        <v>70</v>
      </c>
      <c r="D47">
        <v>80</v>
      </c>
      <c r="E47">
        <v>80</v>
      </c>
      <c r="F47">
        <v>80</v>
      </c>
    </row>
    <row r="48" spans="1:8" x14ac:dyDescent="0.25">
      <c r="B48" t="s">
        <v>1042</v>
      </c>
      <c r="C48">
        <v>60</v>
      </c>
      <c r="D48">
        <v>70</v>
      </c>
      <c r="E48">
        <v>70</v>
      </c>
      <c r="F48">
        <v>70</v>
      </c>
    </row>
    <row r="49" spans="2:8" x14ac:dyDescent="0.25">
      <c r="B49" t="s">
        <v>1035</v>
      </c>
      <c r="C49">
        <v>60</v>
      </c>
      <c r="D49">
        <v>70</v>
      </c>
      <c r="E49">
        <v>70</v>
      </c>
      <c r="F49">
        <v>70</v>
      </c>
    </row>
    <row r="50" spans="2:8" x14ac:dyDescent="0.25">
      <c r="B50" t="s">
        <v>1043</v>
      </c>
      <c r="C50">
        <v>75</v>
      </c>
      <c r="D50">
        <v>80</v>
      </c>
      <c r="E50">
        <v>85</v>
      </c>
      <c r="F50">
        <v>85</v>
      </c>
    </row>
    <row r="51" spans="2:8" x14ac:dyDescent="0.25">
      <c r="B51" t="s">
        <v>1036</v>
      </c>
      <c r="C51">
        <v>50</v>
      </c>
      <c r="D51">
        <v>60</v>
      </c>
      <c r="E51">
        <v>60</v>
      </c>
      <c r="F51">
        <v>60</v>
      </c>
    </row>
    <row r="52" spans="2:8" x14ac:dyDescent="0.25">
      <c r="B52" t="s">
        <v>1037</v>
      </c>
      <c r="C52">
        <v>60</v>
      </c>
      <c r="D52">
        <v>70</v>
      </c>
      <c r="E52">
        <v>70</v>
      </c>
      <c r="F52">
        <v>70</v>
      </c>
    </row>
    <row r="53" spans="2:8" x14ac:dyDescent="0.25">
      <c r="B53" t="s">
        <v>1038</v>
      </c>
      <c r="C53">
        <v>50</v>
      </c>
      <c r="D53">
        <v>60</v>
      </c>
      <c r="E53">
        <v>60</v>
      </c>
      <c r="F53">
        <v>60</v>
      </c>
    </row>
    <row r="54" spans="2:8" x14ac:dyDescent="0.25">
      <c r="B54" t="s">
        <v>1039</v>
      </c>
      <c r="C54">
        <v>60</v>
      </c>
      <c r="D54">
        <v>70</v>
      </c>
      <c r="E54">
        <v>70</v>
      </c>
      <c r="F54">
        <v>70</v>
      </c>
    </row>
    <row r="55" spans="2:8" x14ac:dyDescent="0.25">
      <c r="B55" t="s">
        <v>1040</v>
      </c>
      <c r="C55">
        <v>50</v>
      </c>
      <c r="D55">
        <v>60</v>
      </c>
      <c r="E55">
        <v>60</v>
      </c>
      <c r="F55">
        <v>60</v>
      </c>
    </row>
    <row r="56" spans="2:8" x14ac:dyDescent="0.25">
      <c r="B56" t="s">
        <v>1017</v>
      </c>
      <c r="C56">
        <v>0</v>
      </c>
      <c r="D56">
        <v>85</v>
      </c>
      <c r="E56">
        <v>85</v>
      </c>
      <c r="F56">
        <v>85</v>
      </c>
      <c r="H56" s="92"/>
    </row>
    <row r="57" spans="2:8" x14ac:dyDescent="0.25">
      <c r="B57" t="s">
        <v>1045</v>
      </c>
      <c r="C57">
        <v>0</v>
      </c>
      <c r="D57">
        <v>85</v>
      </c>
      <c r="E57">
        <v>85</v>
      </c>
      <c r="F57">
        <v>85</v>
      </c>
    </row>
    <row r="58" spans="2:8" x14ac:dyDescent="0.25">
      <c r="B58" t="s">
        <v>1046</v>
      </c>
      <c r="C58">
        <v>0</v>
      </c>
      <c r="D58">
        <v>60</v>
      </c>
      <c r="E58">
        <v>60</v>
      </c>
      <c r="F58">
        <v>60</v>
      </c>
    </row>
    <row r="59" spans="2:8" x14ac:dyDescent="0.25">
      <c r="B59" t="s">
        <v>1015</v>
      </c>
      <c r="C59">
        <v>0</v>
      </c>
      <c r="D59">
        <v>60</v>
      </c>
      <c r="E59">
        <v>60</v>
      </c>
      <c r="F59">
        <v>60</v>
      </c>
    </row>
    <row r="60" spans="2:8" x14ac:dyDescent="0.25">
      <c r="B60" t="s">
        <v>1048</v>
      </c>
      <c r="C60">
        <v>0</v>
      </c>
      <c r="D60">
        <v>60</v>
      </c>
      <c r="E60">
        <v>60</v>
      </c>
      <c r="F60">
        <v>60</v>
      </c>
    </row>
    <row r="61" spans="2:8" x14ac:dyDescent="0.25">
      <c r="B61" t="s">
        <v>1047</v>
      </c>
      <c r="C61">
        <v>0</v>
      </c>
      <c r="D61">
        <v>85</v>
      </c>
      <c r="E61">
        <v>85</v>
      </c>
      <c r="F61">
        <v>85</v>
      </c>
    </row>
    <row r="62" spans="2:8" x14ac:dyDescent="0.25">
      <c r="B62" t="s">
        <v>1016</v>
      </c>
      <c r="C62">
        <v>0</v>
      </c>
      <c r="D62">
        <v>60</v>
      </c>
      <c r="E62">
        <v>60</v>
      </c>
      <c r="F62">
        <v>60</v>
      </c>
    </row>
    <row r="63" spans="2:8" x14ac:dyDescent="0.25">
      <c r="B63" t="s">
        <v>1049</v>
      </c>
      <c r="C63">
        <v>0</v>
      </c>
      <c r="D63">
        <v>40</v>
      </c>
      <c r="E63">
        <v>40</v>
      </c>
      <c r="F63">
        <v>40</v>
      </c>
    </row>
    <row r="64" spans="2:8" x14ac:dyDescent="0.25">
      <c r="B64" t="s">
        <v>1051</v>
      </c>
      <c r="C64">
        <v>0</v>
      </c>
      <c r="D64">
        <v>0</v>
      </c>
      <c r="E64">
        <v>40</v>
      </c>
      <c r="F64">
        <v>40</v>
      </c>
    </row>
    <row r="65" spans="1:8" x14ac:dyDescent="0.25">
      <c r="B65" t="s">
        <v>1050</v>
      </c>
      <c r="C65">
        <v>0</v>
      </c>
      <c r="D65">
        <v>0</v>
      </c>
      <c r="E65">
        <v>20</v>
      </c>
      <c r="F65">
        <v>20</v>
      </c>
    </row>
    <row r="67" spans="1:8" s="107" customFormat="1" x14ac:dyDescent="0.25">
      <c r="A67" s="106"/>
      <c r="B67" s="107" t="s">
        <v>988</v>
      </c>
      <c r="H67" s="108"/>
    </row>
    <row r="68" spans="1:8" x14ac:dyDescent="0.25">
      <c r="B68" t="s">
        <v>1114</v>
      </c>
      <c r="C68">
        <v>0</v>
      </c>
      <c r="D68">
        <v>50</v>
      </c>
      <c r="E68">
        <v>100</v>
      </c>
      <c r="F68">
        <v>100</v>
      </c>
    </row>
    <row r="69" spans="1:8" x14ac:dyDescent="0.25">
      <c r="B69" t="s">
        <v>1115</v>
      </c>
      <c r="C69">
        <v>0</v>
      </c>
      <c r="D69">
        <v>50</v>
      </c>
      <c r="E69">
        <v>100</v>
      </c>
      <c r="F69">
        <v>100</v>
      </c>
    </row>
    <row r="70" spans="1:8" x14ac:dyDescent="0.25">
      <c r="B70" t="s">
        <v>1124</v>
      </c>
      <c r="C70">
        <v>0</v>
      </c>
      <c r="D70">
        <v>50</v>
      </c>
      <c r="E70">
        <v>100</v>
      </c>
      <c r="F70">
        <v>100</v>
      </c>
    </row>
    <row r="72" spans="1:8" s="107" customFormat="1" x14ac:dyDescent="0.25">
      <c r="A72" s="106"/>
      <c r="B72" s="107" t="s">
        <v>991</v>
      </c>
      <c r="H72" s="108"/>
    </row>
    <row r="73" spans="1:8" x14ac:dyDescent="0.25">
      <c r="B73" t="s">
        <v>1217</v>
      </c>
      <c r="C73">
        <v>0</v>
      </c>
      <c r="D73">
        <v>80</v>
      </c>
      <c r="E73">
        <v>100</v>
      </c>
      <c r="F73">
        <v>100</v>
      </c>
    </row>
    <row r="74" spans="1:8" x14ac:dyDescent="0.25">
      <c r="B74" t="s">
        <v>1218</v>
      </c>
      <c r="C74">
        <v>0</v>
      </c>
      <c r="D74">
        <v>0</v>
      </c>
      <c r="E74">
        <v>0</v>
      </c>
      <c r="F74">
        <v>0</v>
      </c>
    </row>
    <row r="75" spans="1:8" x14ac:dyDescent="0.25">
      <c r="B75" t="s">
        <v>1235</v>
      </c>
      <c r="C75">
        <v>0</v>
      </c>
      <c r="D75">
        <v>30</v>
      </c>
      <c r="E75">
        <v>40</v>
      </c>
      <c r="F75">
        <v>50</v>
      </c>
    </row>
    <row r="77" spans="1:8" s="107" customFormat="1" x14ac:dyDescent="0.25">
      <c r="A77" s="106"/>
      <c r="B77" s="107" t="s">
        <v>1376</v>
      </c>
      <c r="H77" s="108"/>
    </row>
    <row r="78" spans="1:8" x14ac:dyDescent="0.25">
      <c r="B78" t="s">
        <v>1367</v>
      </c>
      <c r="C78">
        <v>0</v>
      </c>
      <c r="D78">
        <v>15</v>
      </c>
      <c r="E78">
        <v>25</v>
      </c>
      <c r="F78">
        <v>30</v>
      </c>
    </row>
    <row r="79" spans="1:8" x14ac:dyDescent="0.25">
      <c r="B79" t="s">
        <v>1368</v>
      </c>
      <c r="C79">
        <v>0</v>
      </c>
      <c r="D79">
        <f>D78/3</f>
        <v>5</v>
      </c>
      <c r="E79" s="85">
        <f>E78/3</f>
        <v>8.3333333333333339</v>
      </c>
      <c r="F79">
        <f>F78/3</f>
        <v>10</v>
      </c>
    </row>
    <row r="80" spans="1:8" x14ac:dyDescent="0.25">
      <c r="B80" t="s">
        <v>1369</v>
      </c>
      <c r="C80">
        <v>0</v>
      </c>
      <c r="D80">
        <f>(D78-D79)+(0.05*(D78-D79))</f>
        <v>10.5</v>
      </c>
      <c r="E80">
        <f t="shared" ref="E80:F80" si="1">(E78-E79)+(0.05*(E78-E79))</f>
        <v>17.499999999999996</v>
      </c>
      <c r="F80">
        <f t="shared" si="1"/>
        <v>21</v>
      </c>
    </row>
    <row r="82" spans="1:8" s="107" customFormat="1" x14ac:dyDescent="0.25">
      <c r="A82" s="106"/>
      <c r="B82" s="107" t="s">
        <v>1377</v>
      </c>
      <c r="H82" s="108"/>
    </row>
    <row r="83" spans="1:8" x14ac:dyDescent="0.25">
      <c r="B83" t="s">
        <v>1367</v>
      </c>
      <c r="C83">
        <f>C78</f>
        <v>0</v>
      </c>
      <c r="D83">
        <f t="shared" ref="D83:F83" si="2">D78</f>
        <v>15</v>
      </c>
      <c r="E83">
        <f t="shared" si="2"/>
        <v>25</v>
      </c>
      <c r="F83">
        <f t="shared" si="2"/>
        <v>30</v>
      </c>
    </row>
    <row r="85" spans="1:8" s="107" customFormat="1" x14ac:dyDescent="0.25">
      <c r="A85" s="106"/>
      <c r="B85" s="107" t="s">
        <v>994</v>
      </c>
      <c r="H85" s="108"/>
    </row>
    <row r="88" spans="1:8" s="107" customFormat="1" x14ac:dyDescent="0.25">
      <c r="A88" s="106"/>
      <c r="B88" s="107" t="s">
        <v>1256</v>
      </c>
      <c r="H88" s="108"/>
    </row>
    <row r="89" spans="1:8" x14ac:dyDescent="0.25">
      <c r="B89" t="s">
        <v>1257</v>
      </c>
      <c r="C89">
        <v>0</v>
      </c>
      <c r="D89">
        <v>0.5</v>
      </c>
      <c r="E89">
        <v>0.8</v>
      </c>
      <c r="F89">
        <v>1</v>
      </c>
    </row>
    <row r="90" spans="1:8" x14ac:dyDescent="0.25">
      <c r="B90" t="s">
        <v>1258</v>
      </c>
      <c r="C90">
        <v>0</v>
      </c>
      <c r="D90">
        <v>0.2</v>
      </c>
      <c r="E90">
        <v>0.3</v>
      </c>
      <c r="F90">
        <v>0.4</v>
      </c>
    </row>
    <row r="91" spans="1:8" x14ac:dyDescent="0.25">
      <c r="B91" t="s">
        <v>1259</v>
      </c>
      <c r="C91">
        <v>0</v>
      </c>
      <c r="D91">
        <v>0.2</v>
      </c>
      <c r="E91">
        <v>0.3</v>
      </c>
      <c r="F91">
        <v>0.4</v>
      </c>
    </row>
    <row r="92" spans="1:8" x14ac:dyDescent="0.25">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28179.764105923474</v>
      </c>
      <c r="AU4" s="81">
        <f t="shared" si="0"/>
        <v>27403.325478550047</v>
      </c>
      <c r="AV4" s="81">
        <f t="shared" si="0"/>
        <v>27135.563865337521</v>
      </c>
      <c r="AW4" s="81">
        <f>AW11-AV11</f>
        <v>26734.922867581248</v>
      </c>
      <c r="AX4" s="81">
        <f t="shared" si="0"/>
        <v>26373.250670287758</v>
      </c>
      <c r="AY4" s="81">
        <f t="shared" si="0"/>
        <v>26126.64069647342</v>
      </c>
      <c r="AZ4" s="81">
        <f t="shared" si="0"/>
        <v>26038.403092138469</v>
      </c>
      <c r="BA4" s="15">
        <f>BA8/'Intermediate calculations'!AV8</f>
        <v>3.5308171115186586</v>
      </c>
      <c r="BB4" s="15">
        <f>BB8/'Intermediate calculations'!AW8</f>
        <v>3.4332531022983925</v>
      </c>
      <c r="BC4" s="15">
        <f>BC8/'Intermediate calculations'!AX8</f>
        <v>3.3377541092705747</v>
      </c>
      <c r="BD4" s="15">
        <f>BD8/'Intermediate calculations'!AY8</f>
        <v>3.2442330159192263</v>
      </c>
      <c r="BE4" s="15">
        <f>BE8/'Intermediate calculations'!AZ8</f>
        <v>3.1526086459819287</v>
      </c>
      <c r="BF4" s="15">
        <f>BF8/'Intermediate calculations'!BA8</f>
        <v>3.0628052211155765</v>
      </c>
      <c r="BG4" s="15">
        <f>BG8/'Intermediate calculations'!BB8</f>
        <v>2.9899291852606638</v>
      </c>
      <c r="BH4" s="15">
        <f>BH8/'Intermediate calculations'!BC8</f>
        <v>2.9184695640871468</v>
      </c>
      <c r="BI4" s="15">
        <f>BI8/'Intermediate calculations'!BD8</f>
        <v>2.8483729040734151</v>
      </c>
      <c r="BJ4" s="15">
        <f>BJ8/'Intermediate calculations'!BE8</f>
        <v>2.7795890112494361</v>
      </c>
      <c r="BK4" s="15">
        <f>BK8/'Intermediate calculations'!BF8</f>
        <v>2.7120706846423075</v>
      </c>
      <c r="BL4" s="15">
        <f>BL8/'Intermediate calculations'!BG8</f>
        <v>2.6457734767135372</v>
      </c>
      <c r="BM4" s="15">
        <f>BM8/'Intermediate calculations'!BH8</f>
        <v>2.5806554775554114</v>
      </c>
      <c r="BN4" s="15">
        <f>BN8/'Intermediate calculations'!BI8</f>
        <v>2.5166771200581555</v>
      </c>
      <c r="BO4" s="15">
        <f>BO8/'Intermediate calculations'!BJ8</f>
        <v>2.4538010036352191</v>
      </c>
      <c r="BP4" s="15">
        <f>BP8/'Intermediate calculations'!BK8</f>
        <v>2.3919917344128274</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590059.92815993726</v>
      </c>
      <c r="AE5" s="102">
        <f>IF($AD$2="Off",'Activity data'!AE5,'Net zero Intermediate calcs'!Z15*'Net zero Intermediate calcs'!Z16*Constants!$H$18)</f>
        <v>593358.66490468499</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589877.3339186071</v>
      </c>
      <c r="AM5" s="102">
        <f>IF($AD$2="Off",'Activity data'!AM5,'Net zero Intermediate calcs'!AH15*'Net zero Intermediate calcs'!AH16*Constants!$H$18)</f>
        <v>599761.84592228383</v>
      </c>
      <c r="AN5" s="102">
        <f>IF($AD$2="Off",'Activity data'!AN5,'Net zero Intermediate calcs'!AI15*'Net zero Intermediate calcs'!AI16*Constants!$H$18)</f>
        <v>602878.23782649229</v>
      </c>
      <c r="AO5" s="102">
        <f>IF($AD$2="Off",'Activity data'!AO5,'Net zero Intermediate calcs'!AJ15*'Net zero Intermediate calcs'!AJ16*Constants!$H$18)</f>
        <v>601884.73215064872</v>
      </c>
      <c r="AP5" s="102">
        <f>IF($AD$2="Off",'Activity data'!AP5,'Net zero Intermediate calcs'!AK15*'Net zero Intermediate calcs'!AK16*Constants!$H$18)</f>
        <v>603305.20832281618</v>
      </c>
      <c r="AQ5" s="102">
        <f>IF($AD$2="Off",'Activity data'!AQ5,'Net zero Intermediate calcs'!AL15*'Net zero Intermediate calcs'!AL16*Constants!$H$18)</f>
        <v>605235.38265116699</v>
      </c>
      <c r="AR5" s="102">
        <f>IF($AD$2="Off",'Activity data'!AR5,'Net zero Intermediate calcs'!AM15*'Net zero Intermediate calcs'!AM16*Constants!$H$18)</f>
        <v>607947.97590925952</v>
      </c>
      <c r="AS5" s="102">
        <f>IF($AD$2="Off",'Activity data'!AS5,'Net zero Intermediate calcs'!AN15*'Net zero Intermediate calcs'!AN16*Constants!$H$18)</f>
        <v>611210.03782788175</v>
      </c>
      <c r="AT5" s="102">
        <f>IF($AD$2="Off",'Activity data'!AT5,'Net zero Intermediate calcs'!AO15*'Net zero Intermediate calcs'!AO16*Constants!$H$18)</f>
        <v>615034.02272840403</v>
      </c>
      <c r="AU5" s="102">
        <f>IF($AD$2="Off",'Activity data'!AU5,'Net zero Intermediate calcs'!AP15*'Net zero Intermediate calcs'!AP16*Constants!$H$18)</f>
        <v>619979.47967004636</v>
      </c>
      <c r="AV5" s="102">
        <f>IF($AD$2="Off",'Activity data'!AV5,'Net zero Intermediate calcs'!AQ15*'Net zero Intermediate calcs'!AQ16*Constants!$H$18)</f>
        <v>626146.7163654028</v>
      </c>
      <c r="AW5" s="102">
        <f>IF($AD$2="Off",'Activity data'!AW5,'Net zero Intermediate calcs'!AR15*'Net zero Intermediate calcs'!AR16*Constants!$H$18)</f>
        <v>633323.91988973145</v>
      </c>
      <c r="AX5" s="102">
        <f>IF($AD$2="Off",'Activity data'!AX5,'Net zero Intermediate calcs'!AS15*'Net zero Intermediate calcs'!AS16*Constants!$H$18)</f>
        <v>640891.8265322285</v>
      </c>
      <c r="AY5" s="102">
        <f>IF($AD$2="Off",'Activity data'!AY5,'Net zero Intermediate calcs'!AT15*'Net zero Intermediate calcs'!AT16*Constants!$H$18)</f>
        <v>648929.31253895035</v>
      </c>
      <c r="AZ5" s="102">
        <f>IF($AD$2="Off",'Activity data'!AZ5,'Net zero Intermediate calcs'!AU15*'Net zero Intermediate calcs'!AU16*Constants!$H$18)</f>
        <v>658193.68967141397</v>
      </c>
      <c r="BA5" s="102">
        <f>IF($AD$2="Off",'Activity data'!BA5,'Net zero Intermediate calcs'!AV15*'Net zero Intermediate calcs'!AV16*Constants!$H$18)</f>
        <v>668004.84575080196</v>
      </c>
      <c r="BB5" s="102">
        <f>IF($AD$2="Off",'Activity data'!BB5,'Net zero Intermediate calcs'!AW15*'Net zero Intermediate calcs'!AW16*Constants!$H$18)</f>
        <v>678400.87515751563</v>
      </c>
      <c r="BC5" s="102">
        <f>IF($AD$2="Off",'Activity data'!BC5,'Net zero Intermediate calcs'!AX15*'Net zero Intermediate calcs'!AX16*Constants!$H$18)</f>
        <v>689452.60947755387</v>
      </c>
      <c r="BD5" s="102">
        <f>IF($AD$2="Off",'Activity data'!BD5,'Net zero Intermediate calcs'!AY15*'Net zero Intermediate calcs'!AY16*Constants!$H$18)</f>
        <v>700987.23527653702</v>
      </c>
      <c r="BE5" s="102">
        <f>IF($AD$2="Off",'Activity data'!BE5,'Net zero Intermediate calcs'!AZ15*'Net zero Intermediate calcs'!AZ16*Constants!$H$18)</f>
        <v>712634.72962297814</v>
      </c>
      <c r="BF5" s="102">
        <f>IF($AD$2="Off",'Activity data'!BF5,'Net zero Intermediate calcs'!BA15*'Net zero Intermediate calcs'!BA16*Constants!$H$18)</f>
        <v>724252.4983833225</v>
      </c>
      <c r="BG5" s="102">
        <f>IF($AD$2="Off",'Activity data'!BG5,'Net zero Intermediate calcs'!BB15*'Net zero Intermediate calcs'!BB16*Constants!$H$18)</f>
        <v>736375.43686982396</v>
      </c>
      <c r="BH5" s="102">
        <f>IF($AD$2="Off",'Activity data'!BH5,'Net zero Intermediate calcs'!BC15*'Net zero Intermediate calcs'!BC16*Constants!$H$18)</f>
        <v>748224.53861222463</v>
      </c>
      <c r="BI5" s="102">
        <f>IF($AD$2="Off",'Activity data'!BI5,'Net zero Intermediate calcs'!BD15*'Net zero Intermediate calcs'!BD16*Constants!$H$18)</f>
        <v>760478.93421770574</v>
      </c>
      <c r="BJ5" s="102">
        <f>IF($AD$2="Off",'Activity data'!BJ5,'Net zero Intermediate calcs'!BE15*'Net zero Intermediate calcs'!BE16*Constants!$H$18)</f>
        <v>773307.28833959671</v>
      </c>
      <c r="BK5" s="102">
        <f>IF($AD$2="Off",'Activity data'!BK5,'Net zero Intermediate calcs'!BF15*'Net zero Intermediate calcs'!BF16*Constants!$H$18)</f>
        <v>786748.25564751204</v>
      </c>
      <c r="BL5" s="102">
        <f>IF($AD$2="Off",'Activity data'!BL5,'Net zero Intermediate calcs'!BG15*'Net zero Intermediate calcs'!BG16*Constants!$H$18)</f>
        <v>800838.15125646547</v>
      </c>
      <c r="BM5" s="102">
        <f>IF($AD$2="Off",'Activity data'!BM5,'Net zero Intermediate calcs'!BH15*'Net zero Intermediate calcs'!BH16*Constants!$H$18)</f>
        <v>814558.60251138604</v>
      </c>
      <c r="BN5" s="102">
        <f>IF($AD$2="Off",'Activity data'!BN5,'Net zero Intermediate calcs'!BI15*'Net zero Intermediate calcs'!BI16*Constants!$H$18)</f>
        <v>828930.78314375284</v>
      </c>
      <c r="BO5" s="102">
        <f>IF($AD$2="Off",'Activity data'!BO5,'Net zero Intermediate calcs'!BJ15*'Net zero Intermediate calcs'!BJ16*Constants!$H$18)</f>
        <v>844346.70935367665</v>
      </c>
      <c r="BP5" s="102">
        <f>IF($AD$2="Off",'Activity data'!BP5,'Net zero Intermediate calcs'!BK15*'Net zero Intermediate calcs'!BK16*Constants!$H$18)</f>
        <v>860657.00410847308</v>
      </c>
      <c r="BQ5">
        <v>840617.99710661627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488906.79761823372</v>
      </c>
      <c r="AE6" s="102">
        <f>IF($AD$2="Off",'Activity data'!AE6,'Net zero Intermediate calcs'!Z15*'Net zero Intermediate calcs'!Z16*Constants!$H$19)</f>
        <v>491640.03663531045</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488755.50524684589</v>
      </c>
      <c r="AM6" s="102">
        <f>IF($AD$2="Off",'Activity data'!AM6,'Net zero Intermediate calcs'!AH15*'Net zero Intermediate calcs'!AH16*Constants!$H$19)</f>
        <v>496945.52947846375</v>
      </c>
      <c r="AN6" s="102">
        <f>IF($AD$2="Off",'Activity data'!AN6,'Net zero Intermediate calcs'!AI15*'Net zero Intermediate calcs'!AI16*Constants!$H$19)</f>
        <v>499527.68277052219</v>
      </c>
      <c r="AO6" s="102">
        <f>IF($AD$2="Off",'Activity data'!AO6,'Net zero Intermediate calcs'!AJ15*'Net zero Intermediate calcs'!AJ16*Constants!$H$19)</f>
        <v>498704.49235339469</v>
      </c>
      <c r="AP6" s="102">
        <f>IF($AD$2="Off",'Activity data'!AP6,'Net zero Intermediate calcs'!AK15*'Net zero Intermediate calcs'!AK16*Constants!$H$19)</f>
        <v>499881.4583246191</v>
      </c>
      <c r="AQ6" s="102">
        <f>IF($AD$2="Off",'Activity data'!AQ6,'Net zero Intermediate calcs'!AL15*'Net zero Intermediate calcs'!AL16*Constants!$H$19)</f>
        <v>501480.74562525266</v>
      </c>
      <c r="AR6" s="102">
        <f>IF($AD$2="Off",'Activity data'!AR6,'Net zero Intermediate calcs'!AM15*'Net zero Intermediate calcs'!AM16*Constants!$H$19)</f>
        <v>503728.3228962436</v>
      </c>
      <c r="AS6" s="102">
        <f>IF($AD$2="Off",'Activity data'!AS6,'Net zero Intermediate calcs'!AN15*'Net zero Intermediate calcs'!AN16*Constants!$H$19)</f>
        <v>506431.17420024489</v>
      </c>
      <c r="AT6" s="102">
        <f>IF($AD$2="Off",'Activity data'!AT6,'Net zero Intermediate calcs'!AO15*'Net zero Intermediate calcs'!AO16*Constants!$H$19)</f>
        <v>509599.61883210624</v>
      </c>
      <c r="AU6" s="102">
        <f>IF($AD$2="Off",'Activity data'!AU6,'Net zero Intermediate calcs'!AP15*'Net zero Intermediate calcs'!AP16*Constants!$H$19)</f>
        <v>513697.28315518127</v>
      </c>
      <c r="AV6" s="102">
        <f>IF($AD$2="Off",'Activity data'!AV6,'Net zero Intermediate calcs'!AQ15*'Net zero Intermediate calcs'!AQ16*Constants!$H$19)</f>
        <v>518807.27927419089</v>
      </c>
      <c r="AW6" s="102">
        <f>IF($AD$2="Off",'Activity data'!AW6,'Net zero Intermediate calcs'!AR15*'Net zero Intermediate calcs'!AR16*Constants!$H$19)</f>
        <v>524754.10505149176</v>
      </c>
      <c r="AX6" s="102">
        <f>IF($AD$2="Off",'Activity data'!AX6,'Net zero Intermediate calcs'!AS15*'Net zero Intermediate calcs'!AS16*Constants!$H$19)</f>
        <v>531024.6562695608</v>
      </c>
      <c r="AY6" s="102">
        <f>IF($AD$2="Off",'Activity data'!AY6,'Net zero Intermediate calcs'!AT15*'Net zero Intermediate calcs'!AT16*Constants!$H$19)</f>
        <v>537684.28753227321</v>
      </c>
      <c r="AZ6" s="102">
        <f>IF($AD$2="Off",'Activity data'!AZ6,'Net zero Intermediate calcs'!AU15*'Net zero Intermediate calcs'!AU16*Constants!$H$19)</f>
        <v>545360.48572774301</v>
      </c>
      <c r="BA6" s="102">
        <f>IF($AD$2="Off",'Activity data'!BA6,'Net zero Intermediate calcs'!AV15*'Net zero Intermediate calcs'!AV16*Constants!$H$19)</f>
        <v>553489.72933637875</v>
      </c>
      <c r="BB6" s="102">
        <f>IF($AD$2="Off",'Activity data'!BB6,'Net zero Intermediate calcs'!AW15*'Net zero Intermediate calcs'!AW16*Constants!$H$19)</f>
        <v>562103.58227337012</v>
      </c>
      <c r="BC6" s="102">
        <f>IF($AD$2="Off",'Activity data'!BC6,'Net zero Intermediate calcs'!AX15*'Net zero Intermediate calcs'!AX16*Constants!$H$19)</f>
        <v>571260.73356711597</v>
      </c>
      <c r="BD6" s="102">
        <f>IF($AD$2="Off",'Activity data'!BD6,'Net zero Intermediate calcs'!AY15*'Net zero Intermediate calcs'!AY16*Constants!$H$19)</f>
        <v>580817.99494341644</v>
      </c>
      <c r="BE6" s="102">
        <f>IF($AD$2="Off",'Activity data'!BE6,'Net zero Intermediate calcs'!AZ15*'Net zero Intermediate calcs'!AZ16*Constants!$H$19)</f>
        <v>590468.77597332478</v>
      </c>
      <c r="BF6" s="102">
        <f>IF($AD$2="Off",'Activity data'!BF6,'Net zero Intermediate calcs'!BA15*'Net zero Intermediate calcs'!BA16*Constants!$H$19)</f>
        <v>600094.92723189574</v>
      </c>
      <c r="BG6" s="102">
        <f>IF($AD$2="Off",'Activity data'!BG6,'Net zero Intermediate calcs'!BB15*'Net zero Intermediate calcs'!BB16*Constants!$H$19)</f>
        <v>610139.64769213984</v>
      </c>
      <c r="BH6" s="102">
        <f>IF($AD$2="Off",'Activity data'!BH6,'Net zero Intermediate calcs'!BC15*'Net zero Intermediate calcs'!BC16*Constants!$H$19)</f>
        <v>619957.47485012899</v>
      </c>
      <c r="BI6" s="102">
        <f>IF($AD$2="Off",'Activity data'!BI6,'Net zero Intermediate calcs'!BD15*'Net zero Intermediate calcs'!BD16*Constants!$H$19)</f>
        <v>630111.11692324188</v>
      </c>
      <c r="BJ6" s="102">
        <f>IF($AD$2="Off",'Activity data'!BJ6,'Net zero Intermediate calcs'!BE15*'Net zero Intermediate calcs'!BE16*Constants!$H$19)</f>
        <v>640740.32462423726</v>
      </c>
      <c r="BK6" s="102">
        <f>IF($AD$2="Off",'Activity data'!BK6,'Net zero Intermediate calcs'!BF15*'Net zero Intermediate calcs'!BF16*Constants!$H$19)</f>
        <v>651877.12610793859</v>
      </c>
      <c r="BL6" s="102">
        <f>IF($AD$2="Off",'Activity data'!BL6,'Net zero Intermediate calcs'!BG15*'Net zero Intermediate calcs'!BG16*Constants!$H$19)</f>
        <v>663551.61104107148</v>
      </c>
      <c r="BM6" s="102">
        <f>IF($AD$2="Off",'Activity data'!BM6,'Net zero Intermediate calcs'!BH15*'Net zero Intermediate calcs'!BH16*Constants!$H$19)</f>
        <v>674919.98493800557</v>
      </c>
      <c r="BN6" s="102">
        <f>IF($AD$2="Off",'Activity data'!BN6,'Net zero Intermediate calcs'!BI15*'Net zero Intermediate calcs'!BI16*Constants!$H$19)</f>
        <v>686828.36317625234</v>
      </c>
      <c r="BO6" s="102">
        <f>IF($AD$2="Off",'Activity data'!BO6,'Net zero Intermediate calcs'!BJ15*'Net zero Intermediate calcs'!BJ16*Constants!$H$19)</f>
        <v>699601.55917876062</v>
      </c>
      <c r="BP6" s="102">
        <f>IF($AD$2="Off",'Activity data'!BP6,'Net zero Intermediate calcs'!BK15*'Net zero Intermediate calcs'!BK16*Constants!$H$19)</f>
        <v>713115.80340416334</v>
      </c>
      <c r="BQ6">
        <v>696512.05474548205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606918.78325022128</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606730.97203056735</v>
      </c>
      <c r="AM7" s="102">
        <f>IF($AD$2="Off",'Activity data'!AM7,'Net zero Intermediate calcs'!AH15*'Net zero Intermediate calcs'!AH16*(1-Constants!$H$18-Constants!$H$19))</f>
        <v>616897.89866292058</v>
      </c>
      <c r="AN7" s="102">
        <f>IF($AD$2="Off",'Activity data'!AN7,'Net zero Intermediate calcs'!AI15*'Net zero Intermediate calcs'!AI16*(1-Constants!$H$18-Constants!$H$19))</f>
        <v>620103.33033582079</v>
      </c>
      <c r="AO7" s="102">
        <f>IF($AD$2="Off",'Activity data'!AO7,'Net zero Intermediate calcs'!AJ15*'Net zero Intermediate calcs'!AJ16*(1-Constants!$H$18-Constants!$H$19))</f>
        <v>619081.43878352456</v>
      </c>
      <c r="AP7" s="102">
        <f>IF($AD$2="Off",'Activity data'!AP7,'Net zero Intermediate calcs'!AK15*'Net zero Intermediate calcs'!AK16*(1-Constants!$H$18-Constants!$H$19))</f>
        <v>620542.49998918246</v>
      </c>
      <c r="AQ7" s="102">
        <f>IF($AD$2="Off",'Activity data'!AQ7,'Net zero Intermediate calcs'!AL15*'Net zero Intermediate calcs'!AL16*(1-Constants!$H$18-Constants!$H$19))</f>
        <v>622527.82215548621</v>
      </c>
      <c r="AR7" s="102">
        <f>IF($AD$2="Off",'Activity data'!AR7,'Net zero Intermediate calcs'!AM15*'Net zero Intermediate calcs'!AM16*(1-Constants!$H$18-Constants!$H$19))</f>
        <v>625317.91807809565</v>
      </c>
      <c r="AS7" s="102">
        <f>IF($AD$2="Off",'Activity data'!AS7,'Net zero Intermediate calcs'!AN15*'Net zero Intermediate calcs'!AN16*(1-Constants!$H$18-Constants!$H$19))</f>
        <v>628673.1817658213</v>
      </c>
      <c r="AT7" s="102">
        <f>IF($AD$2="Off",'Activity data'!AT7,'Net zero Intermediate calcs'!AO15*'Net zero Intermediate calcs'!AO16*(1-Constants!$H$18-Constants!$H$19))</f>
        <v>632606.42337778723</v>
      </c>
      <c r="AU7" s="102">
        <f>IF($AD$2="Off",'Activity data'!AU7,'Net zero Intermediate calcs'!AP15*'Net zero Intermediate calcs'!AP16*(1-Constants!$H$18-Constants!$H$19))</f>
        <v>637693.17908919067</v>
      </c>
      <c r="AV7" s="102">
        <f>IF($AD$2="Off",'Activity data'!AV7,'Net zero Intermediate calcs'!AQ15*'Net zero Intermediate calcs'!AQ16*(1-Constants!$H$18-Constants!$H$19))</f>
        <v>644036.62254727155</v>
      </c>
      <c r="AW7" s="102">
        <f>IF($AD$2="Off",'Activity data'!AW7,'Net zero Intermediate calcs'!AR15*'Net zero Intermediate calcs'!AR16*(1-Constants!$H$18-Constants!$H$19))</f>
        <v>651418.88902943814</v>
      </c>
      <c r="AX7" s="102">
        <f>IF($AD$2="Off",'Activity data'!AX7,'Net zero Intermediate calcs'!AS15*'Net zero Intermediate calcs'!AS16*(1-Constants!$H$18-Constants!$H$19))</f>
        <v>659203.02157600655</v>
      </c>
      <c r="AY7" s="102">
        <f>IF($AD$2="Off",'Activity data'!AY7,'Net zero Intermediate calcs'!AT15*'Net zero Intermediate calcs'!AT16*(1-Constants!$H$18-Constants!$H$19))</f>
        <v>667470.15004006342</v>
      </c>
      <c r="AZ7" s="102">
        <f>IF($AD$2="Off",'Activity data'!AZ7,'Net zero Intermediate calcs'!AU15*'Net zero Intermediate calcs'!AU16*(1-Constants!$H$18-Constants!$H$19))</f>
        <v>676999.22366202599</v>
      </c>
      <c r="BA7" s="102">
        <f>IF($AD$2="Off",'Activity data'!BA7,'Net zero Intermediate calcs'!AV15*'Net zero Intermediate calcs'!AV16*(1-Constants!$H$18-Constants!$H$19))</f>
        <v>687090.69848653919</v>
      </c>
      <c r="BB7" s="102">
        <f>IF($AD$2="Off",'Activity data'!BB7,'Net zero Intermediate calcs'!AW15*'Net zero Intermediate calcs'!AW16*(1-Constants!$H$18-Constants!$H$19))</f>
        <v>697783.75730487343</v>
      </c>
      <c r="BC7" s="102">
        <f>IF($AD$2="Off",'Activity data'!BC7,'Net zero Intermediate calcs'!AX15*'Net zero Intermediate calcs'!AX16*(1-Constants!$H$18-Constants!$H$19))</f>
        <v>709151.25546262693</v>
      </c>
      <c r="BD7" s="102">
        <f>IF($AD$2="Off",'Activity data'!BD7,'Net zero Intermediate calcs'!AY15*'Net zero Intermediate calcs'!AY16*(1-Constants!$H$18-Constants!$H$19))</f>
        <v>721015.44199872389</v>
      </c>
      <c r="BE7" s="102">
        <f>IF($AD$2="Off",'Activity data'!BE7,'Net zero Intermediate calcs'!AZ15*'Net zero Intermediate calcs'!AZ16*(1-Constants!$H$18-Constants!$H$19))</f>
        <v>732995.72189792059</v>
      </c>
      <c r="BF7" s="102">
        <f>IF($AD$2="Off",'Activity data'!BF7,'Net zero Intermediate calcs'!BA15*'Net zero Intermediate calcs'!BA16*(1-Constants!$H$18-Constants!$H$19))</f>
        <v>744945.42690856033</v>
      </c>
      <c r="BG7" s="102">
        <f>IF($AD$2="Off",'Activity data'!BG7,'Net zero Intermediate calcs'!BB15*'Net zero Intermediate calcs'!BB16*(1-Constants!$H$18-Constants!$H$19))</f>
        <v>757414.7350661048</v>
      </c>
      <c r="BH7" s="102">
        <f>IF($AD$2="Off",'Activity data'!BH7,'Net zero Intermediate calcs'!BC15*'Net zero Intermediate calcs'!BC16*(1-Constants!$H$18-Constants!$H$19))</f>
        <v>769602.38257257396</v>
      </c>
      <c r="BI7" s="102">
        <f>IF($AD$2="Off",'Activity data'!BI7,'Net zero Intermediate calcs'!BD15*'Net zero Intermediate calcs'!BD16*(1-Constants!$H$18-Constants!$H$19))</f>
        <v>782206.90376678319</v>
      </c>
      <c r="BJ7" s="102">
        <f>IF($AD$2="Off",'Activity data'!BJ7,'Net zero Intermediate calcs'!BE15*'Net zero Intermediate calcs'!BE16*(1-Constants!$H$18-Constants!$H$19))</f>
        <v>795401.78229215683</v>
      </c>
      <c r="BK7" s="102">
        <f>IF($AD$2="Off",'Activity data'!BK7,'Net zero Intermediate calcs'!BF15*'Net zero Intermediate calcs'!BF16*(1-Constants!$H$18-Constants!$H$19))</f>
        <v>809226.77723744104</v>
      </c>
      <c r="BL7" s="102">
        <f>IF($AD$2="Off",'Activity data'!BL7,'Net zero Intermediate calcs'!BG15*'Net zero Intermediate calcs'!BG16*(1-Constants!$H$18-Constants!$H$19))</f>
        <v>823719.24129236466</v>
      </c>
      <c r="BM7" s="102">
        <f>IF($AD$2="Off",'Activity data'!BM7,'Net zero Intermediate calcs'!BH15*'Net zero Intermediate calcs'!BH16*(1-Constants!$H$18-Constants!$H$19))</f>
        <v>837831.70544028294</v>
      </c>
      <c r="BN7" s="102">
        <f>IF($AD$2="Off",'Activity data'!BN7,'Net zero Intermediate calcs'!BI15*'Net zero Intermediate calcs'!BI16*(1-Constants!$H$18-Constants!$H$19))</f>
        <v>852614.51980500307</v>
      </c>
      <c r="BO7" s="102">
        <f>IF($AD$2="Off",'Activity data'!BO7,'Net zero Intermediate calcs'!BJ15*'Net zero Intermediate calcs'!BJ16*(1-Constants!$H$18-Constants!$H$19))</f>
        <v>868470.90104949614</v>
      </c>
      <c r="BP7" s="102">
        <f>IF($AD$2="Off",'Activity data'!BP7,'Net zero Intermediate calcs'!BK15*'Net zero Intermediate calcs'!BK16*(1-Constants!$H$18-Constants!$H$19))</f>
        <v>885247.20422585809</v>
      </c>
      <c r="BQ7">
        <v>864635.65416680544</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5317922.8374796072</v>
      </c>
      <c r="AL8" s="102">
        <f>IF($AD$2="Off",'Activity data'!AL8,'Net zero Intermediate calcs'!AG10*'Net zero Intermediate calcs'!AG11*Constants!$H$20)</f>
        <v>4719165.7210479081</v>
      </c>
      <c r="AM8" s="102">
        <f>IF($AD$2="Off",'Activity data'!AM8,'Net zero Intermediate calcs'!AH10*'Net zero Intermediate calcs'!AH11*Constants!$H$20)</f>
        <v>4895686.1797034359</v>
      </c>
      <c r="AN8" s="102">
        <f>IF($AD$2="Off",'Activity data'!AN8,'Net zero Intermediate calcs'!AI10*'Net zero Intermediate calcs'!AI11*Constants!$H$20)</f>
        <v>4906390.5425341483</v>
      </c>
      <c r="AO8" s="102">
        <f>IF($AD$2="Off",'Activity data'!AO8,'Net zero Intermediate calcs'!AJ10*'Net zero Intermediate calcs'!AJ11*Constants!$H$20)</f>
        <v>4812751.4051806936</v>
      </c>
      <c r="AP8" s="102">
        <f>IF($AD$2="Off",'Activity data'!AP8,'Net zero Intermediate calcs'!AK10*'Net zero Intermediate calcs'!AK11*Constants!$H$20)</f>
        <v>4769459.3578907661</v>
      </c>
      <c r="AQ8" s="102">
        <f>IF($AD$2="Off",'Activity data'!AQ8,'Net zero Intermediate calcs'!AL10*'Net zero Intermediate calcs'!AL11*Constants!$H$20)</f>
        <v>4733122.7925839107</v>
      </c>
      <c r="AR8" s="102">
        <f>IF($AD$2="Off",'Activity data'!AR8,'Net zero Intermediate calcs'!AM10*'Net zero Intermediate calcs'!AM11*Constants!$H$20)</f>
        <v>4716116.5108922785</v>
      </c>
      <c r="AS8" s="102">
        <f>IF($AD$2="Off",'Activity data'!AS8,'Net zero Intermediate calcs'!AN10*'Net zero Intermediate calcs'!AN11*Constants!$H$20)</f>
        <v>4712034.3137060255</v>
      </c>
      <c r="AT8" s="102">
        <f>IF($AD$2="Off",'Activity data'!AT8,'Net zero Intermediate calcs'!AO10*'Net zero Intermediate calcs'!AO11*Constants!$H$20)</f>
        <v>4720629.9201249843</v>
      </c>
      <c r="AU8" s="102">
        <f>IF($AD$2="Off",'Activity data'!AU8,'Net zero Intermediate calcs'!AP10*'Net zero Intermediate calcs'!AP11*Constants!$H$20)</f>
        <v>4753639.5162577322</v>
      </c>
      <c r="AV8" s="102">
        <f>IF($AD$2="Off",'Activity data'!AV8,'Net zero Intermediate calcs'!AQ10*'Net zero Intermediate calcs'!AQ11*Constants!$H$20)</f>
        <v>4811972.8313009394</v>
      </c>
      <c r="AW8" s="102">
        <f>IF($AD$2="Off",'Activity data'!AW8,'Net zero Intermediate calcs'!AR10*'Net zero Intermediate calcs'!AR11*Constants!$H$20)</f>
        <v>4848812.9754506461</v>
      </c>
      <c r="AX8" s="102">
        <f>IF($AD$2="Off",'Activity data'!AX8,'Net zero Intermediate calcs'!AS10*'Net zero Intermediate calcs'!AS11*Constants!$H$20)</f>
        <v>4888872.1210234975</v>
      </c>
      <c r="AY8" s="102">
        <f>IF($AD$2="Off",'Activity data'!AY8,'Net zero Intermediate calcs'!AT10*'Net zero Intermediate calcs'!AT11*Constants!$H$20)</f>
        <v>4933243.3669696981</v>
      </c>
      <c r="AZ8" s="102">
        <f>IF($AD$2="Off",'Activity data'!AZ8,'Net zero Intermediate calcs'!AU10*'Net zero Intermediate calcs'!AU11*Constants!$H$20)</f>
        <v>4996572.9986944702</v>
      </c>
      <c r="BA8" s="102">
        <f>IF($AD$2="Off",'Activity data'!BA8,'Net zero Intermediate calcs'!AV10*'Net zero Intermediate calcs'!AV11*Constants!$H$20)</f>
        <v>5063871.399465614</v>
      </c>
      <c r="BB8" s="102">
        <f>IF($AD$2="Off",'Activity data'!BB8,'Net zero Intermediate calcs'!AW10*'Net zero Intermediate calcs'!AW11*Constants!$H$20)</f>
        <v>5135093.5398504594</v>
      </c>
      <c r="BC8" s="102">
        <f>IF($AD$2="Off",'Activity data'!BC8,'Net zero Intermediate calcs'!AX10*'Net zero Intermediate calcs'!AX11*Constants!$H$20)</f>
        <v>5210979.2575906087</v>
      </c>
      <c r="BD8" s="102">
        <f>IF($AD$2="Off",'Activity data'!BD8,'Net zero Intermediate calcs'!AY10*'Net zero Intermediate calcs'!AY11*Constants!$H$20)</f>
        <v>5287811.6920395819</v>
      </c>
      <c r="BE8" s="102">
        <f>IF($AD$2="Off",'Activity data'!BE8,'Net zero Intermediate calcs'!AZ10*'Net zero Intermediate calcs'!AZ11*Constants!$H$20)</f>
        <v>5358514.5978959948</v>
      </c>
      <c r="BF8" s="102">
        <f>IF($AD$2="Off",'Activity data'!BF8,'Net zero Intermediate calcs'!BA10*'Net zero Intermediate calcs'!BA11*Constants!$H$20)</f>
        <v>5420559.7865969278</v>
      </c>
      <c r="BG8" s="102">
        <f>IF($AD$2="Off",'Activity data'!BG8,'Net zero Intermediate calcs'!BB10*'Net zero Intermediate calcs'!BB11*Constants!$H$20)</f>
        <v>5511017.3389211232</v>
      </c>
      <c r="BH8" s="102">
        <f>IF($AD$2="Off",'Activity data'!BH8,'Net zero Intermediate calcs'!BC10*'Net zero Intermediate calcs'!BC11*Constants!$H$20)</f>
        <v>5590426.5860929629</v>
      </c>
      <c r="BI8" s="102">
        <f>IF($AD$2="Off",'Activity data'!BI8,'Net zero Intermediate calcs'!BD10*'Net zero Intermediate calcs'!BD11*Constants!$H$20)</f>
        <v>5670230.9200641345</v>
      </c>
      <c r="BJ8" s="102">
        <f>IF($AD$2="Off",'Activity data'!BJ8,'Net zero Intermediate calcs'!BE10*'Net zero Intermediate calcs'!BE11*Constants!$H$20)</f>
        <v>5752778.6125722313</v>
      </c>
      <c r="BK8" s="102">
        <f>IF($AD$2="Off",'Activity data'!BK8,'Net zero Intermediate calcs'!BF10*'Net zero Intermediate calcs'!BF11*Constants!$H$20)</f>
        <v>5838256.2101568151</v>
      </c>
      <c r="BL8" s="102">
        <f>IF($AD$2="Off",'Activity data'!BL8,'Net zero Intermediate calcs'!BG10*'Net zero Intermediate calcs'!BG11*Constants!$H$20)</f>
        <v>5926774.1412419435</v>
      </c>
      <c r="BM8" s="102">
        <f>IF($AD$2="Off",'Activity data'!BM8,'Net zero Intermediate calcs'!BH10*'Net zero Intermediate calcs'!BH11*Constants!$H$20)</f>
        <v>6002646.6429591887</v>
      </c>
      <c r="BN8" s="102">
        <f>IF($AD$2="Off",'Activity data'!BN8,'Net zero Intermediate calcs'!BI10*'Net zero Intermediate calcs'!BI11*Constants!$H$20)</f>
        <v>6081139.2192296833</v>
      </c>
      <c r="BO8" s="102">
        <f>IF($AD$2="Off",'Activity data'!BO8,'Net zero Intermediate calcs'!BJ10*'Net zero Intermediate calcs'!BJ11*Constants!$H$20)</f>
        <v>6167260.610892687</v>
      </c>
      <c r="BP8" s="102">
        <f>IF($AD$2="Off",'Activity data'!BP8,'Net zero Intermediate calcs'!BK10*'Net zero Intermediate calcs'!BK11*Constants!$H$20)</f>
        <v>6258099.515537017</v>
      </c>
      <c r="BQ8" s="11">
        <v>5916196.5823583361</v>
      </c>
    </row>
    <row r="9" spans="1:72" x14ac:dyDescent="0.25">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4715893.8370102169</v>
      </c>
      <c r="AL9" s="102">
        <f>IF($AD$2="Off",'Activity data'!AL9,'Net zero Intermediate calcs'!AG10*'Net zero Intermediate calcs'!AG11*(1-Constants!$H$20))</f>
        <v>4184920.5450802203</v>
      </c>
      <c r="AM9" s="102">
        <f>IF($AD$2="Off",'Activity data'!AM9,'Net zero Intermediate calcs'!AH10*'Net zero Intermediate calcs'!AH11*(1-Constants!$H$20))</f>
        <v>4341457.5555860652</v>
      </c>
      <c r="AN9" s="102">
        <f>IF($AD$2="Off",'Activity data'!AN9,'Net zero Intermediate calcs'!AI10*'Net zero Intermediate calcs'!AI11*(1-Constants!$H$20))</f>
        <v>4350950.1037566978</v>
      </c>
      <c r="AO9" s="102">
        <f>IF($AD$2="Off",'Activity data'!AO9,'Net zero Intermediate calcs'!AJ10*'Net zero Intermediate calcs'!AJ11*(1-Constants!$H$20))</f>
        <v>4267911.6234621247</v>
      </c>
      <c r="AP9" s="102">
        <f>IF($AD$2="Off",'Activity data'!AP9,'Net zero Intermediate calcs'!AK10*'Net zero Intermediate calcs'!AK11*(1-Constants!$H$20))</f>
        <v>4229520.562657848</v>
      </c>
      <c r="AQ9" s="102">
        <f>IF($AD$2="Off",'Activity data'!AQ9,'Net zero Intermediate calcs'!AL10*'Net zero Intermediate calcs'!AL11*(1-Constants!$H$20))</f>
        <v>4197297.5707819574</v>
      </c>
      <c r="AR9" s="102">
        <f>IF($AD$2="Off",'Activity data'!AR9,'Net zero Intermediate calcs'!AM10*'Net zero Intermediate calcs'!AM11*(1-Constants!$H$20))</f>
        <v>4182216.5285271141</v>
      </c>
      <c r="AS9" s="102">
        <f>IF($AD$2="Off",'Activity data'!AS9,'Net zero Intermediate calcs'!AN10*'Net zero Intermediate calcs'!AN11*(1-Constants!$H$20))</f>
        <v>4178596.4668713808</v>
      </c>
      <c r="AT9" s="102">
        <f>IF($AD$2="Off",'Activity data'!AT9,'Net zero Intermediate calcs'!AO10*'Net zero Intermediate calcs'!AO11*(1-Constants!$H$20))</f>
        <v>4186218.9857712118</v>
      </c>
      <c r="AU9" s="102">
        <f>IF($AD$2="Off",'Activity data'!AU9,'Net zero Intermediate calcs'!AP10*'Net zero Intermediate calcs'!AP11*(1-Constants!$H$20))</f>
        <v>4215491.6464927057</v>
      </c>
      <c r="AV9" s="102">
        <f>IF($AD$2="Off",'Activity data'!AV9,'Net zero Intermediate calcs'!AQ10*'Net zero Intermediate calcs'!AQ11*(1-Constants!$H$20))</f>
        <v>4267221.1900215866</v>
      </c>
      <c r="AW9" s="102">
        <f>IF($AD$2="Off",'Activity data'!AW9,'Net zero Intermediate calcs'!AR10*'Net zero Intermediate calcs'!AR11*(1-Constants!$H$20))</f>
        <v>4299890.751814723</v>
      </c>
      <c r="AX9" s="102">
        <f>IF($AD$2="Off",'Activity data'!AX9,'Net zero Intermediate calcs'!AS10*'Net zero Intermediate calcs'!AS11*(1-Constants!$H$20))</f>
        <v>4335414.8997755544</v>
      </c>
      <c r="AY9" s="102">
        <f>IF($AD$2="Off",'Activity data'!AY9,'Net zero Intermediate calcs'!AT10*'Net zero Intermediate calcs'!AT11*(1-Constants!$H$20))</f>
        <v>4374762.9858033163</v>
      </c>
      <c r="AZ9" s="102">
        <f>IF($AD$2="Off",'Activity data'!AZ9,'Net zero Intermediate calcs'!AU10*'Net zero Intermediate calcs'!AU11*(1-Constants!$H$20))</f>
        <v>4430923.2252573594</v>
      </c>
      <c r="BA9" s="102">
        <f>IF($AD$2="Off",'Activity data'!BA9,'Net zero Intermediate calcs'!AV10*'Net zero Intermediate calcs'!AV11*(1-Constants!$H$20))</f>
        <v>4490602.9391487511</v>
      </c>
      <c r="BB9" s="102">
        <f>IF($AD$2="Off",'Activity data'!BB9,'Net zero Intermediate calcs'!AW10*'Net zero Intermediate calcs'!AW11*(1-Constants!$H$20))</f>
        <v>4553762.1957164453</v>
      </c>
      <c r="BC9" s="102">
        <f>IF($AD$2="Off",'Activity data'!BC9,'Net zero Intermediate calcs'!AX10*'Net zero Intermediate calcs'!AX11*(1-Constants!$H$20))</f>
        <v>4621057.0774860103</v>
      </c>
      <c r="BD9" s="102">
        <f>IF($AD$2="Off",'Activity data'!BD9,'Net zero Intermediate calcs'!AY10*'Net zero Intermediate calcs'!AY11*(1-Constants!$H$20))</f>
        <v>4689191.5004879301</v>
      </c>
      <c r="BE9" s="102">
        <f>IF($AD$2="Off",'Activity data'!BE9,'Net zero Intermediate calcs'!AZ10*'Net zero Intermediate calcs'!AZ11*(1-Constants!$H$20))</f>
        <v>4751890.303794561</v>
      </c>
      <c r="BF9" s="102">
        <f>IF($AD$2="Off",'Activity data'!BF9,'Net zero Intermediate calcs'!BA10*'Net zero Intermediate calcs'!BA11*(1-Constants!$H$20))</f>
        <v>4806911.5088689737</v>
      </c>
      <c r="BG9" s="102">
        <f>IF($AD$2="Off",'Activity data'!BG9,'Net zero Intermediate calcs'!BB10*'Net zero Intermediate calcs'!BB11*(1-Constants!$H$20))</f>
        <v>4887128.5835715616</v>
      </c>
      <c r="BH9" s="102">
        <f>IF($AD$2="Off",'Activity data'!BH9,'Net zero Intermediate calcs'!BC10*'Net zero Intermediate calcs'!BC11*(1-Constants!$H$20))</f>
        <v>4957548.1046484755</v>
      </c>
      <c r="BI9" s="102">
        <f>IF($AD$2="Off",'Activity data'!BI9,'Net zero Intermediate calcs'!BD10*'Net zero Intermediate calcs'!BD11*(1-Constants!$H$20))</f>
        <v>5028317.98571725</v>
      </c>
      <c r="BJ9" s="102">
        <f>IF($AD$2="Off",'Activity data'!BJ9,'Net zero Intermediate calcs'!BE10*'Net zero Intermediate calcs'!BE11*(1-Constants!$H$20))</f>
        <v>5101520.6564319776</v>
      </c>
      <c r="BK9" s="102">
        <f>IF($AD$2="Off",'Activity data'!BK9,'Net zero Intermediate calcs'!BF10*'Net zero Intermediate calcs'!BF11*(1-Constants!$H$20))</f>
        <v>5177321.5448560435</v>
      </c>
      <c r="BL9" s="102">
        <f>IF($AD$2="Off",'Activity data'!BL9,'Net zero Intermediate calcs'!BG10*'Net zero Intermediate calcs'!BG11*(1-Constants!$H$20))</f>
        <v>5255818.5780824777</v>
      </c>
      <c r="BM9" s="102">
        <f>IF($AD$2="Off",'Activity data'!BM9,'Net zero Intermediate calcs'!BH10*'Net zero Intermediate calcs'!BH11*(1-Constants!$H$20))</f>
        <v>5323101.7399826758</v>
      </c>
      <c r="BN9" s="102">
        <f>IF($AD$2="Off",'Activity data'!BN9,'Net zero Intermediate calcs'!BI10*'Net zero Intermediate calcs'!BI11*(1-Constants!$H$20))</f>
        <v>5392708.3642225489</v>
      </c>
      <c r="BO9" s="102">
        <f>IF($AD$2="Off",'Activity data'!BO9,'Net zero Intermediate calcs'!BJ10*'Net zero Intermediate calcs'!BJ11*(1-Constants!$H$20))</f>
        <v>5469080.1643765327</v>
      </c>
      <c r="BP9" s="102">
        <f>IF($AD$2="Off",'Activity data'!BP9,'Net zero Intermediate calcs'!BK10*'Net zero Intermediate calcs'!BK11*(1-Constants!$H$20))</f>
        <v>5549635.419438486</v>
      </c>
      <c r="BQ9" s="11">
        <v>5246438.4786951281</v>
      </c>
    </row>
    <row r="10" spans="1:72" x14ac:dyDescent="0.25">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597546.77075746434</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630321.10002649156</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593306.19491277984</v>
      </c>
      <c r="AM10" s="102">
        <f>IF($AD$2="Off",'Activity data'!AM10,(((('Net zero Intermediate calcs'!AH9/('Net zero Intermediate calcs'!AH64+0.27))*ttokg)/Constants!$H$21)/(365/'Net zero Intermediate calcs'!AH65)))</f>
        <v>630327.84587205132</v>
      </c>
      <c r="AN10" s="102">
        <f>IF($AD$2="Off",'Activity data'!AN10,(((('Net zero Intermediate calcs'!AI9/('Net zero Intermediate calcs'!AI64+0.27))*ttokg)/Constants!$H$21)/(365/'Net zero Intermediate calcs'!AI65)))</f>
        <v>646716.55795927765</v>
      </c>
      <c r="AO10" s="102">
        <f>IF($AD$2="Off",'Activity data'!AO10,(((('Net zero Intermediate calcs'!AJ9/('Net zero Intermediate calcs'!AJ64+0.27))*ttokg)/Constants!$H$21)/(365/'Net zero Intermediate calcs'!AJ65)))</f>
        <v>649256.19906202587</v>
      </c>
      <c r="AP10" s="102">
        <f>IF($AD$2="Off",'Activity data'!AP10,(((('Net zero Intermediate calcs'!AK9/('Net zero Intermediate calcs'!AK64+0.27))*ttokg)/Constants!$H$21)/(365/'Net zero Intermediate calcs'!AK65)))</f>
        <v>658332.72740622819</v>
      </c>
      <c r="AQ10" s="102">
        <f>IF($AD$2="Off",'Activity data'!AQ10,(((('Net zero Intermediate calcs'!AL9/('Net zero Intermediate calcs'!AL64+0.27))*ttokg)/Constants!$H$21)/(365/'Net zero Intermediate calcs'!AL65)))</f>
        <v>668298.30706227478</v>
      </c>
      <c r="AR10" s="102">
        <f>IF($AD$2="Off",'Activity data'!AR10,(((('Net zero Intermediate calcs'!AM9/('Net zero Intermediate calcs'!AM64+0.27))*ttokg)/Constants!$H$21)/(365/'Net zero Intermediate calcs'!AM65)))</f>
        <v>681012.42350173439</v>
      </c>
      <c r="AS10" s="102">
        <f>IF($AD$2="Off",'Activity data'!AS10,(((('Net zero Intermediate calcs'!AN9/('Net zero Intermediate calcs'!AN64+0.27))*ttokg)/Constants!$H$21)/(365/'Net zero Intermediate calcs'!AN65)))</f>
        <v>695723.44365430332</v>
      </c>
      <c r="AT10" s="102">
        <f>IF($AD$2="Off",'Activity data'!AT10,(((('Net zero Intermediate calcs'!AO9/('Net zero Intermediate calcs'!AO64+0.27))*ttokg)/Constants!$H$21)/(365/'Net zero Intermediate calcs'!AO65)))</f>
        <v>712529.81053199712</v>
      </c>
      <c r="AU10" s="102">
        <f>IF($AD$2="Off",'Activity data'!AU10,(((('Net zero Intermediate calcs'!AP9/('Net zero Intermediate calcs'!AP64+0.27))*ttokg)/Constants!$H$21)/(365/'Net zero Intermediate calcs'!AP65)))</f>
        <v>733378.63406187308</v>
      </c>
      <c r="AV10" s="102">
        <f>IF($AD$2="Off",'Activity data'!AV10,(((('Net zero Intermediate calcs'!AQ9/('Net zero Intermediate calcs'!AQ64+0.27))*ttokg)/Constants!$H$21)/(365/'Net zero Intermediate calcs'!AQ65)))</f>
        <v>758672.63866629987</v>
      </c>
      <c r="AW10" s="102">
        <f>IF($AD$2="Off",'Activity data'!AW10,(((('Net zero Intermediate calcs'!AR9/('Net zero Intermediate calcs'!AR64+0.27))*ttokg)/Constants!$H$21)/(365/'Net zero Intermediate calcs'!AR65)))</f>
        <v>789833.24665209535</v>
      </c>
      <c r="AX10" s="102">
        <f>IF($AD$2="Off",'Activity data'!AX10,(((('Net zero Intermediate calcs'!AS9/('Net zero Intermediate calcs'!AS64+0.27))*ttokg)/Constants!$H$21)/(365/'Net zero Intermediate calcs'!AS65)))</f>
        <v>822818.60017269873</v>
      </c>
      <c r="AY10" s="102">
        <f>IF($AD$2="Off",'Activity data'!AY10,(((('Net zero Intermediate calcs'!AT9/('Net zero Intermediate calcs'!AT64+0.27))*ttokg)/Constants!$H$21)/(365/'Net zero Intermediate calcs'!AT65)))</f>
        <v>857944.26691948634</v>
      </c>
      <c r="AZ10" s="102">
        <f>IF($AD$2="Off",'Activity data'!AZ10,(((('Net zero Intermediate calcs'!AU9/('Net zero Intermediate calcs'!AU64+0.27))*ttokg)/Constants!$H$21)/(365/'Net zero Intermediate calcs'!AU65)))</f>
        <v>897995.95263892203</v>
      </c>
      <c r="BA10" s="102">
        <f>IF($AD$2="Off",'Activity data'!BA10,(((('Net zero Intermediate calcs'!AV9/('Net zero Intermediate calcs'!AV64+0.27))*ttokg)/Constants!$H$21)/(365/'Net zero Intermediate calcs'!AV65)))</f>
        <v>940618.83789392968</v>
      </c>
      <c r="BB10" s="102">
        <f>IF($AD$2="Off",'Activity data'!BB10,(((('Net zero Intermediate calcs'!AW9/('Net zero Intermediate calcs'!AW64+0.27))*ttokg)/Constants!$H$21)/(365/'Net zero Intermediate calcs'!AW65)))</f>
        <v>985984.81104466796</v>
      </c>
      <c r="BC10" s="102">
        <f>IF($AD$2="Off",'Activity data'!BC10,(((('Net zero Intermediate calcs'!AX9/('Net zero Intermediate calcs'!AX64+0.27))*ttokg)/Constants!$H$21)/(365/'Net zero Intermediate calcs'!AX65)))</f>
        <v>1034434.143597958</v>
      </c>
      <c r="BD10" s="102">
        <f>IF($AD$2="Off",'Activity data'!BD10,(((('Net zero Intermediate calcs'!AY9/('Net zero Intermediate calcs'!AY64+0.27))*ttokg)/Constants!$H$21)/(365/'Net zero Intermediate calcs'!AY65)))</f>
        <v>1085427.3159295204</v>
      </c>
      <c r="BE10" s="102">
        <f>IF($AD$2="Off",'Activity data'!BE10,(((('Net zero Intermediate calcs'!AZ9/('Net zero Intermediate calcs'!AZ64+0.27))*ttokg)/Constants!$H$21)/(365/'Net zero Intermediate calcs'!AZ65)))</f>
        <v>1137624.7916573877</v>
      </c>
      <c r="BF10" s="102">
        <f>IF($AD$2="Off",'Activity data'!BF10,(((('Net zero Intermediate calcs'!BA9/('Net zero Intermediate calcs'!BA64+0.27))*ttokg)/Constants!$H$21)/(365/'Net zero Intermediate calcs'!BA65)))</f>
        <v>1190491.698402442</v>
      </c>
      <c r="BG10" s="102">
        <f>IF($AD$2="Off",'Activity data'!BG10,(((('Net zero Intermediate calcs'!BB9/('Net zero Intermediate calcs'!BB64+0.27))*ttokg)/Constants!$H$21)/(365/'Net zero Intermediate calcs'!BB65)))</f>
        <v>1244509.0079817194</v>
      </c>
      <c r="BH10" s="102">
        <f>IF($AD$2="Off",'Activity data'!BH10,(((('Net zero Intermediate calcs'!BC9/('Net zero Intermediate calcs'!BC64+0.27))*ttokg)/Constants!$H$21)/(365/'Net zero Intermediate calcs'!BC65)))</f>
        <v>1298184.5797172061</v>
      </c>
      <c r="BI10" s="102">
        <f>IF($AD$2="Off",'Activity data'!BI10,(((('Net zero Intermediate calcs'!BD9/('Net zero Intermediate calcs'!BD64+0.27))*ttokg)/Constants!$H$21)/(365/'Net zero Intermediate calcs'!BD65)))</f>
        <v>1354141.4935388512</v>
      </c>
      <c r="BJ10" s="102">
        <f>IF($AD$2="Off",'Activity data'!BJ10,(((('Net zero Intermediate calcs'!BE9/('Net zero Intermediate calcs'!BE64+0.27))*ttokg)/Constants!$H$21)/(365/'Net zero Intermediate calcs'!BE65)))</f>
        <v>1413073.4237006956</v>
      </c>
      <c r="BK10" s="102">
        <f>IF($AD$2="Off",'Activity data'!BK10,(((('Net zero Intermediate calcs'!BF9/('Net zero Intermediate calcs'!BF64+0.27))*ttokg)/Constants!$H$21)/(365/'Net zero Intermediate calcs'!BF65)))</f>
        <v>1475201.612893821</v>
      </c>
      <c r="BL10" s="102">
        <f>IF($AD$2="Off",'Activity data'!BL10,(((('Net zero Intermediate calcs'!BG9/('Net zero Intermediate calcs'!BG64+0.27))*ttokg)/Constants!$H$21)/(365/'Net zero Intermediate calcs'!BG65)))</f>
        <v>1540744.5734223935</v>
      </c>
      <c r="BM10" s="102">
        <f>IF($AD$2="Off",'Activity data'!BM10,(((('Net zero Intermediate calcs'!BH9/('Net zero Intermediate calcs'!BH64+0.27))*ttokg)/Constants!$H$21)/(365/'Net zero Intermediate calcs'!BH65)))</f>
        <v>1605711.5474144528</v>
      </c>
      <c r="BN10" s="102">
        <f>IF($AD$2="Off",'Activity data'!BN10,(((('Net zero Intermediate calcs'!BI9/('Net zero Intermediate calcs'!BI64+0.27))*ttokg)/Constants!$H$21)/(365/'Net zero Intermediate calcs'!BI65)))</f>
        <v>1674157.3781565572</v>
      </c>
      <c r="BO10" s="102">
        <f>IF($AD$2="Off",'Activity data'!BO10,(((('Net zero Intermediate calcs'!BJ9/('Net zero Intermediate calcs'!BJ64+0.27))*ttokg)/Constants!$H$21)/(365/'Net zero Intermediate calcs'!BJ65)))</f>
        <v>1747712.9122619547</v>
      </c>
      <c r="BP10" s="102">
        <f>IF($AD$2="Off",'Activity data'!BP10,(((('Net zero Intermediate calcs'!BK9/('Net zero Intermediate calcs'!BK64+0.27))*ttokg)/Constants!$H$21)/(365/'Net zero Intermediate calcs'!BK65)))</f>
        <v>1825881.1577702777</v>
      </c>
      <c r="BQ10" s="11">
        <v>1714907.4323024135</v>
      </c>
    </row>
    <row r="11" spans="1:72" x14ac:dyDescent="0.25">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19294011.70727694</v>
      </c>
      <c r="AM11" s="23">
        <f>('Net zero Intermediate calcs'!AH27*'Net zero Intermediate calcs'!AH28)*Constants!$H$22</f>
        <v>19306679.539377891</v>
      </c>
      <c r="AN11" s="23">
        <f>('Net zero Intermediate calcs'!AI27*'Net zero Intermediate calcs'!AI28)*Constants!$H$22</f>
        <v>19300118.109672822</v>
      </c>
      <c r="AO11" s="23">
        <f>('Net zero Intermediate calcs'!AJ27*'Net zero Intermediate calcs'!AJ28)*Constants!$H$22</f>
        <v>19298245.537262306</v>
      </c>
      <c r="AP11" s="23">
        <f>('Net zero Intermediate calcs'!AK27*'Net zero Intermediate calcs'!AK28)*Constants!$H$22</f>
        <v>19318256.626157492</v>
      </c>
      <c r="AQ11" s="23">
        <f>('Net zero Intermediate calcs'!AL27*'Net zero Intermediate calcs'!AL28)*Constants!$H$22</f>
        <v>19350715.104022466</v>
      </c>
      <c r="AR11" s="23">
        <f>('Net zero Intermediate calcs'!AM27*'Net zero Intermediate calcs'!AM28)*Constants!$H$22</f>
        <v>19381576.970403198</v>
      </c>
      <c r="AS11" s="23">
        <f>('Net zero Intermediate calcs'!AN27*'Net zero Intermediate calcs'!AN28)*Constants!$H$22</f>
        <v>19411166.561247438</v>
      </c>
      <c r="AT11" s="23">
        <f>('Net zero Intermediate calcs'!AO27*'Net zero Intermediate calcs'!AO28)*Constants!$H$22</f>
        <v>19439346.325353362</v>
      </c>
      <c r="AU11" s="23">
        <f>('Net zero Intermediate calcs'!AP27*'Net zero Intermediate calcs'!AP28)*Constants!$H$22</f>
        <v>19466749.650831912</v>
      </c>
      <c r="AV11" s="23">
        <f>('Net zero Intermediate calcs'!AQ27*'Net zero Intermediate calcs'!AQ28)*Constants!$H$22</f>
        <v>19493885.214697249</v>
      </c>
      <c r="AW11" s="23">
        <f>('Net zero Intermediate calcs'!AR27*'Net zero Intermediate calcs'!AR28)*Constants!$H$22</f>
        <v>19520620.13756483</v>
      </c>
      <c r="AX11" s="23">
        <f>('Net zero Intermediate calcs'!AS27*'Net zero Intermediate calcs'!AS28)*Constants!$H$22</f>
        <v>19546993.388235118</v>
      </c>
      <c r="AY11" s="23">
        <f>('Net zero Intermediate calcs'!AT27*'Net zero Intermediate calcs'!AT28)*Constants!$H$22</f>
        <v>19573120.028931592</v>
      </c>
      <c r="AZ11" s="23">
        <f>('Net zero Intermediate calcs'!AU27*'Net zero Intermediate calcs'!AU28)*Constants!$H$22</f>
        <v>19599158.43202373</v>
      </c>
      <c r="BA11" s="23">
        <f>('Net zero Intermediate calcs'!AV27*'Net zero Intermediate calcs'!AV28)*Constants!$H$22</f>
        <v>19624892.048555523</v>
      </c>
      <c r="BB11" s="23">
        <f>('Net zero Intermediate calcs'!AW27*'Net zero Intermediate calcs'!AW28)*Constants!$H$22</f>
        <v>19650646.68250135</v>
      </c>
      <c r="BC11" s="23">
        <f>('Net zero Intermediate calcs'!AX27*'Net zero Intermediate calcs'!AX28)*Constants!$H$22</f>
        <v>19676153.196182102</v>
      </c>
      <c r="BD11" s="23">
        <f>('Net zero Intermediate calcs'!AY27*'Net zero Intermediate calcs'!AY28)*Constants!$H$22</f>
        <v>19700763.097458173</v>
      </c>
      <c r="BE11" s="23">
        <f>('Net zero Intermediate calcs'!AZ27*'Net zero Intermediate calcs'!AZ28)*Constants!$H$22</f>
        <v>19724245.140143692</v>
      </c>
      <c r="BF11" s="23">
        <f>('Net zero Intermediate calcs'!BA27*'Net zero Intermediate calcs'!BA28)*Constants!$H$22</f>
        <v>19746615.261579107</v>
      </c>
      <c r="BG11" s="23">
        <f>('Net zero Intermediate calcs'!BB27*'Net zero Intermediate calcs'!BB28)*Constants!$H$22</f>
        <v>19768315.872989625</v>
      </c>
      <c r="BH11" s="23">
        <f>('Net zero Intermediate calcs'!BC27*'Net zero Intermediate calcs'!BC28)*Constants!$H$22</f>
        <v>19788500.88930605</v>
      </c>
      <c r="BI11" s="23">
        <f>('Net zero Intermediate calcs'!BD27*'Net zero Intermediate calcs'!BD28)*Constants!$H$22</f>
        <v>19807321.608670034</v>
      </c>
      <c r="BJ11" s="23">
        <f>('Net zero Intermediate calcs'!BE27*'Net zero Intermediate calcs'!BE28)*Constants!$H$22</f>
        <v>19824841.402925819</v>
      </c>
      <c r="BK11" s="23">
        <f>('Net zero Intermediate calcs'!BF27*'Net zero Intermediate calcs'!BF28)*Constants!$H$22</f>
        <v>19840793.820662044</v>
      </c>
      <c r="BL11" s="23">
        <f>('Net zero Intermediate calcs'!BG27*'Net zero Intermediate calcs'!BG28)*Constants!$H$22</f>
        <v>19854885.829671662</v>
      </c>
      <c r="BM11" s="23">
        <f>('Net zero Intermediate calcs'!BH27*'Net zero Intermediate calcs'!BH28)*Constants!$H$22</f>
        <v>19866474.233998176</v>
      </c>
      <c r="BN11" s="23">
        <f>('Net zero Intermediate calcs'!BI27*'Net zero Intermediate calcs'!BI28)*Constants!$H$22</f>
        <v>19876217.26440578</v>
      </c>
      <c r="BO11" s="23">
        <f>('Net zero Intermediate calcs'!BJ27*'Net zero Intermediate calcs'!BJ28)*Constants!$H$22</f>
        <v>19884383.6033829</v>
      </c>
      <c r="BP11" s="23">
        <f>('Net zero Intermediate calcs'!BK27*'Net zero Intermediate calcs'!BK28)*Constants!$H$22</f>
        <v>19890587.839508802</v>
      </c>
      <c r="BQ11">
        <v>20235541.527663115</v>
      </c>
    </row>
    <row r="12" spans="1:72" x14ac:dyDescent="0.25">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2883013.2436160948</v>
      </c>
      <c r="AM12" s="23">
        <f>('Net zero Intermediate calcs'!AH27*'Net zero Intermediate calcs'!AH28)*(1-Constants!$H$22)</f>
        <v>2884906.1380679607</v>
      </c>
      <c r="AN12" s="23">
        <f>('Net zero Intermediate calcs'!AI27*'Net zero Intermediate calcs'!AI28)*(1-Constants!$H$22)</f>
        <v>2883925.6945488127</v>
      </c>
      <c r="AO12" s="23">
        <f>('Net zero Intermediate calcs'!AJ27*'Net zero Intermediate calcs'!AJ28)*(1-Constants!$H$22)</f>
        <v>2883645.8848782755</v>
      </c>
      <c r="AP12" s="23">
        <f>('Net zero Intermediate calcs'!AK27*'Net zero Intermediate calcs'!AK28)*(1-Constants!$H$22)</f>
        <v>2886636.0475867521</v>
      </c>
      <c r="AQ12" s="23">
        <f>('Net zero Intermediate calcs'!AL27*'Net zero Intermediate calcs'!AL28)*(1-Constants!$H$22)</f>
        <v>2891486.1649688743</v>
      </c>
      <c r="AR12" s="23">
        <f>('Net zero Intermediate calcs'!AM27*'Net zero Intermediate calcs'!AM28)*(1-Constants!$H$22)</f>
        <v>2896097.7082211678</v>
      </c>
      <c r="AS12" s="23">
        <f>('Net zero Intermediate calcs'!AN27*'Net zero Intermediate calcs'!AN28)*(1-Constants!$H$22)</f>
        <v>2900519.141335824</v>
      </c>
      <c r="AT12" s="23">
        <f>('Net zero Intermediate calcs'!AO27*'Net zero Intermediate calcs'!AO28)*(1-Constants!$H$22)</f>
        <v>2904729.9106849851</v>
      </c>
      <c r="AU12" s="23">
        <f>('Net zero Intermediate calcs'!AP27*'Net zero Intermediate calcs'!AP28)*(1-Constants!$H$22)</f>
        <v>2908824.6604691367</v>
      </c>
      <c r="AV12" s="23">
        <f>('Net zero Intermediate calcs'!AQ27*'Net zero Intermediate calcs'!AQ28)*(1-Constants!$H$22)</f>
        <v>2912879.3998972904</v>
      </c>
      <c r="AW12" s="23">
        <f>('Net zero Intermediate calcs'!AR27*'Net zero Intermediate calcs'!AR28)*(1-Constants!$H$22)</f>
        <v>2916874.2734292275</v>
      </c>
      <c r="AX12" s="23">
        <f>('Net zero Intermediate calcs'!AS27*'Net zero Intermediate calcs'!AS28)*(1-Constants!$H$22)</f>
        <v>2920815.1039891555</v>
      </c>
      <c r="AY12" s="23">
        <f>('Net zero Intermediate calcs'!AT27*'Net zero Intermediate calcs'!AT28)*(1-Constants!$H$22)</f>
        <v>2924719.0847828817</v>
      </c>
      <c r="AZ12" s="23">
        <f>('Net zero Intermediate calcs'!AU27*'Net zero Intermediate calcs'!AU28)*(1-Constants!$H$22)</f>
        <v>2928609.8806472239</v>
      </c>
      <c r="BA12" s="23">
        <f>('Net zero Intermediate calcs'!AV27*'Net zero Intermediate calcs'!AV28)*(1-Constants!$H$22)</f>
        <v>2932455.133692205</v>
      </c>
      <c r="BB12" s="23">
        <f>('Net zero Intermediate calcs'!AW27*'Net zero Intermediate calcs'!AW28)*(1-Constants!$H$22)</f>
        <v>2936303.5272703166</v>
      </c>
      <c r="BC12" s="23">
        <f>('Net zero Intermediate calcs'!AX27*'Net zero Intermediate calcs'!AX28)*(1-Constants!$H$22)</f>
        <v>2940114.8454065211</v>
      </c>
      <c r="BD12" s="23">
        <f>('Net zero Intermediate calcs'!AY27*'Net zero Intermediate calcs'!AY28)*(1-Constants!$H$22)</f>
        <v>2943792.1869765087</v>
      </c>
      <c r="BE12" s="23">
        <f>('Net zero Intermediate calcs'!AZ27*'Net zero Intermediate calcs'!AZ28)*(1-Constants!$H$22)</f>
        <v>2947300.9979525059</v>
      </c>
      <c r="BF12" s="23">
        <f>('Net zero Intermediate calcs'!BA27*'Net zero Intermediate calcs'!BA28)*(1-Constants!$H$22)</f>
        <v>2950643.6597761884</v>
      </c>
      <c r="BG12" s="23">
        <f>('Net zero Intermediate calcs'!BB27*'Net zero Intermediate calcs'!BB28)*(1-Constants!$H$22)</f>
        <v>2953886.2798720128</v>
      </c>
      <c r="BH12" s="23">
        <f>('Net zero Intermediate calcs'!BC27*'Net zero Intermediate calcs'!BC28)*(1-Constants!$H$22)</f>
        <v>2956902.4317353866</v>
      </c>
      <c r="BI12" s="23">
        <f>('Net zero Intermediate calcs'!BD27*'Net zero Intermediate calcs'!BD28)*(1-Constants!$H$22)</f>
        <v>2959714.7231346029</v>
      </c>
      <c r="BJ12" s="23">
        <f>('Net zero Intermediate calcs'!BE27*'Net zero Intermediate calcs'!BE28)*(1-Constants!$H$22)</f>
        <v>2962332.623425697</v>
      </c>
      <c r="BK12" s="23">
        <f>('Net zero Intermediate calcs'!BF27*'Net zero Intermediate calcs'!BF28)*(1-Constants!$H$22)</f>
        <v>2964716.3180299606</v>
      </c>
      <c r="BL12" s="23">
        <f>('Net zero Intermediate calcs'!BG27*'Net zero Intermediate calcs'!BG28)*(1-Constants!$H$22)</f>
        <v>2966822.0205256511</v>
      </c>
      <c r="BM12" s="23">
        <f>('Net zero Intermediate calcs'!BH27*'Net zero Intermediate calcs'!BH28)*(1-Constants!$H$22)</f>
        <v>2968553.6211721413</v>
      </c>
      <c r="BN12" s="23">
        <f>('Net zero Intermediate calcs'!BI27*'Net zero Intermediate calcs'!BI28)*(1-Constants!$H$22)</f>
        <v>2970009.4762905189</v>
      </c>
      <c r="BO12" s="23">
        <f>('Net zero Intermediate calcs'!BJ27*'Net zero Intermediate calcs'!BJ28)*(1-Constants!$H$22)</f>
        <v>2971229.7338388246</v>
      </c>
      <c r="BP12" s="23">
        <f>('Net zero Intermediate calcs'!BK27*'Net zero Intermediate calcs'!BK28)*(1-Constants!$H$22)</f>
        <v>2972156.8036047635</v>
      </c>
      <c r="BQ12">
        <v>3023701.607581845</v>
      </c>
    </row>
    <row r="13" spans="1:72" x14ac:dyDescent="0.25">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2134469.9545721025</v>
      </c>
      <c r="AM13" s="23">
        <f>'Net zero Intermediate calcs'!AH22*'Net zero Intermediate calcs'!AH25*Constants!$H$23</f>
        <v>2137934.4805964208</v>
      </c>
      <c r="AN13" s="23">
        <f>'Net zero Intermediate calcs'!AI22*'Net zero Intermediate calcs'!AI25*Constants!$H$23</f>
        <v>2138009.8314037053</v>
      </c>
      <c r="AO13" s="23">
        <f>'Net zero Intermediate calcs'!AJ22*'Net zero Intermediate calcs'!AJ25*Constants!$H$23</f>
        <v>2138735.8174687019</v>
      </c>
      <c r="AP13" s="23">
        <f>'Net zero Intermediate calcs'!AK22*'Net zero Intermediate calcs'!AK25*Constants!$H$23</f>
        <v>2142988.6693167896</v>
      </c>
      <c r="AQ13" s="23">
        <f>'Net zero Intermediate calcs'!AL22*'Net zero Intermediate calcs'!AL25*Constants!$H$23</f>
        <v>2149182.4658739674</v>
      </c>
      <c r="AR13" s="23">
        <f>'Net zero Intermediate calcs'!AM22*'Net zero Intermediate calcs'!AM25*Constants!$H$23</f>
        <v>2154980.3022484183</v>
      </c>
      <c r="AS13" s="23">
        <f>'Net zero Intermediate calcs'!AN22*'Net zero Intermediate calcs'!AN25*Constants!$H$23</f>
        <v>2160447.2421025466</v>
      </c>
      <c r="AT13" s="23">
        <f>'Net zero Intermediate calcs'!AO22*'Net zero Intermediate calcs'!AO25*Constants!$H$23</f>
        <v>2165570.410587755</v>
      </c>
      <c r="AU13" s="23">
        <f>'Net zero Intermediate calcs'!AP22*'Net zero Intermediate calcs'!AP25*Constants!$H$23</f>
        <v>2170463.4285071231</v>
      </c>
      <c r="AV13" s="23">
        <f>'Net zero Intermediate calcs'!AQ22*'Net zero Intermediate calcs'!AQ25*Constants!$H$23</f>
        <v>2175217.6834697071</v>
      </c>
      <c r="AW13" s="23">
        <f>'Net zero Intermediate calcs'!AR22*'Net zero Intermediate calcs'!AR25*Constants!$H$23</f>
        <v>2179817.7527135718</v>
      </c>
      <c r="AX13" s="23">
        <f>'Net zero Intermediate calcs'!AS22*'Net zero Intermediate calcs'!AS25*Constants!$H$23</f>
        <v>2184275.9907935471</v>
      </c>
      <c r="AY13" s="23">
        <f>'Net zero Intermediate calcs'!AT22*'Net zero Intermediate calcs'!AT25*Constants!$H$23</f>
        <v>2188616.6353889997</v>
      </c>
      <c r="AZ13" s="23">
        <f>'Net zero Intermediate calcs'!AU22*'Net zero Intermediate calcs'!AU25*Constants!$H$23</f>
        <v>2192870.3914760789</v>
      </c>
      <c r="BA13" s="23">
        <f>'Net zero Intermediate calcs'!AV22*'Net zero Intermediate calcs'!AV25*Constants!$H$23</f>
        <v>2197006.2347228685</v>
      </c>
      <c r="BB13" s="23">
        <f>'Net zero Intermediate calcs'!AW22*'Net zero Intermediate calcs'!AW25*Constants!$H$23</f>
        <v>2201081.3082397017</v>
      </c>
      <c r="BC13" s="23">
        <f>'Net zero Intermediate calcs'!AX22*'Net zero Intermediate calcs'!AX25*Constants!$H$23</f>
        <v>2205055.4035620838</v>
      </c>
      <c r="BD13" s="23">
        <f>'Net zero Intermediate calcs'!AY22*'Net zero Intermediate calcs'!AY25*Constants!$H$23</f>
        <v>2208826.8526927615</v>
      </c>
      <c r="BE13" s="23">
        <f>'Net zero Intermediate calcs'!AZ22*'Net zero Intermediate calcs'!AZ25*Constants!$H$23</f>
        <v>2212362.0122984578</v>
      </c>
      <c r="BF13" s="23">
        <f>'Net zero Intermediate calcs'!BA22*'Net zero Intermediate calcs'!BA25*Constants!$H$23</f>
        <v>2215667.1828466132</v>
      </c>
      <c r="BG13" s="23">
        <f>'Net zero Intermediate calcs'!BB22*'Net zero Intermediate calcs'!BB25*Constants!$H$23</f>
        <v>2218817.180105153</v>
      </c>
      <c r="BH13" s="23">
        <f>'Net zero Intermediate calcs'!BC22*'Net zero Intermediate calcs'!BC25*Constants!$H$23</f>
        <v>2221678.6998401433</v>
      </c>
      <c r="BI13" s="23">
        <f>'Net zero Intermediate calcs'!BD22*'Net zero Intermediate calcs'!BD25*Constants!$H$23</f>
        <v>2224279.4631322962</v>
      </c>
      <c r="BJ13" s="23">
        <f>'Net zero Intermediate calcs'!BE22*'Net zero Intermediate calcs'!BE25*Constants!$H$23</f>
        <v>2226632.7329398734</v>
      </c>
      <c r="BK13" s="23">
        <f>'Net zero Intermediate calcs'!BF22*'Net zero Intermediate calcs'!BF25*Constants!$H$23</f>
        <v>2228698.7135520792</v>
      </c>
      <c r="BL13" s="23">
        <f>'Net zero Intermediate calcs'!BG22*'Net zero Intermediate calcs'!BG25*Constants!$H$23</f>
        <v>2230433.488324577</v>
      </c>
      <c r="BM13" s="23">
        <f>'Net zero Intermediate calcs'!BH22*'Net zero Intermediate calcs'!BH25*Constants!$H$23</f>
        <v>2231737.4049159079</v>
      </c>
      <c r="BN13" s="23">
        <f>'Net zero Intermediate calcs'!BI22*'Net zero Intermediate calcs'!BI25*Constants!$H$23</f>
        <v>2232718.7387588983</v>
      </c>
      <c r="BO13" s="23">
        <f>'Net zero Intermediate calcs'!BJ22*'Net zero Intermediate calcs'!BJ25*Constants!$H$23</f>
        <v>2233422.9692163677</v>
      </c>
      <c r="BP13" s="23">
        <f>'Net zero Intermediate calcs'!BK22*'Net zero Intermediate calcs'!BK25*Constants!$H$23</f>
        <v>2233791.2742525395</v>
      </c>
      <c r="BQ13">
        <v>2288591.5024888623</v>
      </c>
    </row>
    <row r="14" spans="1:72" x14ac:dyDescent="0.25">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4143382.8529929044</v>
      </c>
      <c r="AM14" s="23">
        <f>'Net zero Intermediate calcs'!AH22*'Net zero Intermediate calcs'!AH25*(1-Constants!$H$23)</f>
        <v>4150108.1093930514</v>
      </c>
      <c r="AN14" s="23">
        <f>'Net zero Intermediate calcs'!AI22*'Net zero Intermediate calcs'!AI25*(1-Constants!$H$23)</f>
        <v>4150254.3786071916</v>
      </c>
      <c r="AO14" s="23">
        <f>'Net zero Intermediate calcs'!AJ22*'Net zero Intermediate calcs'!AJ25*(1-Constants!$H$23)</f>
        <v>4151663.6456745379</v>
      </c>
      <c r="AP14" s="23">
        <f>'Net zero Intermediate calcs'!AK22*'Net zero Intermediate calcs'!AK25*(1-Constants!$H$23)</f>
        <v>4159919.1816149438</v>
      </c>
      <c r="AQ14" s="23">
        <f>'Net zero Intermediate calcs'!AL22*'Net zero Intermediate calcs'!AL25*(1-Constants!$H$23)</f>
        <v>4171942.4337553475</v>
      </c>
      <c r="AR14" s="23">
        <f>'Net zero Intermediate calcs'!AM22*'Net zero Intermediate calcs'!AM25*(1-Constants!$H$23)</f>
        <v>4183197.0573057528</v>
      </c>
      <c r="AS14" s="23">
        <f>'Net zero Intermediate calcs'!AN22*'Net zero Intermediate calcs'!AN25*(1-Constants!$H$23)</f>
        <v>4193809.3523167078</v>
      </c>
      <c r="AT14" s="23">
        <f>'Net zero Intermediate calcs'!AO22*'Net zero Intermediate calcs'!AO25*(1-Constants!$H$23)</f>
        <v>4203754.3264350537</v>
      </c>
      <c r="AU14" s="23">
        <f>'Net zero Intermediate calcs'!AP22*'Net zero Intermediate calcs'!AP25*(1-Constants!$H$23)</f>
        <v>4213252.5376902968</v>
      </c>
      <c r="AV14" s="23">
        <f>'Net zero Intermediate calcs'!AQ22*'Net zero Intermediate calcs'!AQ25*(1-Constants!$H$23)</f>
        <v>4222481.3855588427</v>
      </c>
      <c r="AW14" s="23">
        <f>'Net zero Intermediate calcs'!AR22*'Net zero Intermediate calcs'!AR25*(1-Constants!$H$23)</f>
        <v>4231410.9317381093</v>
      </c>
      <c r="AX14" s="23">
        <f>'Net zero Intermediate calcs'!AS22*'Net zero Intermediate calcs'!AS25*(1-Constants!$H$23)</f>
        <v>4240065.1585992379</v>
      </c>
      <c r="AY14" s="23">
        <f>'Net zero Intermediate calcs'!AT22*'Net zero Intermediate calcs'!AT25*(1-Constants!$H$23)</f>
        <v>4248491.1157551156</v>
      </c>
      <c r="AZ14" s="23">
        <f>'Net zero Intermediate calcs'!AU22*'Net zero Intermediate calcs'!AU25*(1-Constants!$H$23)</f>
        <v>4256748.406982976</v>
      </c>
      <c r="BA14" s="23">
        <f>'Net zero Intermediate calcs'!AV22*'Net zero Intermediate calcs'!AV25*(1-Constants!$H$23)</f>
        <v>4264776.8085796852</v>
      </c>
      <c r="BB14" s="23">
        <f>'Net zero Intermediate calcs'!AW22*'Net zero Intermediate calcs'!AW25*(1-Constants!$H$23)</f>
        <v>4272687.2454064786</v>
      </c>
      <c r="BC14" s="23">
        <f>'Net zero Intermediate calcs'!AX22*'Net zero Intermediate calcs'!AX25*(1-Constants!$H$23)</f>
        <v>4280401.6657381617</v>
      </c>
      <c r="BD14" s="23">
        <f>'Net zero Intermediate calcs'!AY22*'Net zero Intermediate calcs'!AY25*(1-Constants!$H$23)</f>
        <v>4287722.7140506543</v>
      </c>
      <c r="BE14" s="23">
        <f>'Net zero Intermediate calcs'!AZ22*'Net zero Intermediate calcs'!AZ25*(1-Constants!$H$23)</f>
        <v>4294585.0826970059</v>
      </c>
      <c r="BF14" s="23">
        <f>'Net zero Intermediate calcs'!BA22*'Net zero Intermediate calcs'!BA25*(1-Constants!$H$23)</f>
        <v>4301001.0019963663</v>
      </c>
      <c r="BG14" s="23">
        <f>'Net zero Intermediate calcs'!BB22*'Net zero Intermediate calcs'!BB25*(1-Constants!$H$23)</f>
        <v>4307115.7025570609</v>
      </c>
      <c r="BH14" s="23">
        <f>'Net zero Intermediate calcs'!BC22*'Net zero Intermediate calcs'!BC25*(1-Constants!$H$23)</f>
        <v>4312670.417336748</v>
      </c>
      <c r="BI14" s="23">
        <f>'Net zero Intermediate calcs'!BD22*'Net zero Intermediate calcs'!BD25*(1-Constants!$H$23)</f>
        <v>4317718.9578450453</v>
      </c>
      <c r="BJ14" s="23">
        <f>'Net zero Intermediate calcs'!BE22*'Net zero Intermediate calcs'!BE25*(1-Constants!$H$23)</f>
        <v>4322287.069824459</v>
      </c>
      <c r="BK14" s="23">
        <f>'Net zero Intermediate calcs'!BF22*'Net zero Intermediate calcs'!BF25*(1-Constants!$H$23)</f>
        <v>4326297.5027775643</v>
      </c>
      <c r="BL14" s="23">
        <f>'Net zero Intermediate calcs'!BG22*'Net zero Intermediate calcs'!BG25*(1-Constants!$H$23)</f>
        <v>4329665.0067477077</v>
      </c>
      <c r="BM14" s="23">
        <f>'Net zero Intermediate calcs'!BH22*'Net zero Intermediate calcs'!BH25*(1-Constants!$H$23)</f>
        <v>4332196.1389544085</v>
      </c>
      <c r="BN14" s="23">
        <f>'Net zero Intermediate calcs'!BI22*'Net zero Intermediate calcs'!BI25*(1-Constants!$H$23)</f>
        <v>4334101.0811202135</v>
      </c>
      <c r="BO14" s="23">
        <f>'Net zero Intermediate calcs'!BJ22*'Net zero Intermediate calcs'!BJ25*(1-Constants!$H$23)</f>
        <v>4335468.1167141246</v>
      </c>
      <c r="BP14" s="23">
        <f>'Net zero Intermediate calcs'!BK22*'Net zero Intermediate calcs'!BK25*(1-Constants!$H$23)</f>
        <v>4336183.061784341</v>
      </c>
      <c r="BQ14">
        <v>4442559.9754195558</v>
      </c>
    </row>
    <row r="15" spans="1:72" x14ac:dyDescent="0.25">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293354.63035870763</v>
      </c>
      <c r="AM15" s="23">
        <f>((Data!$AJ$61*((Drivers!AI5*1000000)/Drivers!AI4))+Data!$AK$61)</f>
        <v>300467.68391725037</v>
      </c>
      <c r="AN15" s="23">
        <f>((Data!$AJ$61*((Drivers!AJ5*1000000)/Drivers!AJ4))+Data!$AK$61)</f>
        <v>302595.08859543543</v>
      </c>
      <c r="AO15" s="23">
        <f>((Data!$AJ$61*((Drivers!AK5*1000000)/Drivers!AK4))+Data!$AK$61)</f>
        <v>301245.4782394066</v>
      </c>
      <c r="AP15" s="23">
        <f>((Data!$AJ$61*((Drivers!AL5*1000000)/Drivers!AL4))+Data!$AK$61)</f>
        <v>301240.23907393782</v>
      </c>
      <c r="AQ15" s="23">
        <f>((Data!$AJ$61*((Drivers!AM5*1000000)/Drivers!AM4))+Data!$AK$61)</f>
        <v>301300.40595031704</v>
      </c>
      <c r="AR15" s="23">
        <f>((Data!$AJ$61*((Drivers!AN5*1000000)/Drivers!AN4))+Data!$AK$61)</f>
        <v>302051.2882600911</v>
      </c>
      <c r="AS15" s="23">
        <f>((Data!$AJ$61*((Drivers!AO5*1000000)/Drivers!AO4))+Data!$AK$61)</f>
        <v>303286.2379074411</v>
      </c>
      <c r="AT15" s="23">
        <f>((Data!$AJ$61*((Drivers!AP5*1000000)/Drivers!AP4))+Data!$AK$61)</f>
        <v>305011.80975748075</v>
      </c>
      <c r="AU15" s="23">
        <f>((Data!$AJ$61*((Drivers!AQ5*1000000)/Drivers!AQ4))+Data!$AK$61)</f>
        <v>307645.57998191915</v>
      </c>
      <c r="AV15" s="23">
        <f>((Data!$AJ$61*((Drivers!AR5*1000000)/Drivers!AR4))+Data!$AK$61)</f>
        <v>311240.14548027702</v>
      </c>
      <c r="AW15" s="23">
        <f>((Data!$AJ$61*((Drivers!AS5*1000000)/Drivers!AS4))+Data!$AK$61)</f>
        <v>315621.64156985091</v>
      </c>
      <c r="AX15" s="23">
        <f>((Data!$AJ$61*((Drivers!AT5*1000000)/Drivers!AT4))+Data!$AK$61)</f>
        <v>320296.04884286586</v>
      </c>
      <c r="AY15" s="23">
        <f>((Data!$AJ$61*((Drivers!AU5*1000000)/Drivers!AU4))+Data!$AK$61)</f>
        <v>325318.69310780027</v>
      </c>
      <c r="AZ15" s="23">
        <f>((Data!$AJ$61*((Drivers!AV5*1000000)/Drivers!AV4))+Data!$AK$61)</f>
        <v>331269.63911807456</v>
      </c>
      <c r="BA15" s="23">
        <f>((Data!$AJ$61*((Drivers!AW5*1000000)/Drivers!AW4))+Data!$AK$61)</f>
        <v>337620.22900690458</v>
      </c>
      <c r="BB15" s="23">
        <f>((Data!$AJ$61*((Drivers!AX5*1000000)/Drivers!AX4))+Data!$AK$61)</f>
        <v>344386.66775279492</v>
      </c>
      <c r="BC15" s="23">
        <f>((Data!$AJ$61*((Drivers!AY5*1000000)/Drivers!AY4))+Data!$AK$61)</f>
        <v>351628.53775709192</v>
      </c>
      <c r="BD15" s="23">
        <f>((Data!$AJ$61*((Drivers!AZ5*1000000)/Drivers!AZ4))+Data!$AK$61)</f>
        <v>359230.83194711094</v>
      </c>
      <c r="BE15" s="23">
        <f>((Data!$AJ$61*((Drivers!BA5*1000000)/Drivers!BA4))+Data!$AK$61)</f>
        <v>366917.06300023233</v>
      </c>
      <c r="BF15" s="23">
        <f>((Data!$AJ$61*((Drivers!BB5*1000000)/Drivers!BB4))+Data!$AK$61)</f>
        <v>374579.69672974327</v>
      </c>
      <c r="BG15" s="23">
        <f>((Data!$AJ$61*((Drivers!BC5*1000000)/Drivers!BC4))+Data!$AK$61)</f>
        <v>382613.58151692187</v>
      </c>
      <c r="BH15" s="23">
        <f>((Data!$AJ$61*((Drivers!BD5*1000000)/Drivers!BD4))+Data!$AK$61)</f>
        <v>390455.06133068039</v>
      </c>
      <c r="BI15" s="23">
        <f>((Data!$AJ$61*((Drivers!BE5*1000000)/Drivers!BE4))+Data!$AK$61)</f>
        <v>398617.96816492383</v>
      </c>
      <c r="BJ15" s="23">
        <f>((Data!$AJ$61*((Drivers!BF5*1000000)/Drivers!BF4))+Data!$AK$61)</f>
        <v>407228.55400112504</v>
      </c>
      <c r="BK15" s="23">
        <f>((Data!$AJ$61*((Drivers!BG5*1000000)/Drivers!BG4))+Data!$AK$61)</f>
        <v>416325.95501293114</v>
      </c>
      <c r="BL15" s="23">
        <f>((Data!$AJ$61*((Drivers!BH5*1000000)/Drivers!BH4))+Data!$AK$61)</f>
        <v>425949.40490794217</v>
      </c>
      <c r="BM15" s="23">
        <f>((Data!$AJ$61*((Drivers!BI5*1000000)/Drivers!BI4))+Data!$AK$61)</f>
        <v>435358.06311243388</v>
      </c>
      <c r="BN15" s="23">
        <f>((Data!$AJ$61*((Drivers!BJ5*1000000)/Drivers!BJ4))+Data!$AK$61)</f>
        <v>445301.64824625896</v>
      </c>
      <c r="BO15" s="23">
        <f>((Data!$AJ$61*((Drivers!BK5*1000000)/Drivers!BK4))+Data!$AK$61)</f>
        <v>456067.2610281643</v>
      </c>
      <c r="BP15" s="23">
        <f>((Data!$AJ$61*((Drivers!BL5*1000000)/Drivers!BL4))+Data!$AK$61)</f>
        <v>467560.0931342059</v>
      </c>
      <c r="BQ15">
        <v>439500.1913407169</v>
      </c>
    </row>
    <row r="16" spans="1:72" x14ac:dyDescent="0.25">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5">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1647045.1860532644</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1607948.7164639283</v>
      </c>
      <c r="AI17" s="23">
        <f>'Net zero Intermediate calcs'!AD32*'Net zero Intermediate calcs'!AD33*Constants!$H$24</f>
        <v>1574056.8450456359</v>
      </c>
      <c r="AJ17" s="23">
        <f>'Net zero Intermediate calcs'!AE32*'Net zero Intermediate calcs'!AE33*Constants!$H$24</f>
        <v>1549447.5878836233</v>
      </c>
      <c r="AK17" s="23">
        <f>'Net zero Intermediate calcs'!AF32*'Net zero Intermediate calcs'!AF33*Constants!$H$24</f>
        <v>1527015.9199472498</v>
      </c>
      <c r="AL17" s="23">
        <f>'Net zero Intermediate calcs'!AG32*'Net zero Intermediate calcs'!AG33*Constants!$H$24</f>
        <v>1363028.5702544036</v>
      </c>
      <c r="AM17" s="23">
        <f>'Net zero Intermediate calcs'!AH32*'Net zero Intermediate calcs'!AH33*Constants!$H$24</f>
        <v>1410128.8828891686</v>
      </c>
      <c r="AN17" s="23">
        <f>'Net zero Intermediate calcs'!AI32*'Net zero Intermediate calcs'!AI33*Constants!$H$24</f>
        <v>1408916.7161533008</v>
      </c>
      <c r="AO17" s="23">
        <f>'Net zero Intermediate calcs'!AJ32*'Net zero Intermediate calcs'!AJ33*Constants!$H$24</f>
        <v>1377161.6974353136</v>
      </c>
      <c r="AP17" s="23">
        <f>'Net zero Intermediate calcs'!AK32*'Net zero Intermediate calcs'!AK33*Constants!$H$24</f>
        <v>1360095.2997886946</v>
      </c>
      <c r="AQ17" s="23">
        <f>'Net zero Intermediate calcs'!AL32*'Net zero Intermediate calcs'!AL33*Constants!$H$24</f>
        <v>1345114.414693882</v>
      </c>
      <c r="AR17" s="23">
        <f>'Net zero Intermediate calcs'!AM32*'Net zero Intermediate calcs'!AM33*Constants!$H$24</f>
        <v>1336140.3851471243</v>
      </c>
      <c r="AS17" s="23">
        <f>'Net zero Intermediate calcs'!AN32*'Net zero Intermediate calcs'!AN33*Constants!$H$24</f>
        <v>1331244.2748884656</v>
      </c>
      <c r="AT17" s="23">
        <f>'Net zero Intermediate calcs'!AO32*'Net zero Intermediate calcs'!AO33*Constants!$H$24</f>
        <v>1330323.4526233862</v>
      </c>
      <c r="AU17" s="23">
        <f>'Net zero Intermediate calcs'!AP32*'Net zero Intermediate calcs'!AP33*Constants!$H$24</f>
        <v>1336762.7825252248</v>
      </c>
      <c r="AV17" s="23">
        <f>'Net zero Intermediate calcs'!AQ32*'Net zero Intermediate calcs'!AQ33*Constants!$H$24</f>
        <v>1350779.0378844186</v>
      </c>
      <c r="AW17" s="23">
        <f>'Net zero Intermediate calcs'!AR32*'Net zero Intermediate calcs'!AR33*Constants!$H$24</f>
        <v>1370671.8001788408</v>
      </c>
      <c r="AX17" s="23">
        <f>'Net zero Intermediate calcs'!AS32*'Net zero Intermediate calcs'!AS33*Constants!$H$24</f>
        <v>1392258.8728082138</v>
      </c>
      <c r="AY17" s="23">
        <f>'Net zero Intermediate calcs'!AT32*'Net zero Intermediate calcs'!AT33*Constants!$H$24</f>
        <v>1415910.0838502157</v>
      </c>
      <c r="AZ17" s="23">
        <f>'Net zero Intermediate calcs'!AU32*'Net zero Intermediate calcs'!AU33*Constants!$H$24</f>
        <v>1446090.0660170692</v>
      </c>
      <c r="BA17" s="23">
        <f>'Net zero Intermediate calcs'!AV32*'Net zero Intermediate calcs'!AV33*Constants!$H$24</f>
        <v>1478430.3541279144</v>
      </c>
      <c r="BB17" s="23">
        <f>'Net zero Intermediate calcs'!AW32*'Net zero Intermediate calcs'!AW33*Constants!$H$24</f>
        <v>1512984.3692469599</v>
      </c>
      <c r="BC17" s="23">
        <f>'Net zero Intermediate calcs'!AX32*'Net zero Intermediate calcs'!AX33*Constants!$H$24</f>
        <v>1550065.9709278608</v>
      </c>
      <c r="BD17" s="23">
        <f>'Net zero Intermediate calcs'!AY32*'Net zero Intermediate calcs'!AY33*Constants!$H$24</f>
        <v>1588621.070189524</v>
      </c>
      <c r="BE17" s="23">
        <f>'Net zero Intermediate calcs'!AZ32*'Net zero Intermediate calcs'!AZ33*Constants!$H$24</f>
        <v>1626491.5576743351</v>
      </c>
      <c r="BF17" s="23">
        <f>'Net zero Intermediate calcs'!BA32*'Net zero Intermediate calcs'!BA33*Constants!$H$24</f>
        <v>1662877.6257644673</v>
      </c>
      <c r="BG17" s="23">
        <f>'Net zero Intermediate calcs'!BB32*'Net zero Intermediate calcs'!BB33*Constants!$H$24</f>
        <v>1700677.4454535916</v>
      </c>
      <c r="BH17" s="23">
        <f>'Net zero Intermediate calcs'!BC32*'Net zero Intermediate calcs'!BC33*Constants!$H$24</f>
        <v>1735697.625319503</v>
      </c>
      <c r="BI17" s="23">
        <f>'Net zero Intermediate calcs'!BD32*'Net zero Intermediate calcs'!BD33*Constants!$H$24</f>
        <v>1771606.3100340965</v>
      </c>
      <c r="BJ17" s="23">
        <f>'Net zero Intermediate calcs'!BE32*'Net zero Intermediate calcs'!BE33*Constants!$H$24</f>
        <v>1809197.6140834449</v>
      </c>
      <c r="BK17" s="23">
        <f>'Net zero Intermediate calcs'!BF32*'Net zero Intermediate calcs'!BF33*Constants!$H$24</f>
        <v>1848584.2324588622</v>
      </c>
      <c r="BL17" s="23">
        <f>'Net zero Intermediate calcs'!BG32*'Net zero Intermediate calcs'!BG33*Constants!$H$24</f>
        <v>1889859.17992511</v>
      </c>
      <c r="BM17" s="23">
        <f>'Net zero Intermediate calcs'!BH32*'Net zero Intermediate calcs'!BH33*Constants!$H$24</f>
        <v>1927882.6220097449</v>
      </c>
      <c r="BN17" s="23">
        <f>'Net zero Intermediate calcs'!BI32*'Net zero Intermediate calcs'!BI33*Constants!$H$24</f>
        <v>1967699.4747079916</v>
      </c>
      <c r="BO17" s="23">
        <f>'Net zero Intermediate calcs'!BJ32*'Net zero Intermediate calcs'!BJ33*Constants!$H$24</f>
        <v>2011049.5066627299</v>
      </c>
      <c r="BP17" s="23">
        <f>'Net zero Intermediate calcs'!BK32*'Net zero Intermediate calcs'!BK33*Constants!$H$24</f>
        <v>2057051.6235804483</v>
      </c>
      <c r="BQ17">
        <v>1950275.6349015508</v>
      </c>
    </row>
    <row r="18" spans="1:72" x14ac:dyDescent="0.25">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224597.07082544515</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219265.73406326293</v>
      </c>
      <c r="AI18" s="23">
        <f>'Net zero Intermediate calcs'!AD32*'Net zero Intermediate calcs'!AD33*(1-Constants!$H$24)</f>
        <v>214644.1152334958</v>
      </c>
      <c r="AJ18" s="23">
        <f>'Net zero Intermediate calcs'!AE32*'Net zero Intermediate calcs'!AE33*(1-Constants!$H$24)</f>
        <v>211288.3074386759</v>
      </c>
      <c r="AK18" s="23">
        <f>'Net zero Intermediate calcs'!AF32*'Net zero Intermediate calcs'!AF33*(1-Constants!$H$24)</f>
        <v>208229.44362917045</v>
      </c>
      <c r="AL18" s="23">
        <f>'Net zero Intermediate calcs'!AG32*'Net zero Intermediate calcs'!AG33*(1-Constants!$H$24)</f>
        <v>185867.53230741867</v>
      </c>
      <c r="AM18" s="23">
        <f>'Net zero Intermediate calcs'!AH32*'Net zero Intermediate calcs'!AH33*(1-Constants!$H$24)</f>
        <v>192290.30221215935</v>
      </c>
      <c r="AN18" s="23">
        <f>'Net zero Intermediate calcs'!AI32*'Net zero Intermediate calcs'!AI33*(1-Constants!$H$24)</f>
        <v>192125.00674817737</v>
      </c>
      <c r="AO18" s="23">
        <f>'Net zero Intermediate calcs'!AJ32*'Net zero Intermediate calcs'!AJ33*(1-Constants!$H$24)</f>
        <v>187794.77692299729</v>
      </c>
      <c r="AP18" s="23">
        <f>'Net zero Intermediate calcs'!AK32*'Net zero Intermediate calcs'!AK33*(1-Constants!$H$24)</f>
        <v>185467.54088027653</v>
      </c>
      <c r="AQ18" s="23">
        <f>'Net zero Intermediate calcs'!AL32*'Net zero Intermediate calcs'!AL33*(1-Constants!$H$24)</f>
        <v>183424.69291280207</v>
      </c>
      <c r="AR18" s="23">
        <f>'Net zero Intermediate calcs'!AM32*'Net zero Intermediate calcs'!AM33*(1-Constants!$H$24)</f>
        <v>182200.96161097148</v>
      </c>
      <c r="AS18" s="23">
        <f>'Net zero Intermediate calcs'!AN32*'Net zero Intermediate calcs'!AN33*(1-Constants!$H$24)</f>
        <v>181533.31021206352</v>
      </c>
      <c r="AT18" s="23">
        <f>'Net zero Intermediate calcs'!AO32*'Net zero Intermediate calcs'!AO33*(1-Constants!$H$24)</f>
        <v>181407.74353955264</v>
      </c>
      <c r="AU18" s="23">
        <f>'Net zero Intermediate calcs'!AP32*'Net zero Intermediate calcs'!AP33*(1-Constants!$H$24)</f>
        <v>182285.83398071246</v>
      </c>
      <c r="AV18" s="23">
        <f>'Net zero Intermediate calcs'!AQ32*'Net zero Intermediate calcs'!AQ33*(1-Constants!$H$24)</f>
        <v>184197.14152969344</v>
      </c>
      <c r="AW18" s="23">
        <f>'Net zero Intermediate calcs'!AR32*'Net zero Intermediate calcs'!AR33*(1-Constants!$H$24)</f>
        <v>186909.79093347827</v>
      </c>
      <c r="AX18" s="23">
        <f>'Net zero Intermediate calcs'!AS32*'Net zero Intermediate calcs'!AS33*(1-Constants!$H$24)</f>
        <v>189853.48265566552</v>
      </c>
      <c r="AY18" s="23">
        <f>'Net zero Intermediate calcs'!AT32*'Net zero Intermediate calcs'!AT33*(1-Constants!$H$24)</f>
        <v>193078.64779775665</v>
      </c>
      <c r="AZ18" s="23">
        <f>'Net zero Intermediate calcs'!AU32*'Net zero Intermediate calcs'!AU33*(1-Constants!$H$24)</f>
        <v>197194.09991141851</v>
      </c>
      <c r="BA18" s="23">
        <f>'Net zero Intermediate calcs'!AV32*'Net zero Intermediate calcs'!AV33*(1-Constants!$H$24)</f>
        <v>201604.13919926106</v>
      </c>
      <c r="BB18" s="23">
        <f>'Net zero Intermediate calcs'!AW32*'Net zero Intermediate calcs'!AW33*(1-Constants!$H$24)</f>
        <v>206316.05035185817</v>
      </c>
      <c r="BC18" s="23">
        <f>'Net zero Intermediate calcs'!AX32*'Net zero Intermediate calcs'!AX33*(1-Constants!$H$24)</f>
        <v>211372.63239925375</v>
      </c>
      <c r="BD18" s="23">
        <f>'Net zero Intermediate calcs'!AY32*'Net zero Intermediate calcs'!AY33*(1-Constants!$H$24)</f>
        <v>216630.14593493511</v>
      </c>
      <c r="BE18" s="23">
        <f>'Net zero Intermediate calcs'!AZ32*'Net zero Intermediate calcs'!AZ33*(1-Constants!$H$24)</f>
        <v>221794.3033192275</v>
      </c>
      <c r="BF18" s="23">
        <f>'Net zero Intermediate calcs'!BA32*'Net zero Intermediate calcs'!BA33*(1-Constants!$H$24)</f>
        <v>226756.03987697279</v>
      </c>
      <c r="BG18" s="23">
        <f>'Net zero Intermediate calcs'!BB32*'Net zero Intermediate calcs'!BB33*(1-Constants!$H$24)</f>
        <v>231910.56074367158</v>
      </c>
      <c r="BH18" s="23">
        <f>'Net zero Intermediate calcs'!BC32*'Net zero Intermediate calcs'!BC33*(1-Constants!$H$24)</f>
        <v>236686.03981629584</v>
      </c>
      <c r="BI18" s="23">
        <f>'Net zero Intermediate calcs'!BD32*'Net zero Intermediate calcs'!BD33*(1-Constants!$H$24)</f>
        <v>241582.67864101313</v>
      </c>
      <c r="BJ18" s="23">
        <f>'Net zero Intermediate calcs'!BE32*'Net zero Intermediate calcs'!BE33*(1-Constants!$H$24)</f>
        <v>246708.76555683339</v>
      </c>
      <c r="BK18" s="23">
        <f>'Net zero Intermediate calcs'!BF32*'Net zero Intermediate calcs'!BF33*(1-Constants!$H$24)</f>
        <v>252079.66806257211</v>
      </c>
      <c r="BL18" s="23">
        <f>'Net zero Intermediate calcs'!BG32*'Net zero Intermediate calcs'!BG33*(1-Constants!$H$24)</f>
        <v>257708.06998978771</v>
      </c>
      <c r="BM18" s="23">
        <f>'Net zero Intermediate calcs'!BH32*'Net zero Intermediate calcs'!BH33*(1-Constants!$H$24)</f>
        <v>262893.08481951064</v>
      </c>
      <c r="BN18" s="23">
        <f>'Net zero Intermediate calcs'!BI32*'Net zero Intermediate calcs'!BI33*(1-Constants!$H$24)</f>
        <v>268322.65564199886</v>
      </c>
      <c r="BO18" s="23">
        <f>'Net zero Intermediate calcs'!BJ32*'Net zero Intermediate calcs'!BJ33*(1-Constants!$H$24)</f>
        <v>274234.02363582677</v>
      </c>
      <c r="BP18" s="23">
        <f>'Net zero Intermediate calcs'!BK32*'Net zero Intermediate calcs'!BK33*(1-Constants!$H$24)</f>
        <v>280507.03957915207</v>
      </c>
      <c r="BQ18">
        <v>265946.67748657509</v>
      </c>
    </row>
    <row r="19" spans="1:72" x14ac:dyDescent="0.25">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25734234.718944557</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25265785.516311638</v>
      </c>
      <c r="AM19" s="23">
        <f>'Net zero Intermediate calcs'!AH37*'Net zero Intermediate calcs'!AH38*Constants!$H$25</f>
        <v>26174547.231863838</v>
      </c>
      <c r="AN19" s="23">
        <f>'Net zero Intermediate calcs'!AI37*'Net zero Intermediate calcs'!AI38*Constants!$H$25</f>
        <v>26595742.007225435</v>
      </c>
      <c r="AO19" s="23">
        <f>'Net zero Intermediate calcs'!AJ37*'Net zero Intermediate calcs'!AJ38*Constants!$H$25</f>
        <v>26705292.193386253</v>
      </c>
      <c r="AP19" s="23">
        <f>'Net zero Intermediate calcs'!AK37*'Net zero Intermediate calcs'!AK38*Constants!$H$25</f>
        <v>26976981.055668242</v>
      </c>
      <c r="AQ19" s="23">
        <f>'Net zero Intermediate calcs'!AL37*'Net zero Intermediate calcs'!AL38*Constants!$H$25</f>
        <v>27275987.881822191</v>
      </c>
      <c r="AR19" s="23">
        <f>'Net zero Intermediate calcs'!AM37*'Net zero Intermediate calcs'!AM38*Constants!$H$25</f>
        <v>27632020.563824568</v>
      </c>
      <c r="AS19" s="23">
        <f>'Net zero Intermediate calcs'!AN37*'Net zero Intermediate calcs'!AN38*Constants!$H$25</f>
        <v>28028275.194565695</v>
      </c>
      <c r="AT19" s="23">
        <f>'Net zero Intermediate calcs'!AO37*'Net zero Intermediate calcs'!AO38*Constants!$H$25</f>
        <v>28466571.056557242</v>
      </c>
      <c r="AU19" s="23">
        <f>'Net zero Intermediate calcs'!AP37*'Net zero Intermediate calcs'!AP38*Constants!$H$25</f>
        <v>28990228.40812194</v>
      </c>
      <c r="AV19" s="23">
        <f>'Net zero Intermediate calcs'!AQ37*'Net zero Intermediate calcs'!AQ38*Constants!$H$25</f>
        <v>29607962.476426397</v>
      </c>
      <c r="AW19" s="23">
        <f>'Net zero Intermediate calcs'!AR37*'Net zero Intermediate calcs'!AR38*Constants!$H$25</f>
        <v>30304778.878799185</v>
      </c>
      <c r="AX19" s="23">
        <f>'Net zero Intermediate calcs'!AS37*'Net zero Intermediate calcs'!AS38*Constants!$H$25</f>
        <v>31033552.273686349</v>
      </c>
      <c r="AY19" s="23">
        <f>'Net zero Intermediate calcs'!AT37*'Net zero Intermediate calcs'!AT38*Constants!$H$25</f>
        <v>31800780.232490294</v>
      </c>
      <c r="AZ19" s="23">
        <f>'Net zero Intermediate calcs'!AU37*'Net zero Intermediate calcs'!AU38*Constants!$H$25</f>
        <v>32666212.364048608</v>
      </c>
      <c r="BA19" s="23">
        <f>'Net zero Intermediate calcs'!AV37*'Net zero Intermediate calcs'!AV38*Constants!$H$25</f>
        <v>33577594.946930103</v>
      </c>
      <c r="BB19" s="23">
        <f>'Net zero Intermediate calcs'!AW37*'Net zero Intermediate calcs'!AW38*Constants!$H$25</f>
        <v>34538221.416498348</v>
      </c>
      <c r="BC19" s="23">
        <f>'Net zero Intermediate calcs'!AX37*'Net zero Intermediate calcs'!AX38*Constants!$H$25</f>
        <v>35554378.611546025</v>
      </c>
      <c r="BD19" s="23">
        <f>'Net zero Intermediate calcs'!AY37*'Net zero Intermediate calcs'!AY38*Constants!$H$25</f>
        <v>36613258.638514124</v>
      </c>
      <c r="BE19" s="23">
        <f>'Net zero Intermediate calcs'!AZ37*'Net zero Intermediate calcs'!AZ38*Constants!$H$25</f>
        <v>37685815.830555305</v>
      </c>
      <c r="BF19" s="23">
        <f>'Net zero Intermediate calcs'!BA37*'Net zero Intermediate calcs'!BA38*Constants!$H$25</f>
        <v>38760655.332413375</v>
      </c>
      <c r="BG19" s="23">
        <f>'Net zero Intermediate calcs'!BB37*'Net zero Intermediate calcs'!BB38*Constants!$H$25</f>
        <v>39880479.451381989</v>
      </c>
      <c r="BH19" s="23">
        <f>'Net zero Intermediate calcs'!BC37*'Net zero Intermediate calcs'!BC38*Constants!$H$25</f>
        <v>40983284.1241154</v>
      </c>
      <c r="BI19" s="23">
        <f>'Net zero Intermediate calcs'!BD37*'Net zero Intermediate calcs'!BD38*Constants!$H$25</f>
        <v>42123739.319355622</v>
      </c>
      <c r="BJ19" s="23">
        <f>'Net zero Intermediate calcs'!BE37*'Net zero Intermediate calcs'!BE38*Constants!$H$25</f>
        <v>43315804.067045458</v>
      </c>
      <c r="BK19" s="23">
        <f>'Net zero Intermediate calcs'!BF37*'Net zero Intermediate calcs'!BF38*Constants!$H$25</f>
        <v>44563214.435354427</v>
      </c>
      <c r="BL19" s="23">
        <f>'Net zero Intermediate calcs'!BG37*'Net zero Intermediate calcs'!BG38*Constants!$H$25</f>
        <v>45869563.418409914</v>
      </c>
      <c r="BM19" s="23">
        <f>'Net zero Intermediate calcs'!BH37*'Net zero Intermediate calcs'!BH38*Constants!$H$25</f>
        <v>47152117.745757341</v>
      </c>
      <c r="BN19" s="23">
        <f>'Net zero Intermediate calcs'!BI37*'Net zero Intermediate calcs'!BI38*Constants!$H$25</f>
        <v>48494205.388344422</v>
      </c>
      <c r="BO19" s="23">
        <f>'Net zero Intermediate calcs'!BJ37*'Net zero Intermediate calcs'!BJ38*Constants!$H$25</f>
        <v>49928469.973708391</v>
      </c>
      <c r="BP19" s="23">
        <f>'Net zero Intermediate calcs'!BK37*'Net zero Intermediate calcs'!BK38*Constants!$H$25</f>
        <v>51443506.454561621</v>
      </c>
      <c r="BQ19">
        <v>50062195.142061464</v>
      </c>
    </row>
    <row r="20" spans="1:72" x14ac:dyDescent="0.25">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97842130.84288761</v>
      </c>
      <c r="AH20" s="23">
        <f>'Net zero Intermediate calcs'!AC42*'Net zero Intermediate calcs'!AC43*Constants!$H$26</f>
        <v>97491901.623900265</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82086187.617116824</v>
      </c>
      <c r="AM20" s="23">
        <f>'Net zero Intermediate calcs'!AH42*'Net zero Intermediate calcs'!AH43*Constants!$H$26</f>
        <v>88177037.288177848</v>
      </c>
      <c r="AN20" s="23">
        <f>'Net zero Intermediate calcs'!AI42*'Net zero Intermediate calcs'!AI43*Constants!$H$26</f>
        <v>89856967.318104059</v>
      </c>
      <c r="AO20" s="23">
        <f>'Net zero Intermediate calcs'!AJ42*'Net zero Intermediate calcs'!AJ43*Constants!$H$26</f>
        <v>88573148.107127592</v>
      </c>
      <c r="AP20" s="23">
        <f>'Net zero Intermediate calcs'!AK42*'Net zero Intermediate calcs'!AK43*Constants!$H$26</f>
        <v>88580056.179212615</v>
      </c>
      <c r="AQ20" s="23">
        <f>'Net zero Intermediate calcs'!AL42*'Net zero Intermediate calcs'!AL43*Constants!$H$26</f>
        <v>88718609.852724478</v>
      </c>
      <c r="AR20" s="23">
        <f>'Net zero Intermediate calcs'!AM42*'Net zero Intermediate calcs'!AM43*Constants!$H$26</f>
        <v>89444110.853259549</v>
      </c>
      <c r="AS20" s="23">
        <f>'Net zero Intermediate calcs'!AN42*'Net zero Intermediate calcs'!AN43*Constants!$H$26</f>
        <v>90582826.819481656</v>
      </c>
      <c r="AT20" s="23">
        <f>'Net zero Intermediate calcs'!AO42*'Net zero Intermediate calcs'!AO43*Constants!$H$26</f>
        <v>92141438.784724891</v>
      </c>
      <c r="AU20" s="23">
        <f>'Net zero Intermediate calcs'!AP42*'Net zero Intermediate calcs'!AP43*Constants!$H$26</f>
        <v>94488232.445533499</v>
      </c>
      <c r="AV20" s="23">
        <f>'Net zero Intermediate calcs'!AQ42*'Net zero Intermediate calcs'!AQ43*Constants!$H$26</f>
        <v>97674871.250086084</v>
      </c>
      <c r="AW20" s="23">
        <f>'Net zero Intermediate calcs'!AR42*'Net zero Intermediate calcs'!AR43*Constants!$H$26</f>
        <v>101551454.26707216</v>
      </c>
      <c r="AX20" s="23">
        <f>'Net zero Intermediate calcs'!AS42*'Net zero Intermediate calcs'!AS43*Constants!$H$26</f>
        <v>105689153.07808301</v>
      </c>
      <c r="AY20" s="23">
        <f>'Net zero Intermediate calcs'!AT42*'Net zero Intermediate calcs'!AT43*Constants!$H$26</f>
        <v>110137145.85910115</v>
      </c>
      <c r="AZ20" s="23">
        <f>'Net zero Intermediate calcs'!AU42*'Net zero Intermediate calcs'!AU43*Constants!$H$26</f>
        <v>115403081.40265581</v>
      </c>
      <c r="BA20" s="23">
        <f>'Net zero Intermediate calcs'!AV42*'Net zero Intermediate calcs'!AV43*Constants!$H$26</f>
        <v>121024708.37892452</v>
      </c>
      <c r="BB20" s="23">
        <f>'Net zero Intermediate calcs'!AW42*'Net zero Intermediate calcs'!AW43*Constants!$H$26</f>
        <v>127018895.55190225</v>
      </c>
      <c r="BC20" s="23">
        <f>'Net zero Intermediate calcs'!AX42*'Net zero Intermediate calcs'!AX43*Constants!$H$26</f>
        <v>133435453.9470405</v>
      </c>
      <c r="BD20" s="23">
        <f>'Net zero Intermediate calcs'!AY42*'Net zero Intermediate calcs'!AY43*Constants!$H$26</f>
        <v>140167415.12601897</v>
      </c>
      <c r="BE20" s="23">
        <f>'Net zero Intermediate calcs'!AZ42*'Net zero Intermediate calcs'!AZ43*Constants!$H$26</f>
        <v>146969390.00314736</v>
      </c>
      <c r="BF20" s="23">
        <f>'Net zero Intermediate calcs'!BA42*'Net zero Intermediate calcs'!BA43*Constants!$H$26</f>
        <v>153745676.18919665</v>
      </c>
      <c r="BG20" s="23">
        <f>'Net zero Intermediate calcs'!BB42*'Net zero Intermediate calcs'!BB43*Constants!$H$26</f>
        <v>160844496.4153063</v>
      </c>
      <c r="BH20" s="23">
        <f>'Net zero Intermediate calcs'!BC42*'Net zero Intermediate calcs'!BC43*Constants!$H$26</f>
        <v>167762133.38120171</v>
      </c>
      <c r="BI20" s="23">
        <f>'Net zero Intermediate calcs'!BD42*'Net zero Intermediate calcs'!BD43*Constants!$H$26</f>
        <v>174947084.17677745</v>
      </c>
      <c r="BJ20" s="23">
        <f>'Net zero Intermediate calcs'!BE42*'Net zero Intermediate calcs'!BE43*Constants!$H$26</f>
        <v>182507909.78501558</v>
      </c>
      <c r="BK20" s="23">
        <f>'Net zero Intermediate calcs'!BF42*'Net zero Intermediate calcs'!BF43*Constants!$H$26</f>
        <v>190472506.00560299</v>
      </c>
      <c r="BL20" s="23">
        <f>'Net zero Intermediate calcs'!BG42*'Net zero Intermediate calcs'!BG43*Constants!$H$26</f>
        <v>198867499.14441019</v>
      </c>
      <c r="BM20" s="23">
        <f>'Net zero Intermediate calcs'!BH42*'Net zero Intermediate calcs'!BH43*Constants!$H$26</f>
        <v>207033843.45485404</v>
      </c>
      <c r="BN20" s="23">
        <f>'Net zero Intermediate calcs'!BI42*'Net zero Intermediate calcs'!BI43*Constants!$H$26</f>
        <v>215629793.85181379</v>
      </c>
      <c r="BO20" s="23">
        <f>'Net zero Intermediate calcs'!BJ42*'Net zero Intermediate calcs'!BJ43*Constants!$H$26</f>
        <v>224903822.94606209</v>
      </c>
      <c r="BP20" s="23">
        <f>'Net zero Intermediate calcs'!BK42*'Net zero Intermediate calcs'!BK43*Constants!$H$26</f>
        <v>234761289.56663775</v>
      </c>
      <c r="BQ20">
        <v>217498134.58556306</v>
      </c>
    </row>
    <row r="21" spans="1:72" x14ac:dyDescent="0.25">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1072259.7799560241</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1052741.0631796527</v>
      </c>
      <c r="AM21" s="23">
        <f>'Net zero Intermediate calcs'!AH37*'Net zero Intermediate calcs'!AH38*(1-Constants!$H$25)</f>
        <v>1090606.1346609942</v>
      </c>
      <c r="AN21" s="23">
        <f>'Net zero Intermediate calcs'!AI37*'Net zero Intermediate calcs'!AI38*(1-Constants!$H$25)</f>
        <v>1108155.9169677275</v>
      </c>
      <c r="AO21" s="23">
        <f>'Net zero Intermediate calcs'!AJ37*'Net zero Intermediate calcs'!AJ38*(1-Constants!$H$25)</f>
        <v>1112720.5080577615</v>
      </c>
      <c r="AP21" s="23">
        <f>'Net zero Intermediate calcs'!AK37*'Net zero Intermediate calcs'!AK38*(1-Constants!$H$25)</f>
        <v>1124040.877319511</v>
      </c>
      <c r="AQ21" s="23">
        <f>'Net zero Intermediate calcs'!AL37*'Net zero Intermediate calcs'!AL38*(1-Constants!$H$25)</f>
        <v>1136499.4950759257</v>
      </c>
      <c r="AR21" s="23">
        <f>'Net zero Intermediate calcs'!AM37*'Net zero Intermediate calcs'!AM38*(1-Constants!$H$25)</f>
        <v>1151334.1901593581</v>
      </c>
      <c r="AS21" s="23">
        <f>'Net zero Intermediate calcs'!AN37*'Net zero Intermediate calcs'!AN38*(1-Constants!$H$25)</f>
        <v>1167844.7997735715</v>
      </c>
      <c r="AT21" s="23">
        <f>'Net zero Intermediate calcs'!AO37*'Net zero Intermediate calcs'!AO38*(1-Constants!$H$25)</f>
        <v>1186107.1273565528</v>
      </c>
      <c r="AU21" s="23">
        <f>'Net zero Intermediate calcs'!AP37*'Net zero Intermediate calcs'!AP38*(1-Constants!$H$25)</f>
        <v>1207926.1836717487</v>
      </c>
      <c r="AV21" s="23">
        <f>'Net zero Intermediate calcs'!AQ37*'Net zero Intermediate calcs'!AQ38*(1-Constants!$H$25)</f>
        <v>1233665.1031844344</v>
      </c>
      <c r="AW21" s="23">
        <f>'Net zero Intermediate calcs'!AR37*'Net zero Intermediate calcs'!AR38*(1-Constants!$H$25)</f>
        <v>1262699.1199499671</v>
      </c>
      <c r="AX21" s="23">
        <f>'Net zero Intermediate calcs'!AS37*'Net zero Intermediate calcs'!AS38*(1-Constants!$H$25)</f>
        <v>1293064.6780702658</v>
      </c>
      <c r="AY21" s="23">
        <f>'Net zero Intermediate calcs'!AT37*'Net zero Intermediate calcs'!AT38*(1-Constants!$H$25)</f>
        <v>1325032.5096870968</v>
      </c>
      <c r="AZ21" s="23">
        <f>'Net zero Intermediate calcs'!AU37*'Net zero Intermediate calcs'!AU38*(1-Constants!$H$25)</f>
        <v>1361092.1818353599</v>
      </c>
      <c r="BA21" s="23">
        <f>'Net zero Intermediate calcs'!AV37*'Net zero Intermediate calcs'!AV38*(1-Constants!$H$25)</f>
        <v>1399066.4561220887</v>
      </c>
      <c r="BB21" s="23">
        <f>'Net zero Intermediate calcs'!AW37*'Net zero Intermediate calcs'!AW38*(1-Constants!$H$25)</f>
        <v>1439092.5590207658</v>
      </c>
      <c r="BC21" s="23">
        <f>'Net zero Intermediate calcs'!AX37*'Net zero Intermediate calcs'!AX38*(1-Constants!$H$25)</f>
        <v>1481432.4421477525</v>
      </c>
      <c r="BD21" s="23">
        <f>'Net zero Intermediate calcs'!AY37*'Net zero Intermediate calcs'!AY38*(1-Constants!$H$25)</f>
        <v>1525552.4432714232</v>
      </c>
      <c r="BE21" s="23">
        <f>'Net zero Intermediate calcs'!AZ37*'Net zero Intermediate calcs'!AZ38*(1-Constants!$H$25)</f>
        <v>1570242.3262731391</v>
      </c>
      <c r="BF21" s="23">
        <f>'Net zero Intermediate calcs'!BA37*'Net zero Intermediate calcs'!BA38*(1-Constants!$H$25)</f>
        <v>1615027.3055172255</v>
      </c>
      <c r="BG21" s="23">
        <f>'Net zero Intermediate calcs'!BB37*'Net zero Intermediate calcs'!BB38*(1-Constants!$H$25)</f>
        <v>1661686.6438075844</v>
      </c>
      <c r="BH21" s="23">
        <f>'Net zero Intermediate calcs'!BC37*'Net zero Intermediate calcs'!BC38*(1-Constants!$H$25)</f>
        <v>1707636.8385048101</v>
      </c>
      <c r="BI21" s="23">
        <f>'Net zero Intermediate calcs'!BD37*'Net zero Intermediate calcs'!BD38*(1-Constants!$H$25)</f>
        <v>1755155.8049731527</v>
      </c>
      <c r="BJ21" s="23">
        <f>'Net zero Intermediate calcs'!BE37*'Net zero Intermediate calcs'!BE38*(1-Constants!$H$25)</f>
        <v>1804825.1694602291</v>
      </c>
      <c r="BK21" s="23">
        <f>'Net zero Intermediate calcs'!BF37*'Net zero Intermediate calcs'!BF38*(1-Constants!$H$25)</f>
        <v>1856800.6014731028</v>
      </c>
      <c r="BL21" s="23">
        <f>'Net zero Intermediate calcs'!BG37*'Net zero Intermediate calcs'!BG38*(1-Constants!$H$25)</f>
        <v>1911231.8091004146</v>
      </c>
      <c r="BM21" s="23">
        <f>'Net zero Intermediate calcs'!BH37*'Net zero Intermediate calcs'!BH38*(1-Constants!$H$25)</f>
        <v>1964671.572739891</v>
      </c>
      <c r="BN21" s="23">
        <f>'Net zero Intermediate calcs'!BI37*'Net zero Intermediate calcs'!BI38*(1-Constants!$H$25)</f>
        <v>2020591.8911810196</v>
      </c>
      <c r="BO21" s="23">
        <f>'Net zero Intermediate calcs'!BJ37*'Net zero Intermediate calcs'!BJ38*(1-Constants!$H$25)</f>
        <v>2080352.9155711848</v>
      </c>
      <c r="BP21" s="23">
        <f>'Net zero Intermediate calcs'!BK37*'Net zero Intermediate calcs'!BK38*(1-Constants!$H$25)</f>
        <v>2143479.4356067362</v>
      </c>
      <c r="BQ21">
        <v>2085924.7975858962</v>
      </c>
    </row>
    <row r="22" spans="1:72" x14ac:dyDescent="0.25">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4076755.451786987</v>
      </c>
      <c r="AH22" s="23">
        <f>'Net zero Intermediate calcs'!AC42*'Net zero Intermediate calcs'!AC43*(1-Constants!$H$26)</f>
        <v>4062162.5676625152</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3420257.8173798709</v>
      </c>
      <c r="AM22" s="23">
        <f>'Net zero Intermediate calcs'!AH42*'Net zero Intermediate calcs'!AH43*(1-Constants!$H$26)</f>
        <v>3674043.2203407469</v>
      </c>
      <c r="AN22" s="23">
        <f>'Net zero Intermediate calcs'!AI42*'Net zero Intermediate calcs'!AI43*(1-Constants!$H$26)</f>
        <v>3744040.3049210059</v>
      </c>
      <c r="AO22" s="23">
        <f>'Net zero Intermediate calcs'!AJ42*'Net zero Intermediate calcs'!AJ43*(1-Constants!$H$26)</f>
        <v>3690547.8377969866</v>
      </c>
      <c r="AP22" s="23">
        <f>'Net zero Intermediate calcs'!AK42*'Net zero Intermediate calcs'!AK43*(1-Constants!$H$26)</f>
        <v>3690835.6741338624</v>
      </c>
      <c r="AQ22" s="23">
        <f>'Net zero Intermediate calcs'!AL42*'Net zero Intermediate calcs'!AL43*(1-Constants!$H$26)</f>
        <v>3696608.7438635235</v>
      </c>
      <c r="AR22" s="23">
        <f>'Net zero Intermediate calcs'!AM42*'Net zero Intermediate calcs'!AM43*(1-Constants!$H$26)</f>
        <v>3726837.9522191514</v>
      </c>
      <c r="AS22" s="23">
        <f>'Net zero Intermediate calcs'!AN42*'Net zero Intermediate calcs'!AN43*(1-Constants!$H$26)</f>
        <v>3774284.4508117395</v>
      </c>
      <c r="AT22" s="23">
        <f>'Net zero Intermediate calcs'!AO42*'Net zero Intermediate calcs'!AO43*(1-Constants!$H$26)</f>
        <v>3839226.6160302069</v>
      </c>
      <c r="AU22" s="23">
        <f>'Net zero Intermediate calcs'!AP42*'Net zero Intermediate calcs'!AP43*(1-Constants!$H$26)</f>
        <v>3937009.6852305662</v>
      </c>
      <c r="AV22" s="23">
        <f>'Net zero Intermediate calcs'!AQ42*'Net zero Intermediate calcs'!AQ43*(1-Constants!$H$26)</f>
        <v>4069786.3020869237</v>
      </c>
      <c r="AW22" s="23">
        <f>'Net zero Intermediate calcs'!AR42*'Net zero Intermediate calcs'!AR43*(1-Constants!$H$26)</f>
        <v>4231310.5944613433</v>
      </c>
      <c r="AX22" s="23">
        <f>'Net zero Intermediate calcs'!AS42*'Net zero Intermediate calcs'!AS43*(1-Constants!$H$26)</f>
        <v>4403714.7115867967</v>
      </c>
      <c r="AY22" s="23">
        <f>'Net zero Intermediate calcs'!AT42*'Net zero Intermediate calcs'!AT43*(1-Constants!$H$26)</f>
        <v>4589047.7441292191</v>
      </c>
      <c r="AZ22" s="23">
        <f>'Net zero Intermediate calcs'!AU42*'Net zero Intermediate calcs'!AU43*(1-Constants!$H$26)</f>
        <v>4808461.7251106631</v>
      </c>
      <c r="BA22" s="23">
        <f>'Net zero Intermediate calcs'!AV42*'Net zero Intermediate calcs'!AV43*(1-Constants!$H$26)</f>
        <v>5042696.1824551933</v>
      </c>
      <c r="BB22" s="23">
        <f>'Net zero Intermediate calcs'!AW42*'Net zero Intermediate calcs'!AW43*(1-Constants!$H$26)</f>
        <v>5292453.9813292651</v>
      </c>
      <c r="BC22" s="23">
        <f>'Net zero Intermediate calcs'!AX42*'Net zero Intermediate calcs'!AX43*(1-Constants!$H$26)</f>
        <v>5559810.5811266927</v>
      </c>
      <c r="BD22" s="23">
        <f>'Net zero Intermediate calcs'!AY42*'Net zero Intermediate calcs'!AY43*(1-Constants!$H$26)</f>
        <v>5840308.9635841288</v>
      </c>
      <c r="BE22" s="23">
        <f>'Net zero Intermediate calcs'!AZ42*'Net zero Intermediate calcs'!AZ43*(1-Constants!$H$26)</f>
        <v>6123724.5834644791</v>
      </c>
      <c r="BF22" s="23">
        <f>'Net zero Intermediate calcs'!BA42*'Net zero Intermediate calcs'!BA43*(1-Constants!$H$26)</f>
        <v>6406069.8412165325</v>
      </c>
      <c r="BG22" s="23">
        <f>'Net zero Intermediate calcs'!BB42*'Net zero Intermediate calcs'!BB43*(1-Constants!$H$26)</f>
        <v>6701854.0173044363</v>
      </c>
      <c r="BH22" s="23">
        <f>'Net zero Intermediate calcs'!BC42*'Net zero Intermediate calcs'!BC43*(1-Constants!$H$26)</f>
        <v>6990088.8908834113</v>
      </c>
      <c r="BI22" s="23">
        <f>'Net zero Intermediate calcs'!BD42*'Net zero Intermediate calcs'!BD43*(1-Constants!$H$26)</f>
        <v>7289461.8406990673</v>
      </c>
      <c r="BJ22" s="23">
        <f>'Net zero Intermediate calcs'!BE42*'Net zero Intermediate calcs'!BE43*(1-Constants!$H$26)</f>
        <v>7604496.2410423225</v>
      </c>
      <c r="BK22" s="23">
        <f>'Net zero Intermediate calcs'!BF42*'Net zero Intermediate calcs'!BF43*(1-Constants!$H$26)</f>
        <v>7936354.4169001319</v>
      </c>
      <c r="BL22" s="23">
        <f>'Net zero Intermediate calcs'!BG42*'Net zero Intermediate calcs'!BG43*(1-Constants!$H$26)</f>
        <v>8286145.7976837661</v>
      </c>
      <c r="BM22" s="23">
        <f>'Net zero Intermediate calcs'!BH42*'Net zero Intermediate calcs'!BH43*(1-Constants!$H$26)</f>
        <v>8626410.1439522598</v>
      </c>
      <c r="BN22" s="23">
        <f>'Net zero Intermediate calcs'!BI42*'Net zero Intermediate calcs'!BI43*(1-Constants!$H$26)</f>
        <v>8984574.7438255828</v>
      </c>
      <c r="BO22" s="23">
        <f>'Net zero Intermediate calcs'!BJ42*'Net zero Intermediate calcs'!BJ43*(1-Constants!$H$26)</f>
        <v>9370992.6227525957</v>
      </c>
      <c r="BP22" s="23">
        <f>'Net zero Intermediate calcs'!BK42*'Net zero Intermediate calcs'!BK43*(1-Constants!$H$26)</f>
        <v>9781720.3986099157</v>
      </c>
      <c r="BQ22">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3532846.5940719731</v>
      </c>
      <c r="AN41" s="22">
        <f>((Data!$AJ$42*LN('Intermediate calculations'!AH60))+Data!$AK$42)</f>
        <v>3559420.7056514025</v>
      </c>
      <c r="AO41" s="22">
        <f>((Data!$AJ$42*LN('Intermediate calculations'!AI60))+Data!$AK$42)</f>
        <v>3570261.5070564244</v>
      </c>
      <c r="AP41" s="22">
        <f>((Data!$AJ$42*LN('Intermediate calculations'!AJ60))+Data!$AK$42)</f>
        <v>3571059.7268603966</v>
      </c>
      <c r="AQ41" s="22">
        <f>((Data!$AJ$42*LN('Intermediate calculations'!AK60))+Data!$AK$42)</f>
        <v>3576535.6832903493</v>
      </c>
      <c r="AR41" s="22">
        <f>((Data!$AJ$42*LN('Intermediate calculations'!AL60))+Data!$AK$42)</f>
        <v>3582589.0212090667</v>
      </c>
      <c r="AS41" s="22">
        <f>((Data!$AJ$42*LN('Intermediate calculations'!AM60))+Data!$AK$42)</f>
        <v>3590460.464595072</v>
      </c>
      <c r="AT41" s="22">
        <f>((Data!$AJ$42*LN('Intermediate calculations'!AN60))+Data!$AK$42)</f>
        <v>3599568.3378957454</v>
      </c>
      <c r="AU41" s="22">
        <f>((Data!$AJ$42*LN('Intermediate calculations'!AO60))+Data!$AK$42)</f>
        <v>3609923.9861918241</v>
      </c>
      <c r="AV41" s="22">
        <f>((Data!$AJ$42*LN('Intermediate calculations'!AP60))+Data!$AK$42)</f>
        <v>3622749.5119625926</v>
      </c>
      <c r="AW41" s="22">
        <f>((Data!$AJ$42*LN('Intermediate calculations'!AQ60))+Data!$AK$42)</f>
        <v>3638161.4546589516</v>
      </c>
      <c r="AX41" s="22">
        <f>((Data!$AJ$42*LN('Intermediate calculations'!AR60))+Data!$AK$42)</f>
        <v>3655576.6197214182</v>
      </c>
      <c r="AY41" s="22">
        <f>((Data!$AJ$42*LN('Intermediate calculations'!AS60))+Data!$AK$42)</f>
        <v>3673540.3700983394</v>
      </c>
      <c r="AZ41" s="22">
        <f>((Data!$AJ$42*LN('Intermediate calculations'!AT60))+Data!$AK$42)</f>
        <v>3692178.7258380298</v>
      </c>
      <c r="BA41" s="22">
        <f>((Data!$AJ$42*LN('Intermediate calculations'!AU60))+Data!$AK$42)</f>
        <v>3713012.3195534348</v>
      </c>
      <c r="BB41" s="22">
        <f>((Data!$AJ$42*LN('Intermediate calculations'!AV60))+Data!$AK$42)</f>
        <v>3734514.7083002646</v>
      </c>
      <c r="BC41" s="22">
        <f>((Data!$AJ$42*LN('Intermediate calculations'!AW60))+Data!$AK$42)</f>
        <v>3756690.6017623115</v>
      </c>
      <c r="BD41" s="22">
        <f>((Data!$AJ$42*LN('Intermediate calculations'!AX60))+Data!$AK$42)</f>
        <v>3779623.5069015324</v>
      </c>
      <c r="BE41" s="22">
        <f>((Data!$AJ$42*LN('Intermediate calculations'!AY60))+Data!$AK$42)</f>
        <v>3802939.2577585205</v>
      </c>
      <c r="BF41" s="22">
        <f>((Data!$AJ$42*LN('Intermediate calculations'!AZ60))+Data!$AK$42)</f>
        <v>3825924.0461836755</v>
      </c>
      <c r="BG41" s="22">
        <f>((Data!$AJ$42*LN('Intermediate calculations'!BA60))+Data!$AK$42)</f>
        <v>3848332.7053888217</v>
      </c>
      <c r="BH41" s="22">
        <f>((Data!$AJ$42*LN('Intermediate calculations'!BB60))+Data!$AK$42)</f>
        <v>3871107.8900102228</v>
      </c>
      <c r="BI41" s="22">
        <f>((Data!$AJ$42*LN('Intermediate calculations'!BC60))+Data!$AK$42)</f>
        <v>3892915.2823000681</v>
      </c>
      <c r="BJ41" s="22">
        <f>((Data!$AJ$42*LN('Intermediate calculations'!BD60))+Data!$AK$42)</f>
        <v>3914928.2455330603</v>
      </c>
      <c r="BK41" s="22">
        <f>((Data!$AJ$42*LN('Intermediate calculations'!BE60))+Data!$AK$42)</f>
        <v>3937387.4095168989</v>
      </c>
      <c r="BL41" s="22">
        <f>((Data!$AJ$42*LN('Intermediate calculations'!BF60))+Data!$AK$42)</f>
        <v>3960312.8452833463</v>
      </c>
      <c r="BM41" s="22">
        <f>((Data!$AJ$42*LN('Intermediate calculations'!BG60))+Data!$AK$42)</f>
        <v>3983716.5960292518</v>
      </c>
      <c r="BN41" s="22">
        <f>((Data!$AJ$42*LN('Intermediate calculations'!BH60))+Data!$AK$42)</f>
        <v>4006050.5005795397</v>
      </c>
      <c r="BO41" s="22">
        <f>((Data!$AJ$42*LN('Intermediate calculations'!BI60))+Data!$AK$42)</f>
        <v>4028840.9744705111</v>
      </c>
      <c r="BP41" s="22">
        <f>((Data!$AJ$42*LN('Intermediate calculations'!BJ60))+Data!$AK$42)</f>
        <v>4052582.3242733404</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1948204.1883282801</v>
      </c>
      <c r="AN45" s="22">
        <f t="shared" si="46"/>
        <v>1962858.6020146878</v>
      </c>
      <c r="AO45" s="22">
        <f t="shared" si="46"/>
        <v>1968836.8108442298</v>
      </c>
      <c r="AP45" s="22">
        <f t="shared" si="46"/>
        <v>1969276.9927553025</v>
      </c>
      <c r="AQ45" s="22">
        <f t="shared" si="46"/>
        <v>1972296.7336265414</v>
      </c>
      <c r="AR45" s="22">
        <f t="shared" si="46"/>
        <v>1975634.8741238955</v>
      </c>
      <c r="AS45" s="22">
        <f t="shared" si="46"/>
        <v>1979975.617081299</v>
      </c>
      <c r="AT45" s="22">
        <f t="shared" si="46"/>
        <v>1984998.1948917564</v>
      </c>
      <c r="AU45" s="22">
        <f t="shared" si="46"/>
        <v>1990708.8638512094</v>
      </c>
      <c r="AV45" s="22">
        <f t="shared" si="46"/>
        <v>1997781.5578838489</v>
      </c>
      <c r="AW45" s="22">
        <f t="shared" si="46"/>
        <v>2006280.5431954965</v>
      </c>
      <c r="AX45" s="22">
        <f t="shared" si="46"/>
        <v>2015884.214515971</v>
      </c>
      <c r="AY45" s="22">
        <f t="shared" si="46"/>
        <v>2025790.4056823594</v>
      </c>
      <c r="AZ45" s="22">
        <f t="shared" si="46"/>
        <v>2036068.6110186868</v>
      </c>
      <c r="BA45" s="22">
        <f t="shared" si="46"/>
        <v>2047557.390237798</v>
      </c>
      <c r="BB45" s="22">
        <f t="shared" si="46"/>
        <v>2059414.9794934222</v>
      </c>
      <c r="BC45" s="22">
        <f t="shared" si="46"/>
        <v>2071643.9759619285</v>
      </c>
      <c r="BD45" s="22">
        <f t="shared" si="46"/>
        <v>2084290.4299341256</v>
      </c>
      <c r="BE45" s="22">
        <f t="shared" si="46"/>
        <v>2097148.0059041162</v>
      </c>
      <c r="BF45" s="22">
        <f t="shared" si="46"/>
        <v>2109823.0711483485</v>
      </c>
      <c r="BG45" s="22">
        <f t="shared" si="46"/>
        <v>2122180.4273357191</v>
      </c>
      <c r="BH45" s="22">
        <f t="shared" si="46"/>
        <v>2134739.9056170057</v>
      </c>
      <c r="BI45" s="22">
        <f t="shared" si="46"/>
        <v>2146765.6904520686</v>
      </c>
      <c r="BJ45" s="22">
        <f t="shared" si="46"/>
        <v>2158904.8383109067</v>
      </c>
      <c r="BK45" s="22">
        <f t="shared" si="46"/>
        <v>2171290.0455862763</v>
      </c>
      <c r="BL45" s="22">
        <f t="shared" si="46"/>
        <v>2183932.3805391686</v>
      </c>
      <c r="BM45" s="22">
        <f t="shared" si="46"/>
        <v>2196838.4844448045</v>
      </c>
      <c r="BN45" s="22">
        <f t="shared" si="46"/>
        <v>2209154.6168405917</v>
      </c>
      <c r="BO45" s="22">
        <f t="shared" si="46"/>
        <v>2221722.5264585414</v>
      </c>
      <c r="BP45" s="22">
        <f t="shared" si="46"/>
        <v>2234814.8008867744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640817.37830488977</v>
      </c>
      <c r="AN46" s="22">
        <f>((Data!$AJ$48*'Net zero Activity data'!AN47)+Data!$AK$48)</f>
        <v>640586.60944977636</v>
      </c>
      <c r="AO46" s="22">
        <f>((Data!$AJ$48*'Net zero Activity data'!AO47)+Data!$AK$48)</f>
        <v>640492.46822811128</v>
      </c>
      <c r="AP46" s="22">
        <f>((Data!$AJ$48*'Net zero Activity data'!AP47)+Data!$AK$48)</f>
        <v>640485.53650925634</v>
      </c>
      <c r="AQ46" s="22">
        <f>((Data!$AJ$48*'Net zero Activity data'!AQ47)+Data!$AK$48)</f>
        <v>640437.98345401254</v>
      </c>
      <c r="AR46" s="22">
        <f>((Data!$AJ$48*'Net zero Activity data'!AR47)+Data!$AK$48)</f>
        <v>640385.41643377778</v>
      </c>
      <c r="AS46" s="22">
        <f>((Data!$AJ$48*'Net zero Activity data'!AS47)+Data!$AK$48)</f>
        <v>640317.06103559816</v>
      </c>
      <c r="AT46" s="22">
        <f>((Data!$AJ$48*'Net zero Activity data'!AT47)+Data!$AK$48)</f>
        <v>640237.9685139975</v>
      </c>
      <c r="AU46" s="22">
        <f>((Data!$AJ$48*'Net zero Activity data'!AU47)+Data!$AK$48)</f>
        <v>640148.04034860618</v>
      </c>
      <c r="AV46" s="22">
        <f>((Data!$AJ$48*'Net zero Activity data'!AV47)+Data!$AK$48)</f>
        <v>640036.66383505834</v>
      </c>
      <c r="AW46" s="22">
        <f>((Data!$AJ$48*'Net zero Activity data'!AW47)+Data!$AK$48)</f>
        <v>639902.82694796298</v>
      </c>
      <c r="AX46" s="22">
        <f>((Data!$AJ$48*'Net zero Activity data'!AX47)+Data!$AK$48)</f>
        <v>639751.59413285775</v>
      </c>
      <c r="AY46" s="22">
        <f>((Data!$AJ$48*'Net zero Activity data'!AY47)+Data!$AK$48)</f>
        <v>639595.59741794842</v>
      </c>
      <c r="AZ46" s="22">
        <f>((Data!$AJ$48*'Net zero Activity data'!AZ47)+Data!$AK$48)</f>
        <v>639433.7424485964</v>
      </c>
      <c r="BA46" s="22">
        <f>((Data!$AJ$48*'Net zero Activity data'!BA47)+Data!$AK$48)</f>
        <v>639252.82409295428</v>
      </c>
      <c r="BB46" s="22">
        <f>((Data!$AJ$48*'Net zero Activity data'!BB47)+Data!$AK$48)</f>
        <v>639066.09793962725</v>
      </c>
      <c r="BC46" s="22">
        <f>((Data!$AJ$48*'Net zero Activity data'!BC47)+Data!$AK$48)</f>
        <v>638873.52308985067</v>
      </c>
      <c r="BD46" s="22">
        <f>((Data!$AJ$48*'Net zero Activity data'!BD47)+Data!$AK$48)</f>
        <v>638674.37437146029</v>
      </c>
      <c r="BE46" s="22">
        <f>((Data!$AJ$48*'Net zero Activity data'!BE47)+Data!$AK$48)</f>
        <v>638471.90103137167</v>
      </c>
      <c r="BF46" s="22">
        <f>((Data!$AJ$48*'Net zero Activity data'!BF47)+Data!$AK$48)</f>
        <v>638272.30175995128</v>
      </c>
      <c r="BG46" s="22">
        <f>((Data!$AJ$48*'Net zero Activity data'!BG47)+Data!$AK$48)</f>
        <v>638077.70557885442</v>
      </c>
      <c r="BH46" s="22">
        <f>((Data!$AJ$48*'Net zero Activity data'!BH47)+Data!$AK$48)</f>
        <v>637879.92650110915</v>
      </c>
      <c r="BI46" s="22">
        <f>((Data!$AJ$48*'Net zero Activity data'!BI47)+Data!$AK$48)</f>
        <v>637690.55170539126</v>
      </c>
      <c r="BJ46" s="22">
        <f>((Data!$AJ$48*'Net zero Activity data'!BJ47)+Data!$AK$48)</f>
        <v>637499.3917372491</v>
      </c>
      <c r="BK46" s="22">
        <f>((Data!$AJ$48*'Net zero Activity data'!BK47)+Data!$AK$48)</f>
        <v>637304.35697404109</v>
      </c>
      <c r="BL46" s="22">
        <f>((Data!$AJ$48*'Net zero Activity data'!BL47)+Data!$AK$48)</f>
        <v>637105.27311947884</v>
      </c>
      <c r="BM46" s="22">
        <f>((Data!$AJ$48*'Net zero Activity data'!BM47)+Data!$AK$48)</f>
        <v>636902.03559077159</v>
      </c>
      <c r="BN46" s="22">
        <f>((Data!$AJ$48*'Net zero Activity data'!BN47)+Data!$AK$48)</f>
        <v>636708.08857704443</v>
      </c>
      <c r="BO46" s="22">
        <f>((Data!$AJ$48*'Net zero Activity data'!BO47)+Data!$AK$48)</f>
        <v>636510.17672770214</v>
      </c>
      <c r="BP46" s="22">
        <f>((Data!$AJ$48*'Net zero Activity data'!BP47)+Data!$AK$48)</f>
        <v>636304.00749805651</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420249.18914010539</v>
      </c>
      <c r="AN47" s="22">
        <f>((Data!$AJ$49*'Net zero Activity data'!AN41)+Data!$AK$49)</f>
        <v>420079.45319070813</v>
      </c>
      <c r="AO47" s="22">
        <f>((Data!$AJ$49*'Net zero Activity data'!AO41)+Data!$AK$49)</f>
        <v>420010.21009623213</v>
      </c>
      <c r="AP47" s="22">
        <f>((Data!$AJ$49*'Net zero Activity data'!AP41)+Data!$AK$49)</f>
        <v>420005.11165311583</v>
      </c>
      <c r="AQ47" s="22">
        <f>((Data!$AJ$49*'Net zero Activity data'!AQ41)+Data!$AK$49)</f>
        <v>419970.1352566061</v>
      </c>
      <c r="AR47" s="22">
        <f>((Data!$AJ$49*'Net zero Activity data'!AR41)+Data!$AK$49)</f>
        <v>419931.47097029176</v>
      </c>
      <c r="AS47" s="22">
        <f>((Data!$AJ$49*'Net zero Activity data'!AS41)+Data!$AK$49)</f>
        <v>419881.19395868754</v>
      </c>
      <c r="AT47" s="22">
        <f>((Data!$AJ$49*'Net zero Activity data'!AT41)+Data!$AK$49)</f>
        <v>419823.01953893097</v>
      </c>
      <c r="AU47" s="22">
        <f>((Data!$AJ$49*'Net zero Activity data'!AU41)+Data!$AK$49)</f>
        <v>419756.87524696073</v>
      </c>
      <c r="AV47" s="22">
        <f>((Data!$AJ$49*'Net zero Activity data'!AV41)+Data!$AK$49)</f>
        <v>419674.95518778154</v>
      </c>
      <c r="AW47" s="22">
        <f>((Data!$AJ$49*'Net zero Activity data'!AW41)+Data!$AK$49)</f>
        <v>419576.51499278937</v>
      </c>
      <c r="AX47" s="22">
        <f>((Data!$AJ$49*'Net zero Activity data'!AX41)+Data!$AK$49)</f>
        <v>419465.27968142426</v>
      </c>
      <c r="AY47" s="22">
        <f>((Data!$AJ$49*'Net zero Activity data'!AY41)+Data!$AK$49)</f>
        <v>419350.54040911223</v>
      </c>
      <c r="AZ47" s="22">
        <f>((Data!$AJ$49*'Net zero Activity data'!AZ41)+Data!$AK$49)</f>
        <v>419231.49225214095</v>
      </c>
      <c r="BA47" s="22">
        <f>((Data!$AJ$49*'Net zero Activity data'!BA41)+Data!$AK$49)</f>
        <v>419098.42252380511</v>
      </c>
      <c r="BB47" s="22">
        <f>((Data!$AJ$49*'Net zero Activity data'!BB41)+Data!$AK$49)</f>
        <v>418961.08102294838</v>
      </c>
      <c r="BC47" s="22">
        <f>((Data!$AJ$49*'Net zero Activity data'!BC41)+Data!$AK$49)</f>
        <v>418819.43766756234</v>
      </c>
      <c r="BD47" s="22">
        <f>((Data!$AJ$49*'Net zero Activity data'!BD41)+Data!$AK$49)</f>
        <v>418672.95907637372</v>
      </c>
      <c r="BE47" s="22">
        <f>((Data!$AJ$49*'Net zero Activity data'!BE41)+Data!$AK$49)</f>
        <v>418524.03514731623</v>
      </c>
      <c r="BF47" s="22">
        <f>((Data!$AJ$49*'Net zero Activity data'!BF41)+Data!$AK$49)</f>
        <v>418377.22516372078</v>
      </c>
      <c r="BG47" s="22">
        <f>((Data!$AJ$49*'Net zero Activity data'!BG41)+Data!$AK$49)</f>
        <v>418234.09507135488</v>
      </c>
      <c r="BH47" s="22">
        <f>((Data!$AJ$49*'Net zero Activity data'!BH41)+Data!$AK$49)</f>
        <v>418088.62388324545</v>
      </c>
      <c r="BI47" s="22">
        <f>((Data!$AJ$49*'Net zero Activity data'!BI41)+Data!$AK$49)</f>
        <v>417949.3342432839</v>
      </c>
      <c r="BJ47" s="22">
        <f>((Data!$AJ$49*'Net zero Activity data'!BJ41)+Data!$AK$49)</f>
        <v>417808.73156679439</v>
      </c>
      <c r="BK47" s="22">
        <f>((Data!$AJ$49*'Net zero Activity data'!BK41)+Data!$AK$49)</f>
        <v>417665.27888691565</v>
      </c>
      <c r="BL47" s="22">
        <f>((Data!$AJ$49*'Net zero Activity data'!BL41)+Data!$AK$49)</f>
        <v>417518.8480046062</v>
      </c>
      <c r="BM47" s="22">
        <f>((Data!$AJ$49*'Net zero Activity data'!BM41)+Data!$AK$49)</f>
        <v>417369.36199675081</v>
      </c>
      <c r="BN47" s="22">
        <f>((Data!$AJ$49*'Net zero Activity data'!BN41)+Data!$AK$49)</f>
        <v>417226.70938233467</v>
      </c>
      <c r="BO47" s="22">
        <f>((Data!$AJ$49*'Net zero Activity data'!BO41)+Data!$AK$49)</f>
        <v>417081.14053757628</v>
      </c>
      <c r="BP47" s="22">
        <f>((Data!$AJ$49*'Net zero Activity data'!BP41)+Data!$AK$49)</f>
        <v>416929.49819436145</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2773.6446483246964</v>
      </c>
      <c r="AN48" s="22">
        <f t="shared" si="47"/>
        <v>2772.5243910586742</v>
      </c>
      <c r="AO48" s="22">
        <f t="shared" si="47"/>
        <v>2772.0673866351326</v>
      </c>
      <c r="AP48" s="22">
        <f t="shared" si="47"/>
        <v>2772.0337369105655</v>
      </c>
      <c r="AQ48" s="22">
        <f t="shared" si="47"/>
        <v>2771.8028926936008</v>
      </c>
      <c r="AR48" s="22">
        <f t="shared" si="47"/>
        <v>2771.5477084039262</v>
      </c>
      <c r="AS48" s="22">
        <f t="shared" si="47"/>
        <v>2771.2158801273381</v>
      </c>
      <c r="AT48" s="22">
        <f t="shared" si="47"/>
        <v>2770.8319289569445</v>
      </c>
      <c r="AU48" s="22">
        <f t="shared" si="47"/>
        <v>2770.3953766299414</v>
      </c>
      <c r="AV48" s="22">
        <f t="shared" si="47"/>
        <v>2769.8547042393589</v>
      </c>
      <c r="AW48" s="22">
        <f t="shared" si="47"/>
        <v>2769.2049989524103</v>
      </c>
      <c r="AX48" s="22">
        <f t="shared" si="47"/>
        <v>2768.4708458974005</v>
      </c>
      <c r="AY48" s="22">
        <f t="shared" si="47"/>
        <v>2767.7135667001417</v>
      </c>
      <c r="AZ48" s="22">
        <f t="shared" si="47"/>
        <v>2766.9278488641307</v>
      </c>
      <c r="BA48" s="22">
        <f t="shared" si="47"/>
        <v>2766.0495886571143</v>
      </c>
      <c r="BB48" s="22">
        <f t="shared" si="47"/>
        <v>2765.1431347514599</v>
      </c>
      <c r="BC48" s="22">
        <f t="shared" si="47"/>
        <v>2764.208288605912</v>
      </c>
      <c r="BD48" s="22">
        <f t="shared" si="47"/>
        <v>2763.2415299040672</v>
      </c>
      <c r="BE48" s="22">
        <f t="shared" si="47"/>
        <v>2762.2586319722873</v>
      </c>
      <c r="BF48" s="22">
        <f t="shared" si="47"/>
        <v>2761.2896860805577</v>
      </c>
      <c r="BG48" s="22">
        <f t="shared" si="47"/>
        <v>2760.3450274709426</v>
      </c>
      <c r="BH48" s="22">
        <f t="shared" si="47"/>
        <v>2759.3849176294207</v>
      </c>
      <c r="BI48" s="22">
        <f t="shared" si="47"/>
        <v>2758.4656060056745</v>
      </c>
      <c r="BJ48" s="22">
        <f t="shared" si="47"/>
        <v>2757.5376283408436</v>
      </c>
      <c r="BK48" s="22">
        <f t="shared" si="47"/>
        <v>2756.5908406536437</v>
      </c>
      <c r="BL48" s="22">
        <f t="shared" si="47"/>
        <v>2755.6243968304016</v>
      </c>
      <c r="BM48" s="22">
        <f t="shared" si="47"/>
        <v>2754.637789178556</v>
      </c>
      <c r="BN48" s="22">
        <f t="shared" si="47"/>
        <v>2753.6962819234091</v>
      </c>
      <c r="BO48" s="22">
        <f t="shared" si="47"/>
        <v>2752.735527548004</v>
      </c>
      <c r="BP48" s="22">
        <f t="shared" si="47"/>
        <v>2751.7346880827863</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20279790.167587776</v>
      </c>
      <c r="AM50" s="22">
        <f>((AM5*Constants!$H63*Constants!$H81*(1-Constants!$H99))+(AM5*Constants!$H63*Constants!$H115))</f>
        <v>20619616.463356629</v>
      </c>
      <c r="AN50" s="22">
        <f>((AN5*Constants!$H63*Constants!$H81*(1-Constants!$H99))+(AN5*Constants!$H63*Constants!$H115))</f>
        <v>20726756.999639787</v>
      </c>
      <c r="AO50" s="22">
        <f>((AO5*Constants!$H63*Constants!$H81*(1-Constants!$H99))+(AO5*Constants!$H63*Constants!$H115))</f>
        <v>20692600.59884613</v>
      </c>
      <c r="AP50" s="22">
        <f>((AP5*Constants!$H63*Constants!$H81*(1-Constants!$H99))+(AP5*Constants!$H63*Constants!$H115))</f>
        <v>20741436.105913758</v>
      </c>
      <c r="AQ50" s="22">
        <f>((AQ5*Constants!$H63*Constants!$H81*(1-Constants!$H99))+(AQ5*Constants!$H63*Constants!$H115))</f>
        <v>20807794.869193889</v>
      </c>
      <c r="AR50" s="22">
        <f>((AR5*Constants!$H63*Constants!$H81*(1-Constants!$H99))+(AR5*Constants!$H63*Constants!$H115))</f>
        <v>20901052.93984849</v>
      </c>
      <c r="AS50" s="22">
        <f>((AS5*Constants!$H63*Constants!$H81*(1-Constants!$H99))+(AS5*Constants!$H63*Constants!$H115))</f>
        <v>21013201.563671466</v>
      </c>
      <c r="AT50" s="22">
        <f>((AT5*Constants!$H63*Constants!$H81*(1-Constants!$H99))+(AT5*Constants!$H63*Constants!$H115))</f>
        <v>21144668.916165665</v>
      </c>
      <c r="AU50" s="22">
        <f>((AU5*Constants!$H63*Constants!$H81*(1-Constants!$H99))+(AU5*Constants!$H63*Constants!$H115))</f>
        <v>21314692.111315563</v>
      </c>
      <c r="AV50" s="22">
        <f>((AV5*Constants!$H63*Constants!$H81*(1-Constants!$H99))+(AV5*Constants!$H63*Constants!$H115))</f>
        <v>21526719.695533499</v>
      </c>
      <c r="AW50" s="22">
        <f>((AW5*Constants!$H63*Constants!$H81*(1-Constants!$H99))+(AW5*Constants!$H63*Constants!$H115))</f>
        <v>21773469.609615702</v>
      </c>
      <c r="AX50" s="22">
        <f>((AX5*Constants!$H63*Constants!$H81*(1-Constants!$H99))+(AX5*Constants!$H63*Constants!$H115))</f>
        <v>22033651.769350816</v>
      </c>
      <c r="AY50" s="22">
        <f>((AY5*Constants!$H63*Constants!$H81*(1-Constants!$H99))+(AY5*Constants!$H63*Constants!$H115))</f>
        <v>22309977.914328162</v>
      </c>
      <c r="AZ50" s="22">
        <f>((AZ5*Constants!$H63*Constants!$H81*(1-Constants!$H99))+(AZ5*Constants!$H63*Constants!$H115))</f>
        <v>22628484.175675176</v>
      </c>
      <c r="BA50" s="22">
        <f>((BA5*Constants!$H63*Constants!$H81*(1-Constants!$H99))+(BA5*Constants!$H63*Constants!$H115))</f>
        <v>22965788.518714901</v>
      </c>
      <c r="BB50" s="22">
        <f>((BB5*Constants!$H63*Constants!$H81*(1-Constants!$H99))+(BB5*Constants!$H63*Constants!$H115))</f>
        <v>23323200.615809169</v>
      </c>
      <c r="BC50" s="22">
        <f>((BC5*Constants!$H63*Constants!$H81*(1-Constants!$H99))+(BC5*Constants!$H63*Constants!$H115))</f>
        <v>23703155.633760802</v>
      </c>
      <c r="BD50" s="22">
        <f>((BD5*Constants!$H63*Constants!$H81*(1-Constants!$H99))+(BD5*Constants!$H63*Constants!$H115))</f>
        <v>24099712.303112838</v>
      </c>
      <c r="BE50" s="22">
        <f>((BE5*Constants!$H63*Constants!$H81*(1-Constants!$H99))+(BE5*Constants!$H63*Constants!$H115))</f>
        <v>24500149.356279187</v>
      </c>
      <c r="BF50" s="22">
        <f>((BF5*Constants!$H63*Constants!$H81*(1-Constants!$H99))+(BF5*Constants!$H63*Constants!$H115))</f>
        <v>24899564.453499809</v>
      </c>
      <c r="BG50" s="22">
        <f>((BG5*Constants!$H63*Constants!$H81*(1-Constants!$H99))+(BG5*Constants!$H63*Constants!$H115))</f>
        <v>25316347.120986987</v>
      </c>
      <c r="BH50" s="22">
        <f>((BH5*Constants!$H63*Constants!$H81*(1-Constants!$H99))+(BH5*Constants!$H63*Constants!$H115))</f>
        <v>25723715.370609276</v>
      </c>
      <c r="BI50" s="22">
        <f>((BI5*Constants!$H63*Constants!$H81*(1-Constants!$H99))+(BI5*Constants!$H63*Constants!$H115))</f>
        <v>26145017.490931224</v>
      </c>
      <c r="BJ50" s="22">
        <f>((BJ5*Constants!$H63*Constants!$H81*(1-Constants!$H99))+(BJ5*Constants!$H63*Constants!$H115))</f>
        <v>26586052.117671698</v>
      </c>
      <c r="BK50" s="22">
        <f>((BK5*Constants!$H63*Constants!$H81*(1-Constants!$H99))+(BK5*Constants!$H63*Constants!$H115))</f>
        <v>27048148.185752764</v>
      </c>
      <c r="BL50" s="22">
        <f>((BL5*Constants!$H63*Constants!$H81*(1-Constants!$H99))+(BL5*Constants!$H63*Constants!$H115))</f>
        <v>27532554.196973089</v>
      </c>
      <c r="BM50" s="22">
        <f>((BM5*Constants!$H63*Constants!$H81*(1-Constants!$H99))+(BM5*Constants!$H63*Constants!$H115))</f>
        <v>28004258.831911307</v>
      </c>
      <c r="BN50" s="22">
        <f>((BN5*Constants!$H63*Constants!$H81*(1-Constants!$H99))+(BN5*Constants!$H63*Constants!$H115))</f>
        <v>28498369.710081249</v>
      </c>
      <c r="BO50" s="22">
        <f>((BO5*Constants!$H63*Constants!$H81*(1-Constants!$H99))+(BO5*Constants!$H63*Constants!$H115))</f>
        <v>29028364.220464334</v>
      </c>
      <c r="BP50" s="22">
        <f>((BP5*Constants!$H63*Constants!$H81*(1-Constants!$H99))+(BP5*Constants!$H63*Constants!$H115))</f>
        <v>29589106.829442795</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59297513.552313551</v>
      </c>
      <c r="AM51" s="22">
        <f>((AM6*Constants!$H64*Constants!$H82*(1-Constants!$H100))+(AM6*Constants!$H64*Constants!$H116))</f>
        <v>60291155.706017502</v>
      </c>
      <c r="AN51" s="22">
        <f>((AN6*Constants!$H64*Constants!$H82*(1-Constants!$H100))+(AN6*Constants!$H64*Constants!$H116))</f>
        <v>60604431.501760513</v>
      </c>
      <c r="AO51" s="22">
        <f>((AO6*Constants!$H64*Constants!$H82*(1-Constants!$H100))+(AO6*Constants!$H64*Constants!$H116))</f>
        <v>60504559.184432656</v>
      </c>
      <c r="AP51" s="22">
        <f>((AP6*Constants!$H64*Constants!$H82*(1-Constants!$H100))+(AP6*Constants!$H64*Constants!$H116))</f>
        <v>60647352.77934888</v>
      </c>
      <c r="AQ51" s="22">
        <f>((AQ6*Constants!$H64*Constants!$H82*(1-Constants!$H100))+(AQ6*Constants!$H64*Constants!$H116))</f>
        <v>60841383.863122478</v>
      </c>
      <c r="AR51" s="22">
        <f>((AR6*Constants!$H64*Constants!$H82*(1-Constants!$H100))+(AR6*Constants!$H64*Constants!$H116))</f>
        <v>61114067.735233851</v>
      </c>
      <c r="AS51" s="22">
        <f>((AS6*Constants!$H64*Constants!$H82*(1-Constants!$H100))+(AS6*Constants!$H64*Constants!$H116))</f>
        <v>61441987.032527402</v>
      </c>
      <c r="AT51" s="22">
        <f>((AT6*Constants!$H64*Constants!$H82*(1-Constants!$H100))+(AT6*Constants!$H64*Constants!$H116))</f>
        <v>61826393.727655396</v>
      </c>
      <c r="AU51" s="22">
        <f>((AU6*Constants!$H64*Constants!$H82*(1-Constants!$H100))+(AU6*Constants!$H64*Constants!$H116))</f>
        <v>62323536.57949429</v>
      </c>
      <c r="AV51" s="22">
        <f>((AV6*Constants!$H64*Constants!$H82*(1-Constants!$H100))+(AV6*Constants!$H64*Constants!$H116))</f>
        <v>62943499.036932409</v>
      </c>
      <c r="AW51" s="22">
        <f>((AW6*Constants!$H64*Constants!$H82*(1-Constants!$H100))+(AW6*Constants!$H64*Constants!$H116))</f>
        <v>63664988.571755439</v>
      </c>
      <c r="AX51" s="22">
        <f>((AX6*Constants!$H64*Constants!$H82*(1-Constants!$H100))+(AX6*Constants!$H64*Constants!$H116))</f>
        <v>64425753.600163937</v>
      </c>
      <c r="AY51" s="22">
        <f>((AY6*Constants!$H64*Constants!$H82*(1-Constants!$H100))+(AY6*Constants!$H64*Constants!$H116))</f>
        <v>65233723.169436932</v>
      </c>
      <c r="AZ51" s="22">
        <f>((AZ6*Constants!$H64*Constants!$H82*(1-Constants!$H100))+(AZ6*Constants!$H64*Constants!$H116))</f>
        <v>66165026.1658016</v>
      </c>
      <c r="BA51" s="22">
        <f>((BA6*Constants!$H64*Constants!$H82*(1-Constants!$H100))+(BA6*Constants!$H64*Constants!$H116))</f>
        <v>67151294.203457117</v>
      </c>
      <c r="BB51" s="22">
        <f>((BB6*Constants!$H64*Constants!$H82*(1-Constants!$H100))+(BB6*Constants!$H64*Constants!$H116))</f>
        <v>68196356.726100028</v>
      </c>
      <c r="BC51" s="22">
        <f>((BC6*Constants!$H64*Constants!$H82*(1-Constants!$H100))+(BC6*Constants!$H64*Constants!$H116))</f>
        <v>69307334.090267509</v>
      </c>
      <c r="BD51" s="22">
        <f>((BD6*Constants!$H64*Constants!$H82*(1-Constants!$H100))+(BD6*Constants!$H64*Constants!$H116))</f>
        <v>70466854.197765738</v>
      </c>
      <c r="BE51" s="22">
        <f>((BE6*Constants!$H64*Constants!$H82*(1-Constants!$H100))+(BE6*Constants!$H64*Constants!$H116))</f>
        <v>71637720.434090555</v>
      </c>
      <c r="BF51" s="22">
        <f>((BF6*Constants!$H64*Constants!$H82*(1-Constants!$H100))+(BF6*Constants!$H64*Constants!$H116))</f>
        <v>72805598.501107812</v>
      </c>
      <c r="BG51" s="22">
        <f>((BG6*Constants!$H64*Constants!$H82*(1-Constants!$H100))+(BG6*Constants!$H64*Constants!$H116))</f>
        <v>74024258.835828155</v>
      </c>
      <c r="BH51" s="22">
        <f>((BH6*Constants!$H64*Constants!$H82*(1-Constants!$H100))+(BH6*Constants!$H64*Constants!$H116))</f>
        <v>75215391.687950402</v>
      </c>
      <c r="BI51" s="22">
        <f>((BI6*Constants!$H64*Constants!$H82*(1-Constants!$H100))+(BI6*Constants!$H64*Constants!$H116))</f>
        <v>76447266.770629346</v>
      </c>
      <c r="BJ51" s="22">
        <f>((BJ6*Constants!$H64*Constants!$H82*(1-Constants!$H100))+(BJ6*Constants!$H64*Constants!$H116))</f>
        <v>77736839.125178695</v>
      </c>
      <c r="BK51" s="22">
        <f>((BK6*Constants!$H64*Constants!$H82*(1-Constants!$H100))+(BK6*Constants!$H64*Constants!$H116))</f>
        <v>79087994.518457949</v>
      </c>
      <c r="BL51" s="22">
        <f>((BL6*Constants!$H64*Constants!$H82*(1-Constants!$H100))+(BL6*Constants!$H64*Constants!$H116))</f>
        <v>80504383.533225372</v>
      </c>
      <c r="BM51" s="22">
        <f>((BM6*Constants!$H64*Constants!$H82*(1-Constants!$H100))+(BM6*Constants!$H64*Constants!$H116))</f>
        <v>81883634.095079929</v>
      </c>
      <c r="BN51" s="22">
        <f>((BN6*Constants!$H64*Constants!$H82*(1-Constants!$H100))+(BN6*Constants!$H64*Constants!$H116))</f>
        <v>83328399.857077599</v>
      </c>
      <c r="BO51" s="22">
        <f>((BO6*Constants!$H64*Constants!$H82*(1-Constants!$H100))+(BO6*Constants!$H64*Constants!$H116))</f>
        <v>84878088.310576558</v>
      </c>
      <c r="BP51" s="22">
        <f>((BP6*Constants!$H64*Constants!$H82*(1-Constants!$H100))+(BP6*Constants!$H64*Constants!$H116))</f>
        <v>86517683.305420384</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3172082.6328117466</v>
      </c>
      <c r="AM52" s="22">
        <f>((AM7*Constants!$H65*Constants!$H83*(1-Constants!$H101))+(AM7*Constants!$H65*Constants!$H117))</f>
        <v>3225236.8854974564</v>
      </c>
      <c r="AN52" s="22">
        <f>((AN7*Constants!$H65*Constants!$H83*(1-Constants!$H101))+(AN7*Constants!$H65*Constants!$H117))</f>
        <v>3241995.3742000228</v>
      </c>
      <c r="AO52" s="22">
        <f>((AO7*Constants!$H65*Constants!$H83*(1-Constants!$H101))+(AO7*Constants!$H65*Constants!$H117))</f>
        <v>3236652.7683416018</v>
      </c>
      <c r="AP52" s="22">
        <f>((AP7*Constants!$H65*Constants!$H83*(1-Constants!$H101))+(AP7*Constants!$H65*Constants!$H117))</f>
        <v>3244291.4205442932</v>
      </c>
      <c r="AQ52" s="22">
        <f>((AQ7*Constants!$H65*Constants!$H83*(1-Constants!$H101))+(AQ7*Constants!$H65*Constants!$H117))</f>
        <v>3254670.9895041436</v>
      </c>
      <c r="AR52" s="22">
        <f>((AR7*Constants!$H65*Constants!$H83*(1-Constants!$H101))+(AR7*Constants!$H65*Constants!$H117))</f>
        <v>3269258.0391653273</v>
      </c>
      <c r="AS52" s="22">
        <f>((AS7*Constants!$H65*Constants!$H83*(1-Constants!$H101))+(AS7*Constants!$H65*Constants!$H117))</f>
        <v>3286799.872635141</v>
      </c>
      <c r="AT52" s="22">
        <f>((AT7*Constants!$H65*Constants!$H83*(1-Constants!$H101))+(AT7*Constants!$H65*Constants!$H117))</f>
        <v>3307363.4633913767</v>
      </c>
      <c r="AU52" s="22">
        <f>((AU7*Constants!$H65*Constants!$H83*(1-Constants!$H101))+(AU7*Constants!$H65*Constants!$H117))</f>
        <v>3333957.80288174</v>
      </c>
      <c r="AV52" s="22">
        <f>((AV7*Constants!$H65*Constants!$H83*(1-Constants!$H101))+(AV7*Constants!$H65*Constants!$H117))</f>
        <v>3367122.2987673855</v>
      </c>
      <c r="AW52" s="22">
        <f>((AW7*Constants!$H65*Constants!$H83*(1-Constants!$H101))+(AW7*Constants!$H65*Constants!$H117))</f>
        <v>3405717.9208443305</v>
      </c>
      <c r="AX52" s="22">
        <f>((AX7*Constants!$H65*Constants!$H83*(1-Constants!$H101))+(AX7*Constants!$H65*Constants!$H117))</f>
        <v>3446414.5603777249</v>
      </c>
      <c r="AY52" s="22">
        <f>((AY7*Constants!$H65*Constants!$H83*(1-Constants!$H101))+(AY7*Constants!$H65*Constants!$H117))</f>
        <v>3489636.3766899751</v>
      </c>
      <c r="AZ52" s="22">
        <f>((AZ7*Constants!$H65*Constants!$H83*(1-Constants!$H101))+(AZ7*Constants!$H65*Constants!$H117))</f>
        <v>3539455.8359502312</v>
      </c>
      <c r="BA52" s="22">
        <f>((BA7*Constants!$H65*Constants!$H83*(1-Constants!$H101))+(BA7*Constants!$H65*Constants!$H117))</f>
        <v>3592215.6150054578</v>
      </c>
      <c r="BB52" s="22">
        <f>((BB7*Constants!$H65*Constants!$H83*(1-Constants!$H101))+(BB7*Constants!$H65*Constants!$H117))</f>
        <v>3648120.5675015431</v>
      </c>
      <c r="BC52" s="22">
        <f>((BC7*Constants!$H65*Constants!$H83*(1-Constants!$H101))+(BC7*Constants!$H65*Constants!$H117))</f>
        <v>3707551.5923659084</v>
      </c>
      <c r="BD52" s="22">
        <f>((BD7*Constants!$H65*Constants!$H83*(1-Constants!$H101))+(BD7*Constants!$H65*Constants!$H117))</f>
        <v>3769579.3802957716</v>
      </c>
      <c r="BE52" s="22">
        <f>((BE7*Constants!$H65*Constants!$H83*(1-Constants!$H101))+(BE7*Constants!$H65*Constants!$H117))</f>
        <v>3832214.1221440108</v>
      </c>
      <c r="BF52" s="22">
        <f>((BF7*Constants!$H65*Constants!$H83*(1-Constants!$H101))+(BF7*Constants!$H65*Constants!$H117))</f>
        <v>3894689.0137827452</v>
      </c>
      <c r="BG52" s="22">
        <f>((BG7*Constants!$H65*Constants!$H83*(1-Constants!$H101))+(BG7*Constants!$H65*Constants!$H117))</f>
        <v>3959880.4704135964</v>
      </c>
      <c r="BH52" s="22">
        <f>((BH7*Constants!$H65*Constants!$H83*(1-Constants!$H101))+(BH7*Constants!$H65*Constants!$H117))</f>
        <v>4023599.3619360067</v>
      </c>
      <c r="BI52" s="22">
        <f>((BI7*Constants!$H65*Constants!$H83*(1-Constants!$H101))+(BI7*Constants!$H65*Constants!$H117))</f>
        <v>4089497.733072801</v>
      </c>
      <c r="BJ52" s="22">
        <f>((BJ7*Constants!$H65*Constants!$H83*(1-Constants!$H101))+(BJ7*Constants!$H65*Constants!$H117))</f>
        <v>4158482.5829352038</v>
      </c>
      <c r="BK52" s="22">
        <f>((BK7*Constants!$H65*Constants!$H83*(1-Constants!$H101))+(BK7*Constants!$H65*Constants!$H117))</f>
        <v>4230761.778140747</v>
      </c>
      <c r="BL52" s="22">
        <f>((BL7*Constants!$H65*Constants!$H83*(1-Constants!$H101))+(BL7*Constants!$H65*Constants!$H117))</f>
        <v>4306530.6042836057</v>
      </c>
      <c r="BM52" s="22">
        <f>((BM7*Constants!$H65*Constants!$H83*(1-Constants!$H101))+(BM7*Constants!$H65*Constants!$H117))</f>
        <v>4380312.732596539</v>
      </c>
      <c r="BN52" s="22">
        <f>((BN7*Constants!$H65*Constants!$H83*(1-Constants!$H101))+(BN7*Constants!$H65*Constants!$H117))</f>
        <v>4457599.5547171775</v>
      </c>
      <c r="BO52" s="22">
        <f>((BO7*Constants!$H65*Constants!$H83*(1-Constants!$H101))+(BO7*Constants!$H65*Constants!$H117))</f>
        <v>4540499.1492385603</v>
      </c>
      <c r="BP52" s="22">
        <f>((BP7*Constants!$H65*Constants!$H83*(1-Constants!$H101))+(BP7*Constants!$H65*Constants!$H117))</f>
        <v>4628208.2367941579</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22731815.556191616</v>
      </c>
      <c r="AL53" s="22">
        <f>((AL8*Constants!$H66*Constants!$H84*(1-Constants!$H102))+(AL8*Constants!$H66*Constants!$H118))</f>
        <v>20172388.360716678</v>
      </c>
      <c r="AM53" s="22">
        <f>((AM8*Constants!$H66*Constants!$H84*(1-Constants!$H102))+(AM8*Constants!$H66*Constants!$H118))</f>
        <v>20926936.824596532</v>
      </c>
      <c r="AN53" s="22">
        <f>((AN8*Constants!$H66*Constants!$H84*(1-Constants!$H102))+(AN8*Constants!$H66*Constants!$H118))</f>
        <v>20972693.336857177</v>
      </c>
      <c r="AO53" s="22">
        <f>((AO8*Constants!$H66*Constants!$H84*(1-Constants!$H102))+(AO8*Constants!$H66*Constants!$H118))</f>
        <v>20572426.604109988</v>
      </c>
      <c r="AP53" s="22">
        <f>((AP8*Constants!$H66*Constants!$H84*(1-Constants!$H102))+(AP8*Constants!$H66*Constants!$H118))</f>
        <v>20387371.862978961</v>
      </c>
      <c r="AQ53" s="22">
        <f>((AQ8*Constants!$H66*Constants!$H84*(1-Constants!$H102))+(AQ8*Constants!$H66*Constants!$H118))</f>
        <v>20232048.793099217</v>
      </c>
      <c r="AR53" s="22">
        <f>((AR8*Constants!$H66*Constants!$H84*(1-Constants!$H102))+(AR8*Constants!$H66*Constants!$H118))</f>
        <v>20159354.308706503</v>
      </c>
      <c r="AS53" s="22">
        <f>((AS8*Constants!$H66*Constants!$H84*(1-Constants!$H102))+(AS8*Constants!$H66*Constants!$H118))</f>
        <v>20141904.684795469</v>
      </c>
      <c r="AT53" s="22">
        <f>((AT8*Constants!$H66*Constants!$H84*(1-Constants!$H102))+(AT8*Constants!$H66*Constants!$H118))</f>
        <v>20178647.17724615</v>
      </c>
      <c r="AU53" s="22">
        <f>((AU8*Constants!$H66*Constants!$H84*(1-Constants!$H102))+(AU8*Constants!$H66*Constants!$H118))</f>
        <v>20319748.895681314</v>
      </c>
      <c r="AV53" s="22">
        <f>((AV8*Constants!$H66*Constants!$H84*(1-Constants!$H102))+(AV8*Constants!$H66*Constants!$H118))</f>
        <v>20569098.538176671</v>
      </c>
      <c r="AW53" s="22">
        <f>((AW8*Constants!$H66*Constants!$H84*(1-Constants!$H102))+(AW8*Constants!$H66*Constants!$H118))</f>
        <v>20726574.189378772</v>
      </c>
      <c r="AX53" s="22">
        <f>((AX8*Constants!$H66*Constants!$H84*(1-Constants!$H102))+(AX8*Constants!$H66*Constants!$H118))</f>
        <v>20897809.67667897</v>
      </c>
      <c r="AY53" s="22">
        <f>((AY8*Constants!$H66*Constants!$H84*(1-Constants!$H102))+(AY8*Constants!$H66*Constants!$H118))</f>
        <v>21087477.524384242</v>
      </c>
      <c r="AZ53" s="22">
        <f>((AZ8*Constants!$H66*Constants!$H84*(1-Constants!$H102))+(AZ8*Constants!$H66*Constants!$H118))</f>
        <v>21358184.255490433</v>
      </c>
      <c r="BA53" s="22">
        <f>((BA8*Constants!$H66*Constants!$H84*(1-Constants!$H102))+(BA8*Constants!$H66*Constants!$H118))</f>
        <v>21645855.754364859</v>
      </c>
      <c r="BB53" s="22">
        <f>((BB8*Constants!$H66*Constants!$H84*(1-Constants!$H102))+(BB8*Constants!$H66*Constants!$H118))</f>
        <v>21950299.539696801</v>
      </c>
      <c r="BC53" s="22">
        <f>((BC8*Constants!$H66*Constants!$H84*(1-Constants!$H102))+(BC8*Constants!$H66*Constants!$H118))</f>
        <v>22274678.097215675</v>
      </c>
      <c r="BD53" s="22">
        <f>((BD8*Constants!$H66*Constants!$H84*(1-Constants!$H102))+(BD8*Constants!$H66*Constants!$H118))</f>
        <v>22603103.458395794</v>
      </c>
      <c r="BE53" s="22">
        <f>((BE8*Constants!$H66*Constants!$H84*(1-Constants!$H102))+(BE8*Constants!$H66*Constants!$H118))</f>
        <v>22905327.741134066</v>
      </c>
      <c r="BF53" s="22">
        <f>((BF8*Constants!$H66*Constants!$H84*(1-Constants!$H102))+(BF8*Constants!$H66*Constants!$H118))</f>
        <v>23170544.034939334</v>
      </c>
      <c r="BG53" s="22">
        <f>((BG8*Constants!$H66*Constants!$H84*(1-Constants!$H102))+(BG8*Constants!$H66*Constants!$H118))</f>
        <v>23557210.870457523</v>
      </c>
      <c r="BH53" s="22">
        <f>((BH8*Constants!$H66*Constants!$H84*(1-Constants!$H102))+(BH8*Constants!$H66*Constants!$H118))</f>
        <v>23896650.989340819</v>
      </c>
      <c r="BI53" s="22">
        <f>((BI8*Constants!$H66*Constants!$H84*(1-Constants!$H102))+(BI8*Constants!$H66*Constants!$H118))</f>
        <v>24237779.93307652</v>
      </c>
      <c r="BJ53" s="22">
        <f>((BJ8*Constants!$H66*Constants!$H84*(1-Constants!$H102))+(BJ8*Constants!$H66*Constants!$H118))</f>
        <v>24590635.545696244</v>
      </c>
      <c r="BK53" s="22">
        <f>((BK8*Constants!$H66*Constants!$H84*(1-Constants!$H102))+(BK8*Constants!$H66*Constants!$H118))</f>
        <v>24956015.232814841</v>
      </c>
      <c r="BL53" s="22">
        <f>((BL8*Constants!$H66*Constants!$H84*(1-Constants!$H102))+(BL8*Constants!$H66*Constants!$H118))</f>
        <v>25334391.028089914</v>
      </c>
      <c r="BM53" s="22">
        <f>((BM8*Constants!$H66*Constants!$H84*(1-Constants!$H102))+(BM8*Constants!$H66*Constants!$H118))</f>
        <v>25658713.092838161</v>
      </c>
      <c r="BN53" s="22">
        <f>((BN8*Constants!$H66*Constants!$H84*(1-Constants!$H102))+(BN8*Constants!$H66*Constants!$H118))</f>
        <v>25994234.84086654</v>
      </c>
      <c r="BO53" s="22">
        <f>((BO8*Constants!$H66*Constants!$H84*(1-Constants!$H102))+(BO8*Constants!$H66*Constants!$H118))</f>
        <v>26362366.4686759</v>
      </c>
      <c r="BP53" s="22">
        <f>((BP8*Constants!$H66*Constants!$H84*(1-Constants!$H102))+(BP8*Constants!$H66*Constants!$H118))</f>
        <v>26750663.420099895</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151183636.67414039</v>
      </c>
      <c r="AL54" s="22">
        <f>((AL9*Constants!$H67*Constants!$H85*(1-Constants!$H103))+(AL9*Constants!$H67*Constants!$H119))</f>
        <v>134161524.63658246</v>
      </c>
      <c r="AM54" s="22">
        <f>((AM9*Constants!$H67*Constants!$H85*(1-Constants!$H103))+(AM9*Constants!$H67*Constants!$H119))</f>
        <v>139179838.30951607</v>
      </c>
      <c r="AN54" s="22">
        <f>((AN9*Constants!$H67*Constants!$H85*(1-Constants!$H103))+(AN9*Constants!$H67*Constants!$H119))</f>
        <v>139484153.46234626</v>
      </c>
      <c r="AO54" s="22">
        <f>((AO9*Constants!$H67*Constants!$H85*(1-Constants!$H103))+(AO9*Constants!$H67*Constants!$H119))</f>
        <v>136822079.23660702</v>
      </c>
      <c r="AP54" s="22">
        <f>((AP9*Constants!$H67*Constants!$H85*(1-Constants!$H103))+(AP9*Constants!$H67*Constants!$H119))</f>
        <v>135591326.30009726</v>
      </c>
      <c r="AQ54" s="22">
        <f>((AQ9*Constants!$H67*Constants!$H85*(1-Constants!$H103))+(AQ9*Constants!$H67*Constants!$H119))</f>
        <v>134558311.29494885</v>
      </c>
      <c r="AR54" s="22">
        <f>((AR9*Constants!$H67*Constants!$H85*(1-Constants!$H103))+(AR9*Constants!$H67*Constants!$H119))</f>
        <v>134074838.40693974</v>
      </c>
      <c r="AS54" s="22">
        <f>((AS9*Constants!$H67*Constants!$H85*(1-Constants!$H103))+(AS9*Constants!$H67*Constants!$H119))</f>
        <v>133958785.30968739</v>
      </c>
      <c r="AT54" s="22">
        <f>((AT9*Constants!$H67*Constants!$H85*(1-Constants!$H103))+(AT9*Constants!$H67*Constants!$H119))</f>
        <v>134203150.4645706</v>
      </c>
      <c r="AU54" s="22">
        <f>((AU9*Constants!$H67*Constants!$H85*(1-Constants!$H103))+(AU9*Constants!$H67*Constants!$H119))</f>
        <v>135141582.80761281</v>
      </c>
      <c r="AV54" s="22">
        <f>((AV9*Constants!$H67*Constants!$H85*(1-Constants!$H103))+(AV9*Constants!$H67*Constants!$H119))</f>
        <v>136799945.099998</v>
      </c>
      <c r="AW54" s="22">
        <f>((AW9*Constants!$H67*Constants!$H85*(1-Constants!$H103))+(AW9*Constants!$H67*Constants!$H119))</f>
        <v>137847276.38673624</v>
      </c>
      <c r="AX54" s="22">
        <f>((AX9*Constants!$H67*Constants!$H85*(1-Constants!$H103))+(AX9*Constants!$H67*Constants!$H119))</f>
        <v>138986120.91209853</v>
      </c>
      <c r="AY54" s="22">
        <f>((AY9*Constants!$H67*Constants!$H85*(1-Constants!$H103))+(AY9*Constants!$H67*Constants!$H119))</f>
        <v>140247554.47007176</v>
      </c>
      <c r="AZ54" s="22">
        <f>((AZ9*Constants!$H67*Constants!$H85*(1-Constants!$H103))+(AZ9*Constants!$H67*Constants!$H119))</f>
        <v>142047957.43303066</v>
      </c>
      <c r="BA54" s="22">
        <f>((BA9*Constants!$H67*Constants!$H85*(1-Constants!$H103))+(BA9*Constants!$H67*Constants!$H119))</f>
        <v>143961188.83594385</v>
      </c>
      <c r="BB54" s="22">
        <f>((BB9*Constants!$H67*Constants!$H85*(1-Constants!$H103))+(BB9*Constants!$H67*Constants!$H119))</f>
        <v>145985968.53361252</v>
      </c>
      <c r="BC54" s="22">
        <f>((BC9*Constants!$H67*Constants!$H85*(1-Constants!$H103))+(BC9*Constants!$H67*Constants!$H119))</f>
        <v>148143329.42999974</v>
      </c>
      <c r="BD54" s="22">
        <f>((BD9*Constants!$H67*Constants!$H85*(1-Constants!$H103))+(BD9*Constants!$H67*Constants!$H119))</f>
        <v>150327604.60839409</v>
      </c>
      <c r="BE54" s="22">
        <f>((BE9*Constants!$H67*Constants!$H85*(1-Constants!$H103))+(BE9*Constants!$H67*Constants!$H119))</f>
        <v>152337622.94778544</v>
      </c>
      <c r="BF54" s="22">
        <f>((BF9*Constants!$H67*Constants!$H85*(1-Constants!$H103))+(BF9*Constants!$H67*Constants!$H119))</f>
        <v>154101510.38139588</v>
      </c>
      <c r="BG54" s="22">
        <f>((BG9*Constants!$H67*Constants!$H85*(1-Constants!$H103))+(BG9*Constants!$H67*Constants!$H119))</f>
        <v>156673135.08204588</v>
      </c>
      <c r="BH54" s="22">
        <f>((BH9*Constants!$H67*Constants!$H85*(1-Constants!$H103))+(BH9*Constants!$H67*Constants!$H119))</f>
        <v>158930666.66719466</v>
      </c>
      <c r="BI54" s="22">
        <f>((BI9*Constants!$H67*Constants!$H85*(1-Constants!$H103))+(BI9*Constants!$H67*Constants!$H119))</f>
        <v>161199430.20529771</v>
      </c>
      <c r="BJ54" s="22">
        <f>((BJ9*Constants!$H67*Constants!$H85*(1-Constants!$H103))+(BJ9*Constants!$H67*Constants!$H119))</f>
        <v>163546184.89389104</v>
      </c>
      <c r="BK54" s="22">
        <f>((BK9*Constants!$H67*Constants!$H85*(1-Constants!$H103))+(BK9*Constants!$H67*Constants!$H119))</f>
        <v>165976234.07887152</v>
      </c>
      <c r="BL54" s="22">
        <f>((BL9*Constants!$H67*Constants!$H85*(1-Constants!$H103))+(BL9*Constants!$H67*Constants!$H119))</f>
        <v>168492717.13838562</v>
      </c>
      <c r="BM54" s="22">
        <f>((BM9*Constants!$H67*Constants!$H85*(1-Constants!$H103))+(BM9*Constants!$H67*Constants!$H119))</f>
        <v>170649702.31544292</v>
      </c>
      <c r="BN54" s="22">
        <f>((BN9*Constants!$H67*Constants!$H85*(1-Constants!$H103))+(BN9*Constants!$H67*Constants!$H119))</f>
        <v>172881173.79315242</v>
      </c>
      <c r="BO54" s="22">
        <f>((BO9*Constants!$H67*Constants!$H85*(1-Constants!$H103))+(BO9*Constants!$H67*Constants!$H119))</f>
        <v>175329525.44942084</v>
      </c>
      <c r="BP54" s="22">
        <f>((BP9*Constants!$H67*Constants!$H85*(1-Constants!$H103))+(BP9*Constants!$H67*Constants!$H119))</f>
        <v>177911991.64446139</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23957787.094784096</v>
      </c>
      <c r="AM55" s="22">
        <f>((AM10*Constants!$H68*Constants!$H86*(1-Constants!$H104))+(AM10*Constants!$H68*Constants!$H120))</f>
        <v>25452726.536146283</v>
      </c>
      <c r="AN55" s="22">
        <f>((AN10*Constants!$H68*Constants!$H86*(1-Constants!$H104))+(AN10*Constants!$H68*Constants!$H120))</f>
        <v>26114505.021370433</v>
      </c>
      <c r="AO55" s="22">
        <f>((AO10*Constants!$H68*Constants!$H86*(1-Constants!$H104))+(AO10*Constants!$H68*Constants!$H120))</f>
        <v>26217056.084141232</v>
      </c>
      <c r="AP55" s="22">
        <f>((AP10*Constants!$H68*Constants!$H86*(1-Constants!$H104))+(AP10*Constants!$H68*Constants!$H120))</f>
        <v>26583567.567578781</v>
      </c>
      <c r="AQ55" s="22">
        <f>((AQ10*Constants!$H68*Constants!$H86*(1-Constants!$H104))+(AQ10*Constants!$H68*Constants!$H120))</f>
        <v>26985979.067277979</v>
      </c>
      <c r="AR55" s="22">
        <f>((AR10*Constants!$H68*Constants!$H86*(1-Constants!$H104))+(AR10*Constants!$H68*Constants!$H120))</f>
        <v>27499376.866536837</v>
      </c>
      <c r="AS55" s="22">
        <f>((AS10*Constants!$H68*Constants!$H86*(1-Constants!$H104))+(AS10*Constants!$H68*Constants!$H120))</f>
        <v>28093409.916898187</v>
      </c>
      <c r="AT55" s="22">
        <f>((AT10*Constants!$H68*Constants!$H86*(1-Constants!$H104))+(AT10*Constants!$H68*Constants!$H120))</f>
        <v>28772053.36094955</v>
      </c>
      <c r="AU55" s="22">
        <f>((AU10*Constants!$H68*Constants!$H86*(1-Constants!$H104))+(AU10*Constants!$H68*Constants!$H120))</f>
        <v>29613931.769751474</v>
      </c>
      <c r="AV55" s="22">
        <f>((AV10*Constants!$H68*Constants!$H86*(1-Constants!$H104))+(AV10*Constants!$H68*Constants!$H120))</f>
        <v>30635307.211780075</v>
      </c>
      <c r="AW55" s="22">
        <f>((AW10*Constants!$H68*Constants!$H86*(1-Constants!$H104))+(AW10*Constants!$H68*Constants!$H120))</f>
        <v>31893576.918499488</v>
      </c>
      <c r="AX55" s="22">
        <f>((AX10*Constants!$H68*Constants!$H86*(1-Constants!$H104))+(AX10*Constants!$H68*Constants!$H120))</f>
        <v>33225530.105013873</v>
      </c>
      <c r="AY55" s="22">
        <f>((AY10*Constants!$H68*Constants!$H86*(1-Constants!$H104))+(AY10*Constants!$H68*Constants!$H120))</f>
        <v>34643909.438817374</v>
      </c>
      <c r="AZ55" s="22">
        <f>((AZ10*Constants!$H68*Constants!$H86*(1-Constants!$H104))+(AZ10*Constants!$H68*Constants!$H120))</f>
        <v>36261202.107393846</v>
      </c>
      <c r="BA55" s="22">
        <f>((BA10*Constants!$H68*Constants!$H86*(1-Constants!$H104))+(BA10*Constants!$H68*Constants!$H120))</f>
        <v>37982320.172670417</v>
      </c>
      <c r="BB55" s="22">
        <f>((BB10*Constants!$H68*Constants!$H86*(1-Constants!$H104))+(BB10*Constants!$H68*Constants!$H120))</f>
        <v>39814204.510660276</v>
      </c>
      <c r="BC55" s="22">
        <f>((BC10*Constants!$H68*Constants!$H86*(1-Constants!$H104))+(BC10*Constants!$H68*Constants!$H120))</f>
        <v>41770595.33237882</v>
      </c>
      <c r="BD55" s="22">
        <f>((BD10*Constants!$H68*Constants!$H86*(1-Constants!$H104))+(BD10*Constants!$H68*Constants!$H120))</f>
        <v>43829706.759972796</v>
      </c>
      <c r="BE55" s="22">
        <f>((BE10*Constants!$H68*Constants!$H86*(1-Constants!$H104))+(BE10*Constants!$H68*Constants!$H120))</f>
        <v>45937448.127071194</v>
      </c>
      <c r="BF55" s="22">
        <f>((BF10*Constants!$H68*Constants!$H86*(1-Constants!$H104))+(BF10*Constants!$H68*Constants!$H120))</f>
        <v>48072221.212230042</v>
      </c>
      <c r="BG55" s="22">
        <f>((BG10*Constants!$H68*Constants!$H86*(1-Constants!$H104))+(BG10*Constants!$H68*Constants!$H120))</f>
        <v>50253447.724661149</v>
      </c>
      <c r="BH55" s="22">
        <f>((BH10*Constants!$H68*Constants!$H86*(1-Constants!$H104))+(BH10*Constants!$H68*Constants!$H120))</f>
        <v>52420874.815185018</v>
      </c>
      <c r="BI55" s="22">
        <f>((BI10*Constants!$H68*Constants!$H86*(1-Constants!$H104))+(BI10*Constants!$H68*Constants!$H120))</f>
        <v>54680422.818079598</v>
      </c>
      <c r="BJ55" s="22">
        <f>((BJ10*Constants!$H68*Constants!$H86*(1-Constants!$H104))+(BJ10*Constants!$H68*Constants!$H120))</f>
        <v>57060102.396698721</v>
      </c>
      <c r="BK55" s="22">
        <f>((BK10*Constants!$H68*Constants!$H86*(1-Constants!$H104))+(BK10*Constants!$H68*Constants!$H120))</f>
        <v>59568847.361837968</v>
      </c>
      <c r="BL55" s="22">
        <f>((BL10*Constants!$H68*Constants!$H86*(1-Constants!$H104))+(BL10*Constants!$H68*Constants!$H120))</f>
        <v>62215481.270887613</v>
      </c>
      <c r="BM55" s="22">
        <f>((BM10*Constants!$H68*Constants!$H86*(1-Constants!$H104))+(BM10*Constants!$H68*Constants!$H120))</f>
        <v>64838856.763069928</v>
      </c>
      <c r="BN55" s="22">
        <f>((BN10*Constants!$H68*Constants!$H86*(1-Constants!$H104))+(BN10*Constants!$H68*Constants!$H120))</f>
        <v>67602708.97716324</v>
      </c>
      <c r="BO55" s="22">
        <f>((BO10*Constants!$H68*Constants!$H86*(1-Constants!$H104))+(BO10*Constants!$H68*Constants!$H120))</f>
        <v>70572891.727402866</v>
      </c>
      <c r="BP55" s="22">
        <f>((BP10*Constants!$H68*Constants!$H86*(1-Constants!$H104))+(BP10*Constants!$H68*Constants!$H120))</f>
        <v>73729336.408949658</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3767559.7824126733</v>
      </c>
      <c r="AM56" s="22">
        <f>((AM11*Constants!$H69*Constants!$H87*(1-Constants!$H105))+(AM11*Constants!$H69*Constants!$H121))</f>
        <v>3770033.441881632</v>
      </c>
      <c r="AN56" s="22">
        <f>((AN11*Constants!$H69*Constants!$H87*(1-Constants!$H105))+(AN11*Constants!$H69*Constants!$H121))</f>
        <v>3768752.1853421936</v>
      </c>
      <c r="AO56" s="22">
        <f>((AO11*Constants!$H69*Constants!$H87*(1-Constants!$H105))+(AO11*Constants!$H69*Constants!$H121))</f>
        <v>3768386.5263693188</v>
      </c>
      <c r="AP56" s="22">
        <f>((AP11*Constants!$H69*Constants!$H87*(1-Constants!$H105))+(AP11*Constants!$H69*Constants!$H121))</f>
        <v>3772294.1104875226</v>
      </c>
      <c r="AQ56" s="22">
        <f>((AQ11*Constants!$H69*Constants!$H87*(1-Constants!$H105))+(AQ11*Constants!$H69*Constants!$H121))</f>
        <v>3778632.3079374749</v>
      </c>
      <c r="AR56" s="22">
        <f>((AR11*Constants!$H69*Constants!$H87*(1-Constants!$H105))+(AR11*Constants!$H69*Constants!$H121))</f>
        <v>3784658.7335637421</v>
      </c>
      <c r="AS56" s="22">
        <f>((AS11*Constants!$H69*Constants!$H87*(1-Constants!$H105))+(AS11*Constants!$H69*Constants!$H121))</f>
        <v>3790436.7207513815</v>
      </c>
      <c r="AT56" s="22">
        <f>((AT11*Constants!$H69*Constants!$H87*(1-Constants!$H105))+(AT11*Constants!$H69*Constants!$H121))</f>
        <v>3795939.4097480564</v>
      </c>
      <c r="AU56" s="22">
        <f>((AU11*Constants!$H69*Constants!$H87*(1-Constants!$H105))+(AU11*Constants!$H69*Constants!$H121))</f>
        <v>3801290.4828449185</v>
      </c>
      <c r="AV56" s="22">
        <f>((AV11*Constants!$H69*Constants!$H87*(1-Constants!$H105))+(AV11*Constants!$H69*Constants!$H121))</f>
        <v>3806589.2698801504</v>
      </c>
      <c r="AW56" s="22">
        <f>((AW11*Constants!$H69*Constants!$H87*(1-Constants!$H105))+(AW11*Constants!$H69*Constants!$H121))</f>
        <v>3811809.823371564</v>
      </c>
      <c r="AX56" s="22">
        <f>((AX11*Constants!$H69*Constants!$H87*(1-Constants!$H105))+(AX11*Constants!$H69*Constants!$H121))</f>
        <v>3816959.7527934168</v>
      </c>
      <c r="AY56" s="22">
        <f>((AY11*Constants!$H69*Constants!$H87*(1-Constants!$H105))+(AY11*Constants!$H69*Constants!$H121))</f>
        <v>3822061.5264541251</v>
      </c>
      <c r="AZ56" s="22">
        <f>((AZ11*Constants!$H69*Constants!$H87*(1-Constants!$H105))+(AZ11*Constants!$H69*Constants!$H121))</f>
        <v>3827146.0698749828</v>
      </c>
      <c r="BA56" s="22">
        <f>((BA11*Constants!$H69*Constants!$H87*(1-Constants!$H105))+(BA11*Constants!$H69*Constants!$H121))</f>
        <v>3832171.0973380185</v>
      </c>
      <c r="BB56" s="22">
        <f>((BB11*Constants!$H69*Constants!$H87*(1-Constants!$H105))+(BB11*Constants!$H69*Constants!$H121))</f>
        <v>3837200.2288912283</v>
      </c>
      <c r="BC56" s="22">
        <f>((BC11*Constants!$H69*Constants!$H87*(1-Constants!$H105))+(BC11*Constants!$H69*Constants!$H121))</f>
        <v>3842180.9097673008</v>
      </c>
      <c r="BD56" s="22">
        <f>((BD11*Constants!$H69*Constants!$H87*(1-Constants!$H105))+(BD11*Constants!$H69*Constants!$H121))</f>
        <v>3846986.5082972273</v>
      </c>
      <c r="BE56" s="22">
        <f>((BE11*Constants!$H69*Constants!$H87*(1-Constants!$H105))+(BE11*Constants!$H69*Constants!$H121))</f>
        <v>3851571.8688211613</v>
      </c>
      <c r="BF56" s="22">
        <f>((BF11*Constants!$H69*Constants!$H87*(1-Constants!$H105))+(BF11*Constants!$H69*Constants!$H121))</f>
        <v>3855940.1034385357</v>
      </c>
      <c r="BG56" s="22">
        <f>((BG11*Constants!$H69*Constants!$H87*(1-Constants!$H105))+(BG11*Constants!$H69*Constants!$H121))</f>
        <v>3860177.6022047047</v>
      </c>
      <c r="BH56" s="22">
        <f>((BH11*Constants!$H69*Constants!$H87*(1-Constants!$H105))+(BH11*Constants!$H69*Constants!$H121))</f>
        <v>3864119.1492937645</v>
      </c>
      <c r="BI56" s="22">
        <f>((BI11*Constants!$H69*Constants!$H87*(1-Constants!$H105))+(BI11*Constants!$H69*Constants!$H121))</f>
        <v>3867794.2888358994</v>
      </c>
      <c r="BJ56" s="22">
        <f>((BJ11*Constants!$H69*Constants!$H87*(1-Constants!$H105))+(BJ11*Constants!$H69*Constants!$H121))</f>
        <v>3871215.3955106367</v>
      </c>
      <c r="BK56" s="22">
        <f>((BK11*Constants!$H69*Constants!$H87*(1-Constants!$H105))+(BK11*Constants!$H69*Constants!$H121))</f>
        <v>3874330.4391006948</v>
      </c>
      <c r="BL56" s="22">
        <f>((BL11*Constants!$H69*Constants!$H87*(1-Constants!$H105))+(BL11*Constants!$H69*Constants!$H121))</f>
        <v>3877082.1989318561</v>
      </c>
      <c r="BM56" s="22">
        <f>((BM11*Constants!$H69*Constants!$H87*(1-Constants!$H105))+(BM11*Constants!$H69*Constants!$H121))</f>
        <v>3879345.0775257582</v>
      </c>
      <c r="BN56" s="22">
        <f>((BN11*Constants!$H69*Constants!$H87*(1-Constants!$H105))+(BN11*Constants!$H69*Constants!$H121))</f>
        <v>3881247.6082217805</v>
      </c>
      <c r="BO56" s="22">
        <f>((BO11*Constants!$H69*Constants!$H87*(1-Constants!$H105))+(BO11*Constants!$H69*Constants!$H121))</f>
        <v>3882842.256901721</v>
      </c>
      <c r="BP56" s="22">
        <f>((BP11*Constants!$H69*Constants!$H87*(1-Constants!$H105))+(BP11*Constants!$H69*Constants!$H121))</f>
        <v>3884053.7639155639</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3066281.5340440539</v>
      </c>
      <c r="AM57" s="22">
        <f>((AM12*Constants!$H70*Constants!$H88*(1-Constants!$H106))+(AM12*Constants!$H70*Constants!$H122))</f>
        <v>3068294.7566043399</v>
      </c>
      <c r="AN57" s="22">
        <f>((AN12*Constants!$H70*Constants!$H88*(1-Constants!$H106))+(AN12*Constants!$H70*Constants!$H122))</f>
        <v>3067251.9879439482</v>
      </c>
      <c r="AO57" s="22">
        <f>((AO12*Constants!$H70*Constants!$H88*(1-Constants!$H106))+(AO12*Constants!$H70*Constants!$H122))</f>
        <v>3066954.3912444827</v>
      </c>
      <c r="AP57" s="22">
        <f>((AP12*Constants!$H70*Constants!$H88*(1-Constants!$H106))+(AP12*Constants!$H70*Constants!$H122))</f>
        <v>3070134.6335541881</v>
      </c>
      <c r="AQ57" s="22">
        <f>((AQ12*Constants!$H70*Constants!$H88*(1-Constants!$H106))+(AQ12*Constants!$H70*Constants!$H122))</f>
        <v>3075293.0647198027</v>
      </c>
      <c r="AR57" s="22">
        <f>((AR12*Constants!$H70*Constants!$H88*(1-Constants!$H106))+(AR12*Constants!$H70*Constants!$H122))</f>
        <v>3080197.7560004489</v>
      </c>
      <c r="AS57" s="22">
        <f>((AS12*Constants!$H70*Constants!$H88*(1-Constants!$H106))+(AS12*Constants!$H70*Constants!$H122))</f>
        <v>3084900.2521625813</v>
      </c>
      <c r="AT57" s="22">
        <f>((AT12*Constants!$H70*Constants!$H88*(1-Constants!$H106))+(AT12*Constants!$H70*Constants!$H122))</f>
        <v>3089378.6930188769</v>
      </c>
      <c r="AU57" s="22">
        <f>((AU12*Constants!$H70*Constants!$H88*(1-Constants!$H106))+(AU12*Constants!$H70*Constants!$H122))</f>
        <v>3093733.7391420524</v>
      </c>
      <c r="AV57" s="22">
        <f>((AV12*Constants!$H70*Constants!$H88*(1-Constants!$H106))+(AV12*Constants!$H70*Constants!$H122))</f>
        <v>3098046.2315183673</v>
      </c>
      <c r="AW57" s="22">
        <f>((AW12*Constants!$H70*Constants!$H88*(1-Constants!$H106))+(AW12*Constants!$H70*Constants!$H122))</f>
        <v>3102295.0524243908</v>
      </c>
      <c r="AX57" s="22">
        <f>((AX12*Constants!$H70*Constants!$H88*(1-Constants!$H106))+(AX12*Constants!$H70*Constants!$H122))</f>
        <v>3106486.3949378049</v>
      </c>
      <c r="AY57" s="22">
        <f>((AY12*Constants!$H70*Constants!$H88*(1-Constants!$H106))+(AY12*Constants!$H70*Constants!$H122))</f>
        <v>3110638.5452075177</v>
      </c>
      <c r="AZ57" s="22">
        <f>((AZ12*Constants!$H70*Constants!$H88*(1-Constants!$H106))+(AZ12*Constants!$H70*Constants!$H122))</f>
        <v>3114776.6724041183</v>
      </c>
      <c r="BA57" s="22">
        <f>((BA12*Constants!$H70*Constants!$H88*(1-Constants!$H106))+(BA12*Constants!$H70*Constants!$H122))</f>
        <v>3118866.3617011276</v>
      </c>
      <c r="BB57" s="22">
        <f>((BB12*Constants!$H70*Constants!$H88*(1-Constants!$H106))+(BB12*Constants!$H70*Constants!$H122))</f>
        <v>3122959.3911696621</v>
      </c>
      <c r="BC57" s="22">
        <f>((BC12*Constants!$H70*Constants!$H88*(1-Constants!$H106))+(BC12*Constants!$H70*Constants!$H122))</f>
        <v>3127012.9883729666</v>
      </c>
      <c r="BD57" s="22">
        <f>((BD12*Constants!$H70*Constants!$H88*(1-Constants!$H106))+(BD12*Constants!$H70*Constants!$H122))</f>
        <v>3130924.0923456564</v>
      </c>
      <c r="BE57" s="22">
        <f>((BE12*Constants!$H70*Constants!$H88*(1-Constants!$H106))+(BE12*Constants!$H70*Constants!$H122))</f>
        <v>3134655.9525186806</v>
      </c>
      <c r="BF57" s="22">
        <f>((BF12*Constants!$H70*Constants!$H88*(1-Constants!$H106))+(BF12*Constants!$H70*Constants!$H122))</f>
        <v>3138211.1017179452</v>
      </c>
      <c r="BG57" s="22">
        <f>((BG12*Constants!$H70*Constants!$H88*(1-Constants!$H106))+(BG12*Constants!$H70*Constants!$H122))</f>
        <v>3141659.8497054069</v>
      </c>
      <c r="BH57" s="22">
        <f>((BH12*Constants!$H70*Constants!$H88*(1-Constants!$H106))+(BH12*Constants!$H70*Constants!$H122))</f>
        <v>3144867.7332567628</v>
      </c>
      <c r="BI57" s="22">
        <f>((BI12*Constants!$H70*Constants!$H88*(1-Constants!$H106))+(BI12*Constants!$H70*Constants!$H122))</f>
        <v>3147858.7972780126</v>
      </c>
      <c r="BJ57" s="22">
        <f>((BJ12*Constants!$H70*Constants!$H88*(1-Constants!$H106))+(BJ12*Constants!$H70*Constants!$H122))</f>
        <v>3150643.1130761886</v>
      </c>
      <c r="BK57" s="22">
        <f>((BK12*Constants!$H70*Constants!$H88*(1-Constants!$H106))+(BK12*Constants!$H70*Constants!$H122))</f>
        <v>3153178.3351269499</v>
      </c>
      <c r="BL57" s="22">
        <f>((BL12*Constants!$H70*Constants!$H88*(1-Constants!$H106))+(BL12*Constants!$H70*Constants!$H122))</f>
        <v>3155417.8935795603</v>
      </c>
      <c r="BM57" s="22">
        <f>((BM12*Constants!$H70*Constants!$H88*(1-Constants!$H106))+(BM12*Constants!$H70*Constants!$H122))</f>
        <v>3157259.5691592437</v>
      </c>
      <c r="BN57" s="22">
        <f>((BN12*Constants!$H70*Constants!$H88*(1-Constants!$H106))+(BN12*Constants!$H70*Constants!$H122))</f>
        <v>3158807.9705325668</v>
      </c>
      <c r="BO57" s="22">
        <f>((BO12*Constants!$H70*Constants!$H88*(1-Constants!$H106))+(BO12*Constants!$H70*Constants!$H122))</f>
        <v>3160105.7977955644</v>
      </c>
      <c r="BP57" s="22">
        <f>((BP12*Constants!$H70*Constants!$H88*(1-Constants!$H106))+(BP12*Constants!$H70*Constants!$H122))</f>
        <v>3161091.7998232567</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473813.99958403828</v>
      </c>
      <c r="AM58" s="22">
        <f>((AM13*Constants!$H71*Constants!$H89*(1-Constants!$H107))+(AM13*Constants!$H71*Constants!$H123))</f>
        <v>474583.06214625854</v>
      </c>
      <c r="AN58" s="22">
        <f>((AN13*Constants!$H71*Constants!$H89*(1-Constants!$H107))+(AN13*Constants!$H71*Constants!$H123))</f>
        <v>474599.78867234278</v>
      </c>
      <c r="AO58" s="22">
        <f>((AO13*Constants!$H71*Constants!$H89*(1-Constants!$H107))+(AO13*Constants!$H71*Constants!$H123))</f>
        <v>474760.94454167772</v>
      </c>
      <c r="AP58" s="22">
        <f>((AP13*Constants!$H71*Constants!$H89*(1-Constants!$H107))+(AP13*Constants!$H71*Constants!$H123))</f>
        <v>475705.001280197</v>
      </c>
      <c r="AQ58" s="22">
        <f>((AQ13*Constants!$H71*Constants!$H89*(1-Constants!$H107))+(AQ13*Constants!$H71*Constants!$H123))</f>
        <v>477079.91288908618</v>
      </c>
      <c r="AR58" s="22">
        <f>((AR13*Constants!$H71*Constants!$H89*(1-Constants!$H107))+(AR13*Constants!$H71*Constants!$H123))</f>
        <v>478366.92844797374</v>
      </c>
      <c r="AS58" s="22">
        <f>((AS13*Constants!$H71*Constants!$H89*(1-Constants!$H107))+(AS13*Constants!$H71*Constants!$H123))</f>
        <v>479580.49092151498</v>
      </c>
      <c r="AT58" s="22">
        <f>((AT13*Constants!$H71*Constants!$H89*(1-Constants!$H107))+(AT13*Constants!$H71*Constants!$H123))</f>
        <v>480717.74232452485</v>
      </c>
      <c r="AU58" s="22">
        <f>((AU13*Constants!$H71*Constants!$H89*(1-Constants!$H107))+(AU13*Constants!$H71*Constants!$H123))</f>
        <v>481803.90443491016</v>
      </c>
      <c r="AV58" s="22">
        <f>((AV13*Constants!$H71*Constants!$H89*(1-Constants!$H107))+(AV13*Constants!$H71*Constants!$H123))</f>
        <v>482859.26366076345</v>
      </c>
      <c r="AW58" s="22">
        <f>((AW13*Constants!$H71*Constants!$H89*(1-Constants!$H107))+(AW13*Constants!$H71*Constants!$H123))</f>
        <v>483880.39642589336</v>
      </c>
      <c r="AX58" s="22">
        <f>((AX13*Constants!$H71*Constants!$H89*(1-Constants!$H107))+(AX13*Constants!$H71*Constants!$H123))</f>
        <v>484870.04521961202</v>
      </c>
      <c r="AY58" s="22">
        <f>((AY13*Constants!$H71*Constants!$H89*(1-Constants!$H107))+(AY13*Constants!$H71*Constants!$H123))</f>
        <v>485833.59037148388</v>
      </c>
      <c r="AZ58" s="22">
        <f>((AZ13*Constants!$H71*Constants!$H89*(1-Constants!$H107))+(AZ13*Constants!$H71*Constants!$H123))</f>
        <v>486777.84783482121</v>
      </c>
      <c r="BA58" s="22">
        <f>((BA13*Constants!$H71*Constants!$H89*(1-Constants!$H107))+(BA13*Constants!$H71*Constants!$H123))</f>
        <v>487695.93076506653</v>
      </c>
      <c r="BB58" s="22">
        <f>((BB13*Constants!$H71*Constants!$H89*(1-Constants!$H107))+(BB13*Constants!$H71*Constants!$H123))</f>
        <v>488600.52390655054</v>
      </c>
      <c r="BC58" s="22">
        <f>((BC13*Constants!$H71*Constants!$H89*(1-Constants!$H107))+(BC13*Constants!$H71*Constants!$H123))</f>
        <v>489482.70170221018</v>
      </c>
      <c r="BD58" s="22">
        <f>((BD13*Constants!$H71*Constants!$H89*(1-Constants!$H107))+(BD13*Constants!$H71*Constants!$H123))</f>
        <v>490319.89568238606</v>
      </c>
      <c r="BE58" s="22">
        <f>((BE13*Constants!$H71*Constants!$H89*(1-Constants!$H107))+(BE13*Constants!$H71*Constants!$H123))</f>
        <v>491104.63763125025</v>
      </c>
      <c r="BF58" s="22">
        <f>((BF13*Constants!$H71*Constants!$H89*(1-Constants!$H107))+(BF13*Constants!$H71*Constants!$H123))</f>
        <v>491838.32613943203</v>
      </c>
      <c r="BG58" s="22">
        <f>((BG13*Constants!$H71*Constants!$H89*(1-Constants!$H107))+(BG13*Constants!$H71*Constants!$H123))</f>
        <v>492537.56896388618</v>
      </c>
      <c r="BH58" s="22">
        <f>((BH13*Constants!$H71*Constants!$H89*(1-Constants!$H107))+(BH13*Constants!$H71*Constants!$H123))</f>
        <v>493172.77495852672</v>
      </c>
      <c r="BI58" s="22">
        <f>((BI13*Constants!$H71*Constants!$H89*(1-Constants!$H107))+(BI13*Constants!$H71*Constants!$H123))</f>
        <v>493750.09770546289</v>
      </c>
      <c r="BJ58" s="22">
        <f>((BJ13*Constants!$H71*Constants!$H89*(1-Constants!$H107))+(BJ13*Constants!$H71*Constants!$H123))</f>
        <v>494272.48134325561</v>
      </c>
      <c r="BK58" s="22">
        <f>((BK13*Constants!$H71*Constants!$H89*(1-Constants!$H107))+(BK13*Constants!$H71*Constants!$H123))</f>
        <v>494731.09193875053</v>
      </c>
      <c r="BL58" s="22">
        <f>((BL13*Constants!$H71*Constants!$H89*(1-Constants!$H107))+(BL13*Constants!$H71*Constants!$H123))</f>
        <v>495116.18078555015</v>
      </c>
      <c r="BM58" s="22">
        <f>((BM13*Constants!$H71*Constants!$H89*(1-Constants!$H107))+(BM13*Constants!$H71*Constants!$H123))</f>
        <v>495405.62685338501</v>
      </c>
      <c r="BN58" s="22">
        <f>((BN13*Constants!$H71*Constants!$H89*(1-Constants!$H107))+(BN13*Constants!$H71*Constants!$H123))</f>
        <v>495623.4653439566</v>
      </c>
      <c r="BO58" s="22">
        <f>((BO13*Constants!$H71*Constants!$H89*(1-Constants!$H107))+(BO13*Constants!$H71*Constants!$H123))</f>
        <v>495779.79185910284</v>
      </c>
      <c r="BP58" s="22">
        <f>((BP13*Constants!$H71*Constants!$H89*(1-Constants!$H107))+(BP13*Constants!$H71*Constants!$H123))</f>
        <v>495861.54896319401</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5717067.8620141586</v>
      </c>
      <c r="AM59" s="22">
        <f>((AM14*Constants!$H72*Constants!$H90*(1-Constants!$H108))+(AM14*Constants!$H72*Constants!$H124))</f>
        <v>5726347.4165697582</v>
      </c>
      <c r="AN59" s="22">
        <f>((AN14*Constants!$H72*Constants!$H90*(1-Constants!$H108))+(AN14*Constants!$H72*Constants!$H124))</f>
        <v>5726549.2398269931</v>
      </c>
      <c r="AO59" s="22">
        <f>((AO14*Constants!$H72*Constants!$H90*(1-Constants!$H108))+(AO14*Constants!$H72*Constants!$H124))</f>
        <v>5728493.7561185304</v>
      </c>
      <c r="AP59" s="22">
        <f>((AP14*Constants!$H72*Constants!$H90*(1-Constants!$H108))+(AP14*Constants!$H72*Constants!$H124))</f>
        <v>5739884.8007994508</v>
      </c>
      <c r="AQ59" s="22">
        <f>((AQ14*Constants!$H72*Constants!$H90*(1-Constants!$H108))+(AQ14*Constants!$H72*Constants!$H124))</f>
        <v>5756474.5659376495</v>
      </c>
      <c r="AR59" s="22">
        <f>((AR14*Constants!$H72*Constants!$H90*(1-Constants!$H108))+(AR14*Constants!$H72*Constants!$H124))</f>
        <v>5772003.7721157875</v>
      </c>
      <c r="AS59" s="22">
        <f>((AS14*Constants!$H72*Constants!$H90*(1-Constants!$H108))+(AS14*Constants!$H72*Constants!$H124))</f>
        <v>5786646.6890032571</v>
      </c>
      <c r="AT59" s="22">
        <f>((AT14*Constants!$H72*Constants!$H90*(1-Constants!$H108))+(AT14*Constants!$H72*Constants!$H124))</f>
        <v>5800368.8319810638</v>
      </c>
      <c r="AU59" s="22">
        <f>((AU14*Constants!$H72*Constants!$H90*(1-Constants!$H108))+(AU14*Constants!$H72*Constants!$H124))</f>
        <v>5813474.5285195215</v>
      </c>
      <c r="AV59" s="22">
        <f>((AV14*Constants!$H72*Constants!$H90*(1-Constants!$H108))+(AV14*Constants!$H72*Constants!$H124))</f>
        <v>5826208.5556236226</v>
      </c>
      <c r="AW59" s="22">
        <f>((AW14*Constants!$H72*Constants!$H90*(1-Constants!$H108))+(AW14*Constants!$H72*Constants!$H124))</f>
        <v>5838529.6042196946</v>
      </c>
      <c r="AX59" s="22">
        <f>((AX14*Constants!$H72*Constants!$H90*(1-Constants!$H108))+(AX14*Constants!$H72*Constants!$H124))</f>
        <v>5850470.7653466705</v>
      </c>
      <c r="AY59" s="22">
        <f>((AY14*Constants!$H72*Constants!$H90*(1-Constants!$H108))+(AY14*Constants!$H72*Constants!$H124))</f>
        <v>5862096.9583806498</v>
      </c>
      <c r="AZ59" s="22">
        <f>((AZ14*Constants!$H72*Constants!$H90*(1-Constants!$H108))+(AZ14*Constants!$H72*Constants!$H124))</f>
        <v>5873490.4250191459</v>
      </c>
      <c r="BA59" s="22">
        <f>((BA14*Constants!$H72*Constants!$H90*(1-Constants!$H108))+(BA14*Constants!$H72*Constants!$H124))</f>
        <v>5884568.0681866687</v>
      </c>
      <c r="BB59" s="22">
        <f>((BB14*Constants!$H72*Constants!$H90*(1-Constants!$H108))+(BB14*Constants!$H72*Constants!$H124))</f>
        <v>5895482.9427617481</v>
      </c>
      <c r="BC59" s="22">
        <f>((BC14*Constants!$H72*Constants!$H90*(1-Constants!$H108))+(BC14*Constants!$H72*Constants!$H124))</f>
        <v>5906127.3524427125</v>
      </c>
      <c r="BD59" s="22">
        <f>((BD14*Constants!$H72*Constants!$H90*(1-Constants!$H108))+(BD14*Constants!$H72*Constants!$H124))</f>
        <v>5916228.9847341552</v>
      </c>
      <c r="BE59" s="22">
        <f>((BE14*Constants!$H72*Constants!$H90*(1-Constants!$H108))+(BE14*Constants!$H72*Constants!$H124))</f>
        <v>5925697.727700307</v>
      </c>
      <c r="BF59" s="22">
        <f>((BF14*Constants!$H72*Constants!$H90*(1-Constants!$H108))+(BF14*Constants!$H72*Constants!$H124))</f>
        <v>5934550.4568187734</v>
      </c>
      <c r="BG59" s="22">
        <f>((BG14*Constants!$H72*Constants!$H90*(1-Constants!$H108))+(BG14*Constants!$H72*Constants!$H124))</f>
        <v>5942987.5622714208</v>
      </c>
      <c r="BH59" s="22">
        <f>((BH14*Constants!$H72*Constants!$H90*(1-Constants!$H108))+(BH14*Constants!$H72*Constants!$H124))</f>
        <v>5950651.9955319548</v>
      </c>
      <c r="BI59" s="22">
        <f>((BI14*Constants!$H72*Constants!$H90*(1-Constants!$H108))+(BI14*Constants!$H72*Constants!$H124))</f>
        <v>5957618.0060876077</v>
      </c>
      <c r="BJ59" s="22">
        <f>((BJ14*Constants!$H72*Constants!$H90*(1-Constants!$H108))+(BJ14*Constants!$H72*Constants!$H124))</f>
        <v>5963921.1180891274</v>
      </c>
      <c r="BK59" s="22">
        <f>((BK14*Constants!$H72*Constants!$H90*(1-Constants!$H108))+(BK14*Constants!$H72*Constants!$H124))</f>
        <v>5969454.7407743679</v>
      </c>
      <c r="BL59" s="22">
        <f>((BL14*Constants!$H72*Constants!$H90*(1-Constants!$H108))+(BL14*Constants!$H72*Constants!$H124))</f>
        <v>5974101.2456728974</v>
      </c>
      <c r="BM59" s="22">
        <f>((BM14*Constants!$H72*Constants!$H90*(1-Constants!$H108))+(BM14*Constants!$H72*Constants!$H124))</f>
        <v>5977593.7191195609</v>
      </c>
      <c r="BN59" s="22">
        <f>((BN14*Constants!$H72*Constants!$H90*(1-Constants!$H108))+(BN14*Constants!$H72*Constants!$H124))</f>
        <v>5980222.1712857066</v>
      </c>
      <c r="BO59" s="22">
        <f>((BO14*Constants!$H72*Constants!$H90*(1-Constants!$H108))+(BO14*Constants!$H72*Constants!$H124))</f>
        <v>5982108.4163027545</v>
      </c>
      <c r="BP59" s="22">
        <f>((BP14*Constants!$H72*Constants!$H90*(1-Constants!$H108))+(BP14*Constants!$H72*Constants!$H124))</f>
        <v>5983094.9023768287</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6527634.9822991183</v>
      </c>
      <c r="AM62" s="22">
        <f>((AM17*Constants!$H75*Constants!$H93*(1-Constants!$H111))+(AM17*Constants!$H75*Constants!$H127))</f>
        <v>6753201.5295759169</v>
      </c>
      <c r="AN62" s="22">
        <f>((AN17*Constants!$H75*Constants!$H93*(1-Constants!$H111))+(AN17*Constants!$H75*Constants!$H127))</f>
        <v>6747396.3820081344</v>
      </c>
      <c r="AO62" s="22">
        <f>((AO17*Constants!$H75*Constants!$H93*(1-Constants!$H111))+(AO17*Constants!$H75*Constants!$H127))</f>
        <v>6595319.473592042</v>
      </c>
      <c r="AP62" s="22">
        <f>((AP17*Constants!$H75*Constants!$H93*(1-Constants!$H111))+(AP17*Constants!$H75*Constants!$H127))</f>
        <v>6513587.3538617082</v>
      </c>
      <c r="AQ62" s="22">
        <f>((AQ17*Constants!$H75*Constants!$H93*(1-Constants!$H111))+(AQ17*Constants!$H75*Constants!$H127))</f>
        <v>6441842.8932210561</v>
      </c>
      <c r="AR62" s="22">
        <f>((AR17*Constants!$H75*Constants!$H93*(1-Constants!$H111))+(AR17*Constants!$H75*Constants!$H127))</f>
        <v>6398865.6655385364</v>
      </c>
      <c r="AS62" s="22">
        <f>((AS17*Constants!$H75*Constants!$H93*(1-Constants!$H111))+(AS17*Constants!$H75*Constants!$H127))</f>
        <v>6375417.8660579668</v>
      </c>
      <c r="AT62" s="22">
        <f>((AT17*Constants!$H75*Constants!$H93*(1-Constants!$H111))+(AT17*Constants!$H75*Constants!$H127))</f>
        <v>6371007.9866459081</v>
      </c>
      <c r="AU62" s="22">
        <f>((AU17*Constants!$H75*Constants!$H93*(1-Constants!$H111))+(AU17*Constants!$H75*Constants!$H127))</f>
        <v>6401846.3682081979</v>
      </c>
      <c r="AV62" s="22">
        <f>((AV17*Constants!$H75*Constants!$H93*(1-Constants!$H111))+(AV17*Constants!$H75*Constants!$H127))</f>
        <v>6468971.1525305351</v>
      </c>
      <c r="AW62" s="22">
        <f>((AW17*Constants!$H75*Constants!$H93*(1-Constants!$H111))+(AW17*Constants!$H75*Constants!$H127))</f>
        <v>6564238.9215864642</v>
      </c>
      <c r="AX62" s="22">
        <f>((AX17*Constants!$H75*Constants!$H93*(1-Constants!$H111))+(AX17*Constants!$H75*Constants!$H127))</f>
        <v>6667620.8561519496</v>
      </c>
      <c r="AY62" s="22">
        <f>((AY17*Constants!$H75*Constants!$H93*(1-Constants!$H111))+(AY17*Constants!$H75*Constants!$H127))</f>
        <v>6780888.087625091</v>
      </c>
      <c r="AZ62" s="22">
        <f>((AZ17*Constants!$H75*Constants!$H93*(1-Constants!$H111))+(AZ17*Constants!$H75*Constants!$H127))</f>
        <v>6925422.0406593587</v>
      </c>
      <c r="BA62" s="22">
        <f>((BA17*Constants!$H75*Constants!$H93*(1-Constants!$H111))+(BA17*Constants!$H75*Constants!$H127))</f>
        <v>7080301.843340666</v>
      </c>
      <c r="BB62" s="22">
        <f>((BB17*Constants!$H75*Constants!$H93*(1-Constants!$H111))+(BB17*Constants!$H75*Constants!$H127))</f>
        <v>7245783.3327183072</v>
      </c>
      <c r="BC62" s="22">
        <f>((BC17*Constants!$H75*Constants!$H93*(1-Constants!$H111))+(BC17*Constants!$H75*Constants!$H127))</f>
        <v>7423369.6031856611</v>
      </c>
      <c r="BD62" s="22">
        <f>((BD17*Constants!$H75*Constants!$H93*(1-Constants!$H111))+(BD17*Constants!$H75*Constants!$H127))</f>
        <v>7608012.5521148052</v>
      </c>
      <c r="BE62" s="22">
        <f>((BE17*Constants!$H75*Constants!$H93*(1-Constants!$H111))+(BE17*Constants!$H75*Constants!$H127))</f>
        <v>7789376.8494577687</v>
      </c>
      <c r="BF62" s="22">
        <f>((BF17*Constants!$H75*Constants!$H93*(1-Constants!$H111))+(BF17*Constants!$H75*Constants!$H127))</f>
        <v>7963632.1630416447</v>
      </c>
      <c r="BG62" s="22">
        <f>((BG17*Constants!$H75*Constants!$H93*(1-Constants!$H111))+(BG17*Constants!$H75*Constants!$H127))</f>
        <v>8144658.0275848024</v>
      </c>
      <c r="BH62" s="22">
        <f>((BH17*Constants!$H75*Constants!$H93*(1-Constants!$H111))+(BH17*Constants!$H75*Constants!$H127))</f>
        <v>8312372.0111122821</v>
      </c>
      <c r="BI62" s="22">
        <f>((BI17*Constants!$H75*Constants!$H93*(1-Constants!$H111))+(BI17*Constants!$H75*Constants!$H127))</f>
        <v>8484341.1037833039</v>
      </c>
      <c r="BJ62" s="22">
        <f>((BJ17*Constants!$H75*Constants!$H93*(1-Constants!$H111))+(BJ17*Constants!$H75*Constants!$H127))</f>
        <v>8664368.3729820494</v>
      </c>
      <c r="BK62" s="22">
        <f>((BK17*Constants!$H75*Constants!$H93*(1-Constants!$H111))+(BK17*Constants!$H75*Constants!$H127))</f>
        <v>8852993.5225589592</v>
      </c>
      <c r="BL62" s="22">
        <f>((BL17*Constants!$H75*Constants!$H93*(1-Constants!$H111))+(BL17*Constants!$H75*Constants!$H127))</f>
        <v>9050662.0064433049</v>
      </c>
      <c r="BM62" s="22">
        <f>((BM17*Constants!$H75*Constants!$H93*(1-Constants!$H111))+(BM17*Constants!$H75*Constants!$H127))</f>
        <v>9232758.8135944288</v>
      </c>
      <c r="BN62" s="22">
        <f>((BN17*Constants!$H75*Constants!$H93*(1-Constants!$H111))+(BN17*Constants!$H75*Constants!$H127))</f>
        <v>9423444.3841174394</v>
      </c>
      <c r="BO62" s="22">
        <f>((BO17*Constants!$H75*Constants!$H93*(1-Constants!$H111))+(BO17*Constants!$H75*Constants!$H127))</f>
        <v>9631050.5863988195</v>
      </c>
      <c r="BP62" s="22">
        <f>((BP17*Constants!$H75*Constants!$H93*(1-Constants!$H111))+(BP17*Constants!$H75*Constants!$H127))</f>
        <v>9851357.8009393513</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1882585.8779983774</v>
      </c>
      <c r="AK63" s="22">
        <f>((AK18*Constants!$H76*Constants!$H94*(1-Constants!$H112))+(AK18*Constants!$H76*Constants!$H128))</f>
        <v>1855331.2992651619</v>
      </c>
      <c r="AL63" s="22">
        <f>((AL18*Constants!$H76*Constants!$H94*(1-Constants!$H112))+(AL18*Constants!$H76*Constants!$H128))</f>
        <v>1656085.9223216197</v>
      </c>
      <c r="AM63" s="22">
        <f>((AM18*Constants!$H76*Constants!$H94*(1-Constants!$H112))+(AM18*Constants!$H76*Constants!$H128))</f>
        <v>1713313.0167447564</v>
      </c>
      <c r="AN63" s="22">
        <f>((AN18*Constants!$H76*Constants!$H94*(1-Constants!$H112))+(AN18*Constants!$H76*Constants!$H128))</f>
        <v>1711840.2286384862</v>
      </c>
      <c r="AO63" s="22">
        <f>((AO18*Constants!$H76*Constants!$H94*(1-Constants!$H112))+(AO18*Constants!$H76*Constants!$H128))</f>
        <v>1673257.7362318134</v>
      </c>
      <c r="AP63" s="22">
        <f>((AP18*Constants!$H76*Constants!$H94*(1-Constants!$H112))+(AP18*Constants!$H76*Constants!$H128))</f>
        <v>1652521.9853428698</v>
      </c>
      <c r="AQ63" s="22">
        <f>((AQ18*Constants!$H76*Constants!$H94*(1-Constants!$H112))+(AQ18*Constants!$H76*Constants!$H128))</f>
        <v>1634320.1417052075</v>
      </c>
      <c r="AR63" s="22">
        <f>((AR18*Constants!$H76*Constants!$H94*(1-Constants!$H112))+(AR18*Constants!$H76*Constants!$H128))</f>
        <v>1623416.6549234816</v>
      </c>
      <c r="AS63" s="22">
        <f>((AS18*Constants!$H76*Constants!$H94*(1-Constants!$H112))+(AS18*Constants!$H76*Constants!$H128))</f>
        <v>1617467.8586543137</v>
      </c>
      <c r="AT63" s="22">
        <f>((AT18*Constants!$H76*Constants!$H94*(1-Constants!$H112))+(AT18*Constants!$H76*Constants!$H128))</f>
        <v>1616349.0554073106</v>
      </c>
      <c r="AU63" s="22">
        <f>((AU18*Constants!$H76*Constants!$H94*(1-Constants!$H112))+(AU18*Constants!$H76*Constants!$H128))</f>
        <v>1624172.8705732899</v>
      </c>
      <c r="AV63" s="22">
        <f>((AV18*Constants!$H76*Constants!$H94*(1-Constants!$H112))+(AV18*Constants!$H76*Constants!$H128))</f>
        <v>1641202.6846876729</v>
      </c>
      <c r="AW63" s="22">
        <f>((AW18*Constants!$H76*Constants!$H94*(1-Constants!$H112))+(AW18*Constants!$H76*Constants!$H128))</f>
        <v>1665372.4814995872</v>
      </c>
      <c r="AX63" s="22">
        <f>((AX18*Constants!$H76*Constants!$H94*(1-Constants!$H112))+(AX18*Constants!$H76*Constants!$H128))</f>
        <v>1691600.8730871284</v>
      </c>
      <c r="AY63" s="22">
        <f>((AY18*Constants!$H76*Constants!$H94*(1-Constants!$H112))+(AY18*Constants!$H76*Constants!$H128))</f>
        <v>1720337.2022494776</v>
      </c>
      <c r="AZ63" s="22">
        <f>((AZ18*Constants!$H76*Constants!$H94*(1-Constants!$H112))+(AZ18*Constants!$H76*Constants!$H128))</f>
        <v>1757006.0180712291</v>
      </c>
      <c r="BA63" s="22">
        <f>((BA18*Constants!$H76*Constants!$H94*(1-Constants!$H112))+(BA18*Constants!$H76*Constants!$H128))</f>
        <v>1796299.6154564985</v>
      </c>
      <c r="BB63" s="22">
        <f>((BB18*Constants!$H76*Constants!$H94*(1-Constants!$H112))+(BB18*Constants!$H76*Constants!$H128))</f>
        <v>1838282.9012416669</v>
      </c>
      <c r="BC63" s="22">
        <f>((BC18*Constants!$H76*Constants!$H94*(1-Constants!$H112))+(BC18*Constants!$H76*Constants!$H128))</f>
        <v>1883337.2162142545</v>
      </c>
      <c r="BD63" s="22">
        <f>((BD18*Constants!$H76*Constants!$H94*(1-Constants!$H112))+(BD18*Constants!$H76*Constants!$H128))</f>
        <v>1930181.8374601875</v>
      </c>
      <c r="BE63" s="22">
        <f>((BE18*Constants!$H76*Constants!$H94*(1-Constants!$H112))+(BE18*Constants!$H76*Constants!$H128))</f>
        <v>1976194.6522784026</v>
      </c>
      <c r="BF63" s="22">
        <f>((BF18*Constants!$H76*Constants!$H94*(1-Constants!$H112))+(BF18*Constants!$H76*Constants!$H128))</f>
        <v>2020403.8907696081</v>
      </c>
      <c r="BG63" s="22">
        <f>((BG18*Constants!$H76*Constants!$H94*(1-Constants!$H112))+(BG18*Constants!$H76*Constants!$H128))</f>
        <v>2066330.8438941273</v>
      </c>
      <c r="BH63" s="22">
        <f>((BH18*Constants!$H76*Constants!$H94*(1-Constants!$H112))+(BH18*Constants!$H76*Constants!$H128))</f>
        <v>2108880.5219704146</v>
      </c>
      <c r="BI63" s="22">
        <f>((BI18*Constants!$H76*Constants!$H94*(1-Constants!$H112))+(BI18*Constants!$H76*Constants!$H128))</f>
        <v>2152509.7374855555</v>
      </c>
      <c r="BJ63" s="22">
        <f>((BJ18*Constants!$H76*Constants!$H94*(1-Constants!$H112))+(BJ18*Constants!$H76*Constants!$H128))</f>
        <v>2198183.3431578255</v>
      </c>
      <c r="BK63" s="22">
        <f>((BK18*Constants!$H76*Constants!$H94*(1-Constants!$H112))+(BK18*Constants!$H76*Constants!$H128))</f>
        <v>2246038.2639150685</v>
      </c>
      <c r="BL63" s="22">
        <f>((BL18*Constants!$H76*Constants!$H94*(1-Constants!$H112))+(BL18*Constants!$H76*Constants!$H128))</f>
        <v>2296187.5131202112</v>
      </c>
      <c r="BM63" s="22">
        <f>((BM18*Constants!$H76*Constants!$H94*(1-Constants!$H112))+(BM18*Constants!$H76*Constants!$H128))</f>
        <v>2342386.1684740176</v>
      </c>
      <c r="BN63" s="22">
        <f>((BN18*Constants!$H76*Constants!$H94*(1-Constants!$H112))+(BN18*Constants!$H76*Constants!$H128))</f>
        <v>2390763.8258934901</v>
      </c>
      <c r="BO63" s="22">
        <f>((BO18*Constants!$H76*Constants!$H94*(1-Constants!$H112))+(BO18*Constants!$H76*Constants!$H128))</f>
        <v>2443434.3122054785</v>
      </c>
      <c r="BP63" s="22">
        <f>((BP18*Constants!$H76*Constants!$H94*(1-Constants!$H112))+(BP18*Constants!$H76*Constants!$H128))</f>
        <v>2499327.0938294237</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10672267.802090036</v>
      </c>
      <c r="AM64" s="22">
        <f>((AM19*Constants!$H77*Constants!$H95*(1-Constants!$H113))+(AM19*Constants!$H77*Constants!$H129))</f>
        <v>11056128.750739284</v>
      </c>
      <c r="AN64" s="22">
        <f>((AN19*Constants!$H77*Constants!$H95*(1-Constants!$H113))+(AN19*Constants!$H77*Constants!$H129))</f>
        <v>11234041.423852023</v>
      </c>
      <c r="AO64" s="22">
        <f>((AO19*Constants!$H77*Constants!$H95*(1-Constants!$H113))+(AO19*Constants!$H77*Constants!$H129))</f>
        <v>11280315.422486352</v>
      </c>
      <c r="AP64" s="22">
        <f>((AP19*Constants!$H77*Constants!$H95*(1-Constants!$H113))+(AP19*Constants!$H77*Constants!$H129))</f>
        <v>11395076.797914265</v>
      </c>
      <c r="AQ64" s="22">
        <f>((AQ19*Constants!$H77*Constants!$H95*(1-Constants!$H113))+(AQ19*Constants!$H77*Constants!$H129))</f>
        <v>11521377.281281691</v>
      </c>
      <c r="AR64" s="22">
        <f>((AR19*Constants!$H77*Constants!$H95*(1-Constants!$H113))+(AR19*Constants!$H77*Constants!$H129))</f>
        <v>11671765.486159496</v>
      </c>
      <c r="AS64" s="22">
        <f>((AS19*Constants!$H77*Constants!$H95*(1-Constants!$H113))+(AS19*Constants!$H77*Constants!$H129))</f>
        <v>11839143.442184547</v>
      </c>
      <c r="AT64" s="22">
        <f>((AT19*Constants!$H77*Constants!$H95*(1-Constants!$H113))+(AT19*Constants!$H77*Constants!$H129))</f>
        <v>12024279.614289777</v>
      </c>
      <c r="AU64" s="22">
        <f>((AU19*Constants!$H77*Constants!$H95*(1-Constants!$H113))+(AU19*Constants!$H77*Constants!$H129))</f>
        <v>12245472.479590707</v>
      </c>
      <c r="AV64" s="22">
        <f>((AV19*Constants!$H77*Constants!$H95*(1-Constants!$H113))+(AV19*Constants!$H77*Constants!$H129))</f>
        <v>12506403.350042509</v>
      </c>
      <c r="AW64" s="22">
        <f>((AW19*Constants!$H77*Constants!$H95*(1-Constants!$H113))+(AW19*Constants!$H77*Constants!$H129))</f>
        <v>12800738.598404776</v>
      </c>
      <c r="AX64" s="22">
        <f>((AX19*Constants!$H77*Constants!$H95*(1-Constants!$H113))+(AX19*Constants!$H77*Constants!$H129))</f>
        <v>13108572.480405113</v>
      </c>
      <c r="AY64" s="22">
        <f>((AY19*Constants!$H77*Constants!$H95*(1-Constants!$H113))+(AY19*Constants!$H77*Constants!$H129))</f>
        <v>13432649.5702039</v>
      </c>
      <c r="AZ64" s="22">
        <f>((AZ19*Constants!$H77*Constants!$H95*(1-Constants!$H113))+(AZ19*Constants!$H77*Constants!$H129))</f>
        <v>13798208.102574129</v>
      </c>
      <c r="BA64" s="22">
        <f>((BA19*Constants!$H77*Constants!$H95*(1-Constants!$H113))+(BA19*Constants!$H77*Constants!$H129))</f>
        <v>14183176.105583275</v>
      </c>
      <c r="BB64" s="22">
        <f>((BB19*Constants!$H77*Constants!$H95*(1-Constants!$H113))+(BB19*Constants!$H77*Constants!$H129))</f>
        <v>14588944.726328902</v>
      </c>
      <c r="BC64" s="22">
        <f>((BC19*Constants!$H77*Constants!$H95*(1-Constants!$H113))+(BC19*Constants!$H77*Constants!$H129))</f>
        <v>15018169.525517039</v>
      </c>
      <c r="BD64" s="22">
        <f>((BD19*Constants!$H77*Constants!$H95*(1-Constants!$H113))+(BD19*Constants!$H77*Constants!$H129))</f>
        <v>15465440.448908366</v>
      </c>
      <c r="BE64" s="22">
        <f>((BE19*Constants!$H77*Constants!$H95*(1-Constants!$H113))+(BE19*Constants!$H77*Constants!$H129))</f>
        <v>15918488.606826559</v>
      </c>
      <c r="BF64" s="22">
        <f>((BF19*Constants!$H77*Constants!$H95*(1-Constants!$H113))+(BF19*Constants!$H77*Constants!$H129))</f>
        <v>16372500.812411407</v>
      </c>
      <c r="BG64" s="22">
        <f>((BG19*Constants!$H77*Constants!$H95*(1-Constants!$H113))+(BG19*Constants!$H77*Constants!$H129))</f>
        <v>16845514.52026375</v>
      </c>
      <c r="BH64" s="22">
        <f>((BH19*Constants!$H77*Constants!$H95*(1-Constants!$H113))+(BH19*Constants!$H77*Constants!$H129))</f>
        <v>17311339.214026343</v>
      </c>
      <c r="BI64" s="22">
        <f>((BI19*Constants!$H77*Constants!$H95*(1-Constants!$H113))+(BI19*Constants!$H77*Constants!$H129))</f>
        <v>17793067.488495812</v>
      </c>
      <c r="BJ64" s="22">
        <f>((BJ19*Constants!$H77*Constants!$H95*(1-Constants!$H113))+(BJ19*Constants!$H77*Constants!$H129))</f>
        <v>18296595.63792</v>
      </c>
      <c r="BK64" s="22">
        <f>((BK19*Constants!$H77*Constants!$H95*(1-Constants!$H113))+(BK19*Constants!$H77*Constants!$H129))</f>
        <v>18823501.777493708</v>
      </c>
      <c r="BL64" s="22">
        <f>((BL19*Constants!$H77*Constants!$H95*(1-Constants!$H113))+(BL19*Constants!$H77*Constants!$H129))</f>
        <v>19375303.587936345</v>
      </c>
      <c r="BM64" s="22">
        <f>((BM19*Constants!$H77*Constants!$H95*(1-Constants!$H113))+(BM19*Constants!$H77*Constants!$H129))</f>
        <v>19917054.5358079</v>
      </c>
      <c r="BN64" s="22">
        <f>((BN19*Constants!$H77*Constants!$H95*(1-Constants!$H113))+(BN19*Constants!$H77*Constants!$H129))</f>
        <v>20483952.356036682</v>
      </c>
      <c r="BO64" s="22">
        <f>((BO19*Constants!$H77*Constants!$H95*(1-Constants!$H113))+(BO19*Constants!$H77*Constants!$H129))</f>
        <v>21089785.716894422</v>
      </c>
      <c r="BP64" s="22">
        <f>((BP19*Constants!$H77*Constants!$H95*(1-Constants!$H113))+(BP19*Constants!$H77*Constants!$H129))</f>
        <v>21729737.126406826</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43669851.812306143</v>
      </c>
      <c r="AM65" s="22">
        <f>((AM20*Constants!$H78*Constants!$H96*(1-Constants!$H114))+(AM20*Constants!$H78*Constants!$H130))</f>
        <v>46910183.837310612</v>
      </c>
      <c r="AN65" s="22">
        <f>((AN20*Constants!$H78*Constants!$H96*(1-Constants!$H114))+(AN20*Constants!$H78*Constants!$H130))</f>
        <v>47803906.613231353</v>
      </c>
      <c r="AO65" s="22">
        <f>((AO20*Constants!$H78*Constants!$H96*(1-Constants!$H114))+(AO20*Constants!$H78*Constants!$H130))</f>
        <v>47120914.792991877</v>
      </c>
      <c r="AP65" s="22">
        <f>((AP20*Constants!$H78*Constants!$H96*(1-Constants!$H114))+(AP20*Constants!$H78*Constants!$H130))</f>
        <v>47124589.887341112</v>
      </c>
      <c r="AQ65" s="22">
        <f>((AQ20*Constants!$H78*Constants!$H96*(1-Constants!$H114))+(AQ20*Constants!$H78*Constants!$H130))</f>
        <v>47198300.441649415</v>
      </c>
      <c r="AR65" s="22">
        <f>((AR20*Constants!$H78*Constants!$H96*(1-Constants!$H114))+(AR20*Constants!$H78*Constants!$H130))</f>
        <v>47584266.973934077</v>
      </c>
      <c r="AS65" s="22">
        <f>((AS20*Constants!$H78*Constants!$H96*(1-Constants!$H114))+(AS20*Constants!$H78*Constants!$H130))</f>
        <v>48190063.867964238</v>
      </c>
      <c r="AT65" s="22">
        <f>((AT20*Constants!$H78*Constants!$H96*(1-Constants!$H114))+(AT20*Constants!$H78*Constants!$H130))</f>
        <v>49019245.433473639</v>
      </c>
      <c r="AU65" s="22">
        <f>((AU20*Constants!$H78*Constants!$H96*(1-Constants!$H114))+(AU20*Constants!$H78*Constants!$H130))</f>
        <v>50267739.661023818</v>
      </c>
      <c r="AV65" s="22">
        <f>((AV20*Constants!$H78*Constants!$H96*(1-Constants!$H114))+(AV20*Constants!$H78*Constants!$H130))</f>
        <v>51963031.505045801</v>
      </c>
      <c r="AW65" s="22">
        <f>((AW20*Constants!$H78*Constants!$H96*(1-Constants!$H114))+(AW20*Constants!$H78*Constants!$H130))</f>
        <v>54025373.670082383</v>
      </c>
      <c r="AX65" s="22">
        <f>((AX20*Constants!$H78*Constants!$H96*(1-Constants!$H114))+(AX20*Constants!$H78*Constants!$H130))</f>
        <v>56226629.437540151</v>
      </c>
      <c r="AY65" s="22">
        <f>((AY20*Constants!$H78*Constants!$H96*(1-Constants!$H114))+(AY20*Constants!$H78*Constants!$H130))</f>
        <v>58592961.597041808</v>
      </c>
      <c r="AZ65" s="22">
        <f>((AZ20*Constants!$H78*Constants!$H96*(1-Constants!$H114))+(AZ20*Constants!$H78*Constants!$H130))</f>
        <v>61394439.306212887</v>
      </c>
      <c r="BA65" s="22">
        <f>((BA20*Constants!$H78*Constants!$H96*(1-Constants!$H114))+(BA20*Constants!$H78*Constants!$H130))</f>
        <v>64385144.857587844</v>
      </c>
      <c r="BB65" s="22">
        <f>((BB20*Constants!$H78*Constants!$H96*(1-Constants!$H114))+(BB20*Constants!$H78*Constants!$H130))</f>
        <v>67574052.433611989</v>
      </c>
      <c r="BC65" s="22">
        <f>((BC20*Constants!$H78*Constants!$H96*(1-Constants!$H114))+(BC20*Constants!$H78*Constants!$H130))</f>
        <v>70987661.499825537</v>
      </c>
      <c r="BD65" s="22">
        <f>((BD20*Constants!$H78*Constants!$H96*(1-Constants!$H114))+(BD20*Constants!$H78*Constants!$H130))</f>
        <v>74569064.847042099</v>
      </c>
      <c r="BE65" s="22">
        <f>((BE20*Constants!$H78*Constants!$H96*(1-Constants!$H114))+(BE20*Constants!$H78*Constants!$H130))</f>
        <v>78187715.481674403</v>
      </c>
      <c r="BF65" s="22">
        <f>((BF20*Constants!$H78*Constants!$H96*(1-Constants!$H114))+(BF20*Constants!$H78*Constants!$H130))</f>
        <v>81792699.732652619</v>
      </c>
      <c r="BG65" s="22">
        <f>((BG20*Constants!$H78*Constants!$H96*(1-Constants!$H114))+(BG20*Constants!$H78*Constants!$H130))</f>
        <v>85569272.092942953</v>
      </c>
      <c r="BH65" s="22">
        <f>((BH20*Constants!$H78*Constants!$H96*(1-Constants!$H114))+(BH20*Constants!$H78*Constants!$H130))</f>
        <v>89249454.958799317</v>
      </c>
      <c r="BI65" s="22">
        <f>((BI20*Constants!$H78*Constants!$H96*(1-Constants!$H114))+(BI20*Constants!$H78*Constants!$H130))</f>
        <v>93071848.782045588</v>
      </c>
      <c r="BJ65" s="22">
        <f>((BJ20*Constants!$H78*Constants!$H96*(1-Constants!$H114))+(BJ20*Constants!$H78*Constants!$H130))</f>
        <v>97094208.005628273</v>
      </c>
      <c r="BK65" s="22">
        <f>((BK20*Constants!$H78*Constants!$H96*(1-Constants!$H114))+(BK20*Constants!$H78*Constants!$H130))</f>
        <v>101331373.19498079</v>
      </c>
      <c r="BL65" s="22">
        <f>((BL20*Constants!$H78*Constants!$H96*(1-Constants!$H114))+(BL20*Constants!$H78*Constants!$H130))</f>
        <v>105797509.54482622</v>
      </c>
      <c r="BM65" s="22">
        <f>((BM20*Constants!$H78*Constants!$H96*(1-Constants!$H114))+(BM20*Constants!$H78*Constants!$H130))</f>
        <v>110142004.71798234</v>
      </c>
      <c r="BN65" s="22">
        <f>((BN20*Constants!$H78*Constants!$H96*(1-Constants!$H114))+(BN20*Constants!$H78*Constants!$H130))</f>
        <v>114715050.32916492</v>
      </c>
      <c r="BO65" s="22">
        <f>((BO20*Constants!$H78*Constants!$H96*(1-Constants!$H114))+(BO20*Constants!$H78*Constants!$H130))</f>
        <v>119648833.80730504</v>
      </c>
      <c r="BP65" s="22">
        <f>((BP20*Constants!$H78*Constants!$H96*(1-Constants!$H114))+(BP20*Constants!$H78*Constants!$H130))</f>
        <v>124893006.04945128</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34276019.394400895</v>
      </c>
      <c r="AM67" s="22">
        <f>AM6*Constants!$H64*(1-Constants!$H82)</f>
        <v>34850379.020819366</v>
      </c>
      <c r="AN67" s="22">
        <f>AN6*Constants!$H64*(1-Constants!$H82)</f>
        <v>35031463.295815326</v>
      </c>
      <c r="AO67" s="22">
        <f>AO6*Constants!$H64*(1-Constants!$H82)</f>
        <v>34973733.632620029</v>
      </c>
      <c r="AP67" s="22">
        <f>AP6*Constants!$H64*(1-Constants!$H82)</f>
        <v>35056273.282860622</v>
      </c>
      <c r="AQ67" s="22">
        <f>AQ6*Constants!$H64*(1-Constants!$H82)</f>
        <v>35168429.978683516</v>
      </c>
      <c r="AR67" s="22">
        <f>AR6*Constants!$H64*(1-Constants!$H82)</f>
        <v>35326050.714008003</v>
      </c>
      <c r="AS67" s="22">
        <f>AS6*Constants!$H64*(1-Constants!$H82)</f>
        <v>35515599.440767288</v>
      </c>
      <c r="AT67" s="22">
        <f>AT6*Constants!$H64*(1-Constants!$H82)</f>
        <v>35737799.842575379</v>
      </c>
      <c r="AU67" s="22">
        <f>AU6*Constants!$H64*(1-Constants!$H82)</f>
        <v>36025165.652886875</v>
      </c>
      <c r="AV67" s="22">
        <f>AV6*Constants!$H64*(1-Constants!$H82)</f>
        <v>36383525.454874225</v>
      </c>
      <c r="AW67" s="22">
        <f>AW6*Constants!$H64*(1-Constants!$H82)</f>
        <v>36800571.428760372</v>
      </c>
      <c r="AX67" s="22">
        <f>AX6*Constants!$H64*(1-Constants!$H82)</f>
        <v>37240320.000094764</v>
      </c>
      <c r="AY67" s="22">
        <f>AY6*Constants!$H64*(1-Constants!$H82)</f>
        <v>37707354.433200538</v>
      </c>
      <c r="AZ67" s="22">
        <f>AZ6*Constants!$H64*(1-Constants!$H82)</f>
        <v>38245679.864625201</v>
      </c>
      <c r="BA67" s="22">
        <f>BA6*Constants!$H64*(1-Constants!$H82)</f>
        <v>38815776.996217988</v>
      </c>
      <c r="BB67" s="22">
        <f>BB6*Constants!$H64*(1-Constants!$H82)</f>
        <v>39419859.379248574</v>
      </c>
      <c r="BC67" s="22">
        <f>BC6*Constants!$H64*(1-Constants!$H82)</f>
        <v>40062042.826744221</v>
      </c>
      <c r="BD67" s="22">
        <f>BD6*Constants!$H64*(1-Constants!$H82)</f>
        <v>40732285.663448408</v>
      </c>
      <c r="BE67" s="22">
        <f>BE6*Constants!$H64*(1-Constants!$H82)</f>
        <v>41409086.956121705</v>
      </c>
      <c r="BF67" s="22">
        <f>BF6*Constants!$H64*(1-Constants!$H82)</f>
        <v>42084160.983299308</v>
      </c>
      <c r="BG67" s="22">
        <f>BG6*Constants!$H64*(1-Constants!$H82)</f>
        <v>42788588.922444016</v>
      </c>
      <c r="BH67" s="22">
        <f>BH6*Constants!$H64*(1-Constants!$H82)</f>
        <v>43477105.021936648</v>
      </c>
      <c r="BI67" s="22">
        <f>BI6*Constants!$H64*(1-Constants!$H82)</f>
        <v>44189171.543716386</v>
      </c>
      <c r="BJ67" s="22">
        <f>BJ6*Constants!$H64*(1-Constants!$H82)</f>
        <v>44934589.089698665</v>
      </c>
      <c r="BK67" s="22">
        <f>BK6*Constants!$H64*(1-Constants!$H82)</f>
        <v>45715603.767894767</v>
      </c>
      <c r="BL67" s="22">
        <f>BL6*Constants!$H64*(1-Constants!$H82)</f>
        <v>46534325.741748773</v>
      </c>
      <c r="BM67" s="22">
        <f>BM6*Constants!$H64*(1-Constants!$H82)</f>
        <v>47331580.4017803</v>
      </c>
      <c r="BN67" s="22">
        <f>BN6*Constants!$H64*(1-Constants!$H82)</f>
        <v>48166705.119698033</v>
      </c>
      <c r="BO67" s="22">
        <f>BO6*Constants!$H64*(1-Constants!$H82)</f>
        <v>49062478.792240791</v>
      </c>
      <c r="BP67" s="22">
        <f>BP6*Constants!$H64*(1-Constants!$H82)</f>
        <v>50010221.563826814</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23342203.727119748</v>
      </c>
      <c r="AM68" s="22">
        <f>AM7*Constants!$H65*(1-Constants!$H83)</f>
        <v>23733346.562529691</v>
      </c>
      <c r="AN68" s="22">
        <f>AN7*Constants!$H65*(1-Constants!$H83)</f>
        <v>23856666.192796446</v>
      </c>
      <c r="AO68" s="22">
        <f>AO7*Constants!$H65*(1-Constants!$H83)</f>
        <v>23817351.897169027</v>
      </c>
      <c r="AP68" s="22">
        <f>AP7*Constants!$H65*(1-Constants!$H83)</f>
        <v>23873561.963726401</v>
      </c>
      <c r="AQ68" s="22">
        <f>AQ7*Constants!$H65*(1-Constants!$H83)</f>
        <v>23949941.44096775</v>
      </c>
      <c r="AR68" s="22">
        <f>AR7*Constants!$H65*(1-Constants!$H83)</f>
        <v>24057282.24017863</v>
      </c>
      <c r="AS68" s="22">
        <f>AS7*Constants!$H65*(1-Constants!$H83)</f>
        <v>24186366.220010716</v>
      </c>
      <c r="AT68" s="22">
        <f>AT7*Constants!$H65*(1-Constants!$H83)</f>
        <v>24337686.21395668</v>
      </c>
      <c r="AU68" s="22">
        <f>AU7*Constants!$H65*(1-Constants!$H83)</f>
        <v>24533384.296960901</v>
      </c>
      <c r="AV68" s="22">
        <f>AV7*Constants!$H65*(1-Constants!$H83)</f>
        <v>24777429.774043504</v>
      </c>
      <c r="AW68" s="22">
        <f>AW7*Constants!$H65*(1-Constants!$H83)</f>
        <v>25061440.935725123</v>
      </c>
      <c r="AX68" s="22">
        <f>AX7*Constants!$H65*(1-Constants!$H83)</f>
        <v>25360912.721602157</v>
      </c>
      <c r="AY68" s="22">
        <f>AY7*Constants!$H65*(1-Constants!$H83)</f>
        <v>25678966.366037771</v>
      </c>
      <c r="AZ68" s="22">
        <f>AZ7*Constants!$H65*(1-Constants!$H83)</f>
        <v>26045569.668107819</v>
      </c>
      <c r="BA68" s="22">
        <f>BA7*Constants!$H65*(1-Constants!$H83)</f>
        <v>26433809.715377104</v>
      </c>
      <c r="BB68" s="22">
        <f>BB7*Constants!$H65*(1-Constants!$H83)</f>
        <v>26845193.951405618</v>
      </c>
      <c r="BC68" s="22">
        <f>BC7*Constants!$H65*(1-Constants!$H83)</f>
        <v>27282525.273025658</v>
      </c>
      <c r="BD68" s="22">
        <f>BD7*Constants!$H65*(1-Constants!$H83)</f>
        <v>27738965.230681509</v>
      </c>
      <c r="BE68" s="22">
        <f>BE7*Constants!$H65*(1-Constants!$H83)</f>
        <v>28199871.541725866</v>
      </c>
      <c r="BF68" s="22">
        <f>BF7*Constants!$H65*(1-Constants!$H83)</f>
        <v>28659601.573149558</v>
      </c>
      <c r="BG68" s="22">
        <f>BG7*Constants!$H65*(1-Constants!$H83)</f>
        <v>29139321.819464881</v>
      </c>
      <c r="BH68" s="22">
        <f>BH7*Constants!$H65*(1-Constants!$H83)</f>
        <v>29608205.994106937</v>
      </c>
      <c r="BI68" s="22">
        <f>BI7*Constants!$H65*(1-Constants!$H83)</f>
        <v>30093128.167460579</v>
      </c>
      <c r="BJ68" s="22">
        <f>BJ7*Constants!$H65*(1-Constants!$H83)</f>
        <v>30600762.61648678</v>
      </c>
      <c r="BK68" s="22">
        <f>BK7*Constants!$H65*(1-Constants!$H83)</f>
        <v>31132638.956109285</v>
      </c>
      <c r="BL68" s="22">
        <f>BL7*Constants!$H65*(1-Constants!$H83)</f>
        <v>31690194.222071458</v>
      </c>
      <c r="BM68" s="22">
        <f>BM7*Constants!$H65*(1-Constants!$H83)</f>
        <v>32233130.10043928</v>
      </c>
      <c r="BN68" s="22">
        <f>BN7*Constants!$H65*(1-Constants!$H83)</f>
        <v>32801855.747337867</v>
      </c>
      <c r="BO68" s="22">
        <f>BO7*Constants!$H65*(1-Constants!$H83)</f>
        <v>33411883.74730156</v>
      </c>
      <c r="BP68" s="22">
        <f>BP7*Constants!$H65*(1-Constants!$H83)</f>
        <v>34057303.059290856</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436267167.24004108</v>
      </c>
      <c r="AL69" s="22">
        <f>AL8*Constants!$H66*(1-Constants!$H84)</f>
        <v>387146847.32688576</v>
      </c>
      <c r="AM69" s="22">
        <f>AM8*Constants!$H66*(1-Constants!$H84)</f>
        <v>401628080.4720546</v>
      </c>
      <c r="AN69" s="22">
        <f>AN8*Constants!$H66*(1-Constants!$H84)</f>
        <v>402506235.75786495</v>
      </c>
      <c r="AO69" s="22">
        <f>AO8*Constants!$H66*(1-Constants!$H84)</f>
        <v>394824348.96776742</v>
      </c>
      <c r="AP69" s="22">
        <f>AP8*Constants!$H66*(1-Constants!$H84)</f>
        <v>391272793.32989925</v>
      </c>
      <c r="AQ69" s="22">
        <f>AQ8*Constants!$H66*(1-Constants!$H84)</f>
        <v>388291845.52412635</v>
      </c>
      <c r="AR69" s="22">
        <f>AR8*Constants!$H66*(1-Constants!$H84)</f>
        <v>386896698.85396314</v>
      </c>
      <c r="AS69" s="22">
        <f>AS8*Constants!$H66*(1-Constants!$H84)</f>
        <v>386561807.0819332</v>
      </c>
      <c r="AT69" s="22">
        <f>AT8*Constants!$H66*(1-Constants!$H84)</f>
        <v>387266966.02795637</v>
      </c>
      <c r="AU69" s="22">
        <f>AU8*Constants!$H66*(1-Constants!$H84)</f>
        <v>389974978.806005</v>
      </c>
      <c r="AV69" s="22">
        <f>AV8*Constants!$H66*(1-Constants!$H84)</f>
        <v>394760476.99530977</v>
      </c>
      <c r="AW69" s="22">
        <f>AW8*Constants!$H66*(1-Constants!$H84)</f>
        <v>397782736.96787536</v>
      </c>
      <c r="AX69" s="22">
        <f>AX8*Constants!$H66*(1-Constants!$H84)</f>
        <v>401069074.60292971</v>
      </c>
      <c r="AY69" s="22">
        <f>AY8*Constants!$H66*(1-Constants!$H84)</f>
        <v>404709164.60939449</v>
      </c>
      <c r="AZ69" s="22">
        <f>AZ8*Constants!$H66*(1-Constants!$H84)</f>
        <v>409904546.31749308</v>
      </c>
      <c r="BA69" s="22">
        <f>BA8*Constants!$H66*(1-Constants!$H84)</f>
        <v>415425514.47770935</v>
      </c>
      <c r="BB69" s="22">
        <f>BB8*Constants!$H66*(1-Constants!$H84)</f>
        <v>421268375.004282</v>
      </c>
      <c r="BC69" s="22">
        <f>BC8*Constants!$H66*(1-Constants!$H84)</f>
        <v>427493822.06777549</v>
      </c>
      <c r="BD69" s="22">
        <f>BD8*Constants!$H66*(1-Constants!$H84)</f>
        <v>433796935.06012124</v>
      </c>
      <c r="BE69" s="22">
        <f>BE8*Constants!$H66*(1-Constants!$H84)</f>
        <v>439597199.07226992</v>
      </c>
      <c r="BF69" s="22">
        <f>BF8*Constants!$H66*(1-Constants!$H84)</f>
        <v>444687208.75136083</v>
      </c>
      <c r="BG69" s="22">
        <f>BG8*Constants!$H66*(1-Constants!$H84)</f>
        <v>452108087.41282111</v>
      </c>
      <c r="BH69" s="22">
        <f>BH8*Constants!$H66*(1-Constants!$H84)</f>
        <v>458622594.74492478</v>
      </c>
      <c r="BI69" s="22">
        <f>BI8*Constants!$H66*(1-Constants!$H84)</f>
        <v>465169513.86712515</v>
      </c>
      <c r="BJ69" s="22">
        <f>BJ8*Constants!$H66*(1-Constants!$H84)</f>
        <v>471941490.27093798</v>
      </c>
      <c r="BK69" s="22">
        <f>BK8*Constants!$H66*(1-Constants!$H84)</f>
        <v>478953827.70048678</v>
      </c>
      <c r="BL69" s="22">
        <f>BL8*Constants!$H66*(1-Constants!$H84)</f>
        <v>486215585.38758415</v>
      </c>
      <c r="BM69" s="22">
        <f>BM8*Constants!$H66*(1-Constants!$H84)</f>
        <v>492439948.24638885</v>
      </c>
      <c r="BN69" s="22">
        <f>BN8*Constants!$H66*(1-Constants!$H84)</f>
        <v>498879254.52168095</v>
      </c>
      <c r="BO69" s="22">
        <f>BO8*Constants!$H66*(1-Constants!$H84)</f>
        <v>505944406.97458792</v>
      </c>
      <c r="BP69" s="22">
        <f>BP8*Constants!$H66*(1-Constants!$H84)</f>
        <v>513396570.68878585</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274325147.19098055</v>
      </c>
      <c r="AL70" s="94">
        <f>IF('Net zero activities &amp; levers'!$C$10="Off",AL9*Constants!$H67*(1-Constants!$H85),IF('Net zero activities &amp; levers'!$C$10="On",('Net zero supporting data'!J197*Constants!$H67*(1-Constants!$H85-'Net zero supporting data'!J199))+('Net zero supporting data'!J198*Constants!$H67*(1-Constants!$H85)),"ERROR"))</f>
        <v>243438250.34863752</v>
      </c>
      <c r="AM70" s="94">
        <f>IF('Net zero activities &amp; levers'!$C$10="Off",AM9*Constants!$H67*(1-Constants!$H85),IF('Net zero activities &amp; levers'!$C$10="On",('Net zero supporting data'!K197*Constants!$H67*(1-Constants!$H85-'Net zero supporting data'!K199))+('Net zero supporting data'!K198*Constants!$H67*(1-Constants!$H85)),"ERROR"))</f>
        <v>252544061.44871864</v>
      </c>
      <c r="AN70" s="94">
        <f>IF('Net zero activities &amp; levers'!$C$10="Off",AN9*Constants!$H67*(1-Constants!$H85),IF('Net zero activities &amp; levers'!$C$10="On",('Net zero supporting data'!L197*Constants!$H67*(1-Constants!$H85-'Net zero supporting data'!L199))+('Net zero supporting data'!L198*Constants!$H67*(1-Constants!$H85)),"ERROR"))</f>
        <v>253096246.20183796</v>
      </c>
      <c r="AO70" s="94">
        <f>IF('Net zero activities &amp; levers'!$C$10="Off",AO9*Constants!$H67*(1-Constants!$H85),IF('Net zero activities &amp; levers'!$C$10="On",('Net zero supporting data'!M197*Constants!$H67*(1-Constants!$H85-'Net zero supporting data'!M199))+('Net zero supporting data'!M198*Constants!$H67*(1-Constants!$H85)),"ERROR"))</f>
        <v>248265869.58255303</v>
      </c>
      <c r="AP70" s="94">
        <f>IF('Net zero activities &amp; levers'!$C$10="Off",AP9*Constants!$H67*(1-Constants!$H85),IF('Net zero activities &amp; levers'!$C$10="On",('Net zero supporting data'!N197*Constants!$H67*(1-Constants!$H85-'Net zero supporting data'!N199))+('Net zero supporting data'!N198*Constants!$H67*(1-Constants!$H85)),"ERROR"))</f>
        <v>246032648.52840227</v>
      </c>
      <c r="AQ70" s="94">
        <f>IF('Net zero activities &amp; levers'!$C$10="Off",AQ9*Constants!$H67*(1-Constants!$H85),IF('Net zero activities &amp; levers'!$C$10="On",('Net zero supporting data'!O197*Constants!$H67*(1-Constants!$H85-'Net zero supporting data'!O199))+('Net zero supporting data'!O198*Constants!$H67*(1-Constants!$H85)),"ERROR"))</f>
        <v>244158226.14002812</v>
      </c>
      <c r="AR70" s="94">
        <f>IF('Net zero activities &amp; levers'!$C$10="Off",AR9*Constants!$H67*(1-Constants!$H85),IF('Net zero activities &amp; levers'!$C$10="On",('Net zero supporting data'!P197*Constants!$H67*(1-Constants!$H85-'Net zero supporting data'!P199))+('Net zero supporting data'!P198*Constants!$H67*(1-Constants!$H85)),"ERROR"))</f>
        <v>243280956.78678581</v>
      </c>
      <c r="AS70" s="94">
        <f>IF('Net zero activities &amp; levers'!$C$10="Off",AS9*Constants!$H67*(1-Constants!$H85),IF('Net zero activities &amp; levers'!$C$10="On",('Net zero supporting data'!Q197*Constants!$H67*(1-Constants!$H85-'Net zero supporting data'!Q199))+('Net zero supporting data'!Q198*Constants!$H67*(1-Constants!$H85)),"ERROR"))</f>
        <v>243070376.56999728</v>
      </c>
      <c r="AT70" s="94">
        <f>IF('Net zero activities &amp; levers'!$C$10="Off",AT9*Constants!$H67*(1-Constants!$H85),IF('Net zero activities &amp; levers'!$C$10="On",('Net zero supporting data'!R197*Constants!$H67*(1-Constants!$H85-'Net zero supporting data'!R199))+('Net zero supporting data'!R198*Constants!$H67*(1-Constants!$H85)),"ERROR"))</f>
        <v>243513781.08490631</v>
      </c>
      <c r="AU70" s="94">
        <f>IF('Net zero activities &amp; levers'!$C$10="Off",AU9*Constants!$H67*(1-Constants!$H85),IF('Net zero activities &amp; levers'!$C$10="On",('Net zero supporting data'!S197*Constants!$H67*(1-Constants!$H85-'Net zero supporting data'!S199))+('Net zero supporting data'!S198*Constants!$H67*(1-Constants!$H85)),"ERROR"))</f>
        <v>245216581.70736194</v>
      </c>
      <c r="AV70" s="94">
        <f>IF('Net zero activities &amp; levers'!$C$10="Off",AV9*Constants!$H67*(1-Constants!$H85),IF('Net zero activities &amp; levers'!$C$10="On",('Net zero supporting data'!T197*Constants!$H67*(1-Constants!$H85-'Net zero supporting data'!T199))+('Net zero supporting data'!T198*Constants!$H67*(1-Constants!$H85)),"ERROR"))</f>
        <v>248225706.83467379</v>
      </c>
      <c r="AW70" s="94">
        <f>IF('Net zero activities &amp; levers'!$C$10="Off",AW9*Constants!$H67*(1-Constants!$H85),IF('Net zero activities &amp; levers'!$C$10="On",('Net zero supporting data'!U197*Constants!$H67*(1-Constants!$H85-'Net zero supporting data'!U199))+('Net zero supporting data'!U198*Constants!$H67*(1-Constants!$H85)),"ERROR"))</f>
        <v>250126106.34690043</v>
      </c>
      <c r="AX70" s="94">
        <f>IF('Net zero activities &amp; levers'!$C$10="Off",AX9*Constants!$H67*(1-Constants!$H85),IF('Net zero activities &amp; levers'!$C$10="On",('Net zero supporting data'!V197*Constants!$H67*(1-Constants!$H85-'Net zero supporting data'!V199))+('Net zero supporting data'!V198*Constants!$H67*(1-Constants!$H85)),"ERROR"))</f>
        <v>252192558.10663036</v>
      </c>
      <c r="AY70" s="94">
        <f>IF('Net zero activities &amp; levers'!$C$10="Off",AY9*Constants!$H67*(1-Constants!$H85),IF('Net zero activities &amp; levers'!$C$10="On",('Net zero supporting data'!W197*Constants!$H67*(1-Constants!$H85-'Net zero supporting data'!W199))+('Net zero supporting data'!W198*Constants!$H67*(1-Constants!$H85)),"ERROR"))</f>
        <v>254481449.64327541</v>
      </c>
      <c r="AZ70" s="94">
        <f>IF('Net zero activities &amp; levers'!$C$10="Off",AZ9*Constants!$H67*(1-Constants!$H85),IF('Net zero activities &amp; levers'!$C$10="On",('Net zero supporting data'!X197*Constants!$H67*(1-Constants!$H85-'Net zero supporting data'!X199))+('Net zero supporting data'!X198*Constants!$H67*(1-Constants!$H85)),"ERROR"))</f>
        <v>257748309.85832176</v>
      </c>
      <c r="BA70" s="94">
        <f>IF('Net zero activities &amp; levers'!$C$10="Off",BA9*Constants!$H67*(1-Constants!$H85),IF('Net zero activities &amp; levers'!$C$10="On",('Net zero supporting data'!Y197*Constants!$H67*(1-Constants!$H85-'Net zero supporting data'!Y199))+('Net zero supporting data'!Y198*Constants!$H67*(1-Constants!$H85)),"ERROR"))</f>
        <v>261219899.09747878</v>
      </c>
      <c r="BB70" s="94">
        <f>IF('Net zero activities &amp; levers'!$C$10="Off",BB9*Constants!$H67*(1-Constants!$H85),IF('Net zero activities &amp; levers'!$C$10="On",('Net zero supporting data'!Z197*Constants!$H67*(1-Constants!$H85-'Net zero supporting data'!Z199))+('Net zero supporting data'!Z198*Constants!$H67*(1-Constants!$H85)),"ERROR"))</f>
        <v>264893894.51663563</v>
      </c>
      <c r="BC70" s="94">
        <f>IF('Net zero activities &amp; levers'!$C$10="Off",BC9*Constants!$H67*(1-Constants!$H85),IF('Net zero activities &amp; levers'!$C$10="On",('Net zero supporting data'!AA197*Constants!$H67*(1-Constants!$H85-'Net zero supporting data'!AA199))+('Net zero supporting data'!AA198*Constants!$H67*(1-Constants!$H85)),"ERROR"))</f>
        <v>268808460.65927368</v>
      </c>
      <c r="BD70" s="94">
        <f>IF('Net zero activities &amp; levers'!$C$10="Off",BD9*Constants!$H67*(1-Constants!$H85),IF('Net zero activities &amp; levers'!$C$10="On",('Net zero supporting data'!AB197*Constants!$H67*(1-Constants!$H85-'Net zero supporting data'!AB199))+('Net zero supporting data'!AB198*Constants!$H67*(1-Constants!$H85)),"ERROR"))</f>
        <v>272771863.20071507</v>
      </c>
      <c r="BE70" s="94">
        <f>IF('Net zero activities &amp; levers'!$C$10="Off",BE9*Constants!$H67*(1-Constants!$H85),IF('Net zero activities &amp; levers'!$C$10="On",('Net zero supporting data'!AC197*Constants!$H67*(1-Constants!$H85-'Net zero supporting data'!AC199))+('Net zero supporting data'!AC198*Constants!$H67*(1-Constants!$H85)),"ERROR"))</f>
        <v>276419073.89719129</v>
      </c>
      <c r="BF70" s="94">
        <f>IF('Net zero activities &amp; levers'!$C$10="Off",BF9*Constants!$H67*(1-Constants!$H85),IF('Net zero activities &amp; levers'!$C$10="On",('Net zero supporting data'!AD197*Constants!$H67*(1-Constants!$H85-'Net zero supporting data'!AD199))+('Net zero supporting data'!AD198*Constants!$H67*(1-Constants!$H85)),"ERROR"))</f>
        <v>279619676.09527481</v>
      </c>
      <c r="BG70" s="94">
        <f>IF('Net zero activities &amp; levers'!$C$10="Off",BG9*Constants!$H67*(1-Constants!$H85),IF('Net zero activities &amp; levers'!$C$10="On",('Net zero supporting data'!AE197*Constants!$H67*(1-Constants!$H85-'Net zero supporting data'!AE199))+('Net zero supporting data'!AE198*Constants!$H67*(1-Constants!$H85)),"ERROR"))</f>
        <v>284285930.59242195</v>
      </c>
      <c r="BH70" s="94">
        <f>IF('Net zero activities &amp; levers'!$C$10="Off",BH9*Constants!$H67*(1-Constants!$H85),IF('Net zero activities &amp; levers'!$C$10="On",('Net zero supporting data'!AF197*Constants!$H67*(1-Constants!$H85-'Net zero supporting data'!AF199))+('Net zero supporting data'!AF198*Constants!$H67*(1-Constants!$H85)),"ERROR"))</f>
        <v>288382258.06547415</v>
      </c>
      <c r="BI70" s="94">
        <f>IF('Net zero activities &amp; levers'!$C$10="Off",BI9*Constants!$H67*(1-Constants!$H85),IF('Net zero activities &amp; levers'!$C$10="On",('Net zero supporting data'!AG197*Constants!$H67*(1-Constants!$H85-'Net zero supporting data'!AG199))+('Net zero supporting data'!AG198*Constants!$H67*(1-Constants!$H85)),"ERROR"))</f>
        <v>292498966.09832251</v>
      </c>
      <c r="BJ70" s="94">
        <f>IF('Net zero activities &amp; levers'!$C$10="Off",BJ9*Constants!$H67*(1-Constants!$H85),IF('Net zero activities &amp; levers'!$C$10="On",('Net zero supporting data'!AH197*Constants!$H67*(1-Constants!$H85-'Net zero supporting data'!AH199))+('Net zero supporting data'!AH198*Constants!$H67*(1-Constants!$H85)),"ERROR"))</f>
        <v>296757190.33165711</v>
      </c>
      <c r="BK70" s="94">
        <f>IF('Net zero activities &amp; levers'!$C$10="Off",BK9*Constants!$H67*(1-Constants!$H85),IF('Net zero activities &amp; levers'!$C$10="On",('Net zero supporting data'!AI197*Constants!$H67*(1-Constants!$H85-'Net zero supporting data'!AI199))+('Net zero supporting data'!AI198*Constants!$H67*(1-Constants!$H85)),"ERROR"))</f>
        <v>301166553.77214593</v>
      </c>
      <c r="BL70" s="94">
        <f>IF('Net zero activities &amp; levers'!$C$10="Off",BL9*Constants!$H67*(1-Constants!$H85),IF('Net zero activities &amp; levers'!$C$10="On",('Net zero supporting data'!AJ197*Constants!$H67*(1-Constants!$H85-'Net zero supporting data'!AJ199))+('Net zero supporting data'!AJ198*Constants!$H67*(1-Constants!$H85)),"ERROR"))</f>
        <v>305732752.87207067</v>
      </c>
      <c r="BM70" s="94">
        <f>IF('Net zero activities &amp; levers'!$C$10="Off",BM9*Constants!$H67*(1-Constants!$H85),IF('Net zero activities &amp; levers'!$C$10="On",('Net zero supporting data'!AK197*Constants!$H67*(1-Constants!$H85-'Net zero supporting data'!AK199))+('Net zero supporting data'!AK198*Constants!$H67*(1-Constants!$H85)),"ERROR"))</f>
        <v>309646637.26592463</v>
      </c>
      <c r="BN70" s="94">
        <f>IF('Net zero activities &amp; levers'!$C$10="Off",BN9*Constants!$H67*(1-Constants!$H85),IF('Net zero activities &amp; levers'!$C$10="On",('Net zero supporting data'!AL197*Constants!$H67*(1-Constants!$H85-'Net zero supporting data'!AL199))+('Net zero supporting data'!AL198*Constants!$H67*(1-Constants!$H85)),"ERROR"))</f>
        <v>313695678.25370395</v>
      </c>
      <c r="BO70" s="94">
        <f>IF('Net zero activities &amp; levers'!$C$10="Off",BO9*Constants!$H67*(1-Constants!$H85),IF('Net zero activities &amp; levers'!$C$10="On",('Net zero supporting data'!AM197*Constants!$H67*(1-Constants!$H85-'Net zero supporting data'!AM199))+('Net zero supporting data'!AM198*Constants!$H67*(1-Constants!$H85)),"ERROR"))</f>
        <v>318138251.82354587</v>
      </c>
      <c r="BP70" s="94">
        <f>IF('Net zero activities &amp; levers'!$C$10="Off",BP9*Constants!$H67*(1-Constants!$H85),IF('Net zero activities &amp; levers'!$C$10="On",('Net zero supporting data'!AN197*Constants!$H67*(1-Constants!$H85-'Net zero supporting data'!AN199))+('Net zero supporting data'!AN198*Constants!$H67*(1-Constants!$H85)),"ERROR"))</f>
        <v>322824178.38712752</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374486363.91451269</v>
      </c>
      <c r="AM72" s="22">
        <f>AM11*Constants!$H69*(1-Constants!$H87)</f>
        <v>374732239.70510197</v>
      </c>
      <c r="AN72" s="22">
        <f>AN11*Constants!$H69*(1-Constants!$H87)</f>
        <v>374604885.89244694</v>
      </c>
      <c r="AO72" s="22">
        <f>AO11*Constants!$H69*(1-Constants!$H87)</f>
        <v>374568540.27164918</v>
      </c>
      <c r="AP72" s="22">
        <f>AP11*Constants!$H69*(1-Constants!$H87)</f>
        <v>374956944.71713328</v>
      </c>
      <c r="AQ72" s="22">
        <f>AQ11*Constants!$H69*(1-Constants!$H87)</f>
        <v>375586946.27089357</v>
      </c>
      <c r="AR72" s="22">
        <f>AR11*Constants!$H69*(1-Constants!$H87)</f>
        <v>376185958.45663702</v>
      </c>
      <c r="AS72" s="22">
        <f>AS11*Constants!$H69*(1-Constants!$H87)</f>
        <v>376760276.46022767</v>
      </c>
      <c r="AT72" s="22">
        <f>AT11*Constants!$H69*(1-Constants!$H87)</f>
        <v>377307230.48700559</v>
      </c>
      <c r="AU72" s="22">
        <f>AU11*Constants!$H69*(1-Constants!$H87)</f>
        <v>377839114.25868165</v>
      </c>
      <c r="AV72" s="22">
        <f>AV11*Constants!$H69*(1-Constants!$H87)</f>
        <v>378365800.92182219</v>
      </c>
      <c r="AW72" s="22">
        <f>AW11*Constants!$H69*(1-Constants!$H87)</f>
        <v>378884711.35922176</v>
      </c>
      <c r="AX72" s="22">
        <f>AX11*Constants!$H69*(1-Constants!$H87)</f>
        <v>379396601.9342854</v>
      </c>
      <c r="AY72" s="22">
        <f>AY11*Constants!$H69*(1-Constants!$H87)</f>
        <v>379903705.94272923</v>
      </c>
      <c r="AZ72" s="22">
        <f>AZ11*Constants!$H69*(1-Constants!$H87)</f>
        <v>380409097.30685067</v>
      </c>
      <c r="BA72" s="22">
        <f>BA11*Constants!$H69*(1-Constants!$H87)</f>
        <v>380908572.92817652</v>
      </c>
      <c r="BB72" s="22">
        <f>BB11*Constants!$H69*(1-Constants!$H87)</f>
        <v>381408456.48617631</v>
      </c>
      <c r="BC72" s="22">
        <f>BC11*Constants!$H69*(1-Constants!$H87)</f>
        <v>381903524.16361725</v>
      </c>
      <c r="BD72" s="22">
        <f>BD11*Constants!$H69*(1-Constants!$H87)</f>
        <v>382381189.07773644</v>
      </c>
      <c r="BE72" s="22">
        <f>BE11*Constants!$H69*(1-Constants!$H87)</f>
        <v>382836962.86475396</v>
      </c>
      <c r="BF72" s="22">
        <f>BF11*Constants!$H69*(1-Constants!$H87)</f>
        <v>383271154.85985446</v>
      </c>
      <c r="BG72" s="22">
        <f>BG11*Constants!$H69*(1-Constants!$H87)</f>
        <v>383692352.02637118</v>
      </c>
      <c r="BH72" s="22">
        <f>BH11*Constants!$H69*(1-Constants!$H87)</f>
        <v>384084132.30931991</v>
      </c>
      <c r="BI72" s="22">
        <f>BI11*Constants!$H69*(1-Constants!$H87)</f>
        <v>384449432.32405019</v>
      </c>
      <c r="BJ72" s="22">
        <f>BJ11*Constants!$H69*(1-Constants!$H87)</f>
        <v>384789482.08388859</v>
      </c>
      <c r="BK72" s="22">
        <f>BK11*Constants!$H69*(1-Constants!$H87)</f>
        <v>385099109.91061121</v>
      </c>
      <c r="BL72" s="22">
        <f>BL11*Constants!$H69*(1-Constants!$H87)</f>
        <v>385372628.20708203</v>
      </c>
      <c r="BM72" s="22">
        <f>BM11*Constants!$H69*(1-Constants!$H87)</f>
        <v>385597552.88659644</v>
      </c>
      <c r="BN72" s="22">
        <f>BN11*Constants!$H69*(1-Constants!$H87)</f>
        <v>385786659.85336977</v>
      </c>
      <c r="BO72" s="22">
        <f>BO11*Constants!$H69*(1-Constants!$H87)</f>
        <v>385945164.08962888</v>
      </c>
      <c r="BP72" s="22">
        <f>BP11*Constants!$H69*(1-Constants!$H87)</f>
        <v>386065584.96751088</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41803735.639682911</v>
      </c>
      <c r="AM73" s="22">
        <f>AM12*Constants!$H70*(1-Constants!$H88)</f>
        <v>41831182.637866087</v>
      </c>
      <c r="AN73" s="22">
        <f>AN12*Constants!$H70*(1-Constants!$H88)</f>
        <v>41816966.192008667</v>
      </c>
      <c r="AO73" s="22">
        <f>AO12*Constants!$H70*(1-Constants!$H88)</f>
        <v>41812908.947553597</v>
      </c>
      <c r="AP73" s="22">
        <f>AP12*Constants!$H70*(1-Constants!$H88)</f>
        <v>41856266.352054454</v>
      </c>
      <c r="AQ73" s="22">
        <f>AQ12*Constants!$H70*(1-Constants!$H88)</f>
        <v>41926593.127456069</v>
      </c>
      <c r="AR73" s="22">
        <f>AR12*Constants!$H70*(1-Constants!$H88)</f>
        <v>41993460.574366592</v>
      </c>
      <c r="AS73" s="22">
        <f>AS12*Constants!$H70*(1-Constants!$H88)</f>
        <v>42057571.421405852</v>
      </c>
      <c r="AT73" s="22">
        <f>AT12*Constants!$H70*(1-Constants!$H88)</f>
        <v>42118627.640659019</v>
      </c>
      <c r="AU73" s="22">
        <f>AU12*Constants!$H70*(1-Constants!$H88)</f>
        <v>42178001.574464679</v>
      </c>
      <c r="AV73" s="22">
        <f>AV12*Constants!$H70*(1-Constants!$H88)</f>
        <v>42236795.357503206</v>
      </c>
      <c r="AW73" s="22">
        <f>AW12*Constants!$H70*(1-Constants!$H88)</f>
        <v>42294721.084141068</v>
      </c>
      <c r="AX73" s="22">
        <f>AX12*Constants!$H70*(1-Constants!$H88)</f>
        <v>42351863.186867379</v>
      </c>
      <c r="AY73" s="22">
        <f>AY12*Constants!$H70*(1-Constants!$H88)</f>
        <v>42408470.967426389</v>
      </c>
      <c r="AZ73" s="22">
        <f>AZ12*Constants!$H70*(1-Constants!$H88)</f>
        <v>42464887.566309892</v>
      </c>
      <c r="BA73" s="22">
        <f>BA12*Constants!$H70*(1-Constants!$H88)</f>
        <v>42520643.793623805</v>
      </c>
      <c r="BB73" s="22">
        <f>BB12*Constants!$H70*(1-Constants!$H88)</f>
        <v>42576445.558715612</v>
      </c>
      <c r="BC73" s="22">
        <f>BC12*Constants!$H70*(1-Constants!$H88)</f>
        <v>42631709.729338981</v>
      </c>
      <c r="BD73" s="22">
        <f>BD12*Constants!$H70*(1-Constants!$H88)</f>
        <v>42685031.23772572</v>
      </c>
      <c r="BE73" s="22">
        <f>BE12*Constants!$H70*(1-Constants!$H88)</f>
        <v>42735909.049950488</v>
      </c>
      <c r="BF73" s="22">
        <f>BF12*Constants!$H70*(1-Constants!$H88)</f>
        <v>42784377.69695358</v>
      </c>
      <c r="BG73" s="22">
        <f>BG12*Constants!$H70*(1-Constants!$H88)</f>
        <v>42831395.73738955</v>
      </c>
      <c r="BH73" s="22">
        <f>BH12*Constants!$H70*(1-Constants!$H88)</f>
        <v>42875129.985029519</v>
      </c>
      <c r="BI73" s="22">
        <f>BI12*Constants!$H70*(1-Constants!$H88)</f>
        <v>42915908.252855696</v>
      </c>
      <c r="BJ73" s="22">
        <f>BJ12*Constants!$H70*(1-Constants!$H88)</f>
        <v>42953867.846673824</v>
      </c>
      <c r="BK73" s="22">
        <f>BK12*Constants!$H70*(1-Constants!$H88)</f>
        <v>42988431.454490408</v>
      </c>
      <c r="BL73" s="22">
        <f>BL12*Constants!$H70*(1-Constants!$H88)</f>
        <v>43018964.172527894</v>
      </c>
      <c r="BM73" s="22">
        <f>BM12*Constants!$H70*(1-Constants!$H88)</f>
        <v>43044072.408093467</v>
      </c>
      <c r="BN73" s="22">
        <f>BN12*Constants!$H70*(1-Constants!$H88)</f>
        <v>43065182.329330593</v>
      </c>
      <c r="BO73" s="22">
        <f>BO12*Constants!$H70*(1-Constants!$H88)</f>
        <v>43082876.08223813</v>
      </c>
      <c r="BP73" s="22">
        <f>BP12*Constants!$H70*(1-Constants!$H88)</f>
        <v>43096318.607866712</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47095969.83817248</v>
      </c>
      <c r="AM74" s="22">
        <f>AM13*Constants!$H71*(1-Constants!$H89)</f>
        <v>47172412.803694367</v>
      </c>
      <c r="AN74" s="22">
        <f>AN13*Constants!$H71*(1-Constants!$H89)</f>
        <v>47174075.380082265</v>
      </c>
      <c r="AO74" s="22">
        <f>AO13*Constants!$H71*(1-Constants!$H89)</f>
        <v>47190093.885166757</v>
      </c>
      <c r="AP74" s="22">
        <f>AP13*Constants!$H71*(1-Constants!$H89)</f>
        <v>47283930.850140058</v>
      </c>
      <c r="AQ74" s="22">
        <f>AQ13*Constants!$H71*(1-Constants!$H89)</f>
        <v>47420593.75102362</v>
      </c>
      <c r="AR74" s="22">
        <f>AR13*Constants!$H71*(1-Constants!$H89)</f>
        <v>47548519.996334739</v>
      </c>
      <c r="AS74" s="22">
        <f>AS13*Constants!$H71*(1-Constants!$H89)</f>
        <v>47669145.181957811</v>
      </c>
      <c r="AT74" s="22">
        <f>AT13*Constants!$H71*(1-Constants!$H89)</f>
        <v>47782185.231052168</v>
      </c>
      <c r="AU74" s="22">
        <f>AU13*Constants!$H71*(1-Constants!$H89)</f>
        <v>47890147.127566375</v>
      </c>
      <c r="AV74" s="22">
        <f>AV13*Constants!$H71*(1-Constants!$H89)</f>
        <v>47995047.291581906</v>
      </c>
      <c r="AW74" s="22">
        <f>AW13*Constants!$H71*(1-Constants!$H89)</f>
        <v>48096545.427874938</v>
      </c>
      <c r="AX74" s="22">
        <f>AX13*Constants!$H71*(1-Constants!$H89)</f>
        <v>48194914.133274682</v>
      </c>
      <c r="AY74" s="22">
        <f>AY13*Constants!$H71*(1-Constants!$H89)</f>
        <v>48290688.199575208</v>
      </c>
      <c r="AZ74" s="22">
        <f>AZ13*Constants!$H71*(1-Constants!$H89)</f>
        <v>48384545.116111748</v>
      </c>
      <c r="BA74" s="22">
        <f>BA13*Constants!$H71*(1-Constants!$H89)</f>
        <v>48475800.347130105</v>
      </c>
      <c r="BB74" s="22">
        <f>BB13*Constants!$H71*(1-Constants!$H89)</f>
        <v>48565714.725651108</v>
      </c>
      <c r="BC74" s="22">
        <f>BC13*Constants!$H71*(1-Constants!$H89)</f>
        <v>48653401.072810046</v>
      </c>
      <c r="BD74" s="22">
        <f>BD13*Constants!$H71*(1-Constants!$H89)</f>
        <v>48736616.137104638</v>
      </c>
      <c r="BE74" s="22">
        <f>BE13*Constants!$H71*(1-Constants!$H89)</f>
        <v>48814617.595877282</v>
      </c>
      <c r="BF74" s="22">
        <f>BF13*Constants!$H71*(1-Constants!$H89)</f>
        <v>48887544.465666436</v>
      </c>
      <c r="BG74" s="22">
        <f>BG13*Constants!$H71*(1-Constants!$H89)</f>
        <v>48957047.517494716</v>
      </c>
      <c r="BH74" s="22">
        <f>BH13*Constants!$H71*(1-Constants!$H89)</f>
        <v>49020185.46274513</v>
      </c>
      <c r="BI74" s="22">
        <f>BI13*Constants!$H71*(1-Constants!$H89)</f>
        <v>49077569.952651434</v>
      </c>
      <c r="BJ74" s="22">
        <f>BJ13*Constants!$H71*(1-Constants!$H89)</f>
        <v>49129493.627492279</v>
      </c>
      <c r="BK74" s="22">
        <f>BK13*Constants!$H71*(1-Constants!$H89)</f>
        <v>49175078.415598698</v>
      </c>
      <c r="BL74" s="22">
        <f>BL13*Constants!$H71*(1-Constants!$H89)</f>
        <v>49213355.319045648</v>
      </c>
      <c r="BM74" s="22">
        <f>BM13*Constants!$H71*(1-Constants!$H89)</f>
        <v>49242125.560728028</v>
      </c>
      <c r="BN74" s="22">
        <f>BN13*Constants!$H71*(1-Constants!$H89)</f>
        <v>49263778.181778818</v>
      </c>
      <c r="BO74" s="22">
        <f>BO13*Constants!$H71*(1-Constants!$H89)</f>
        <v>49279316.660693951</v>
      </c>
      <c r="BP74" s="22">
        <f>BP13*Constants!$H71*(1-Constants!$H89)</f>
        <v>49287443.119835548</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77942873.439465895</v>
      </c>
      <c r="AM75" s="22">
        <f>AM14*Constants!$H72*(1-Constants!$H90)</f>
        <v>78069384.994647413</v>
      </c>
      <c r="AN75" s="22">
        <f>AN14*Constants!$H72*(1-Constants!$H90)</f>
        <v>78072136.52479811</v>
      </c>
      <c r="AO75" s="22">
        <f>AO14*Constants!$H72*(1-Constants!$H90)</f>
        <v>78098646.825335085</v>
      </c>
      <c r="AP75" s="22">
        <f>AP14*Constants!$H72*(1-Constants!$H90)</f>
        <v>78253945.096290961</v>
      </c>
      <c r="AQ75" s="22">
        <f>AQ14*Constants!$H72*(1-Constants!$H90)</f>
        <v>78480119.421271175</v>
      </c>
      <c r="AR75" s="22">
        <f>AR14*Constants!$H72*(1-Constants!$H90)</f>
        <v>78691834.758743405</v>
      </c>
      <c r="AS75" s="22">
        <f>AS14*Constants!$H72*(1-Constants!$H90)</f>
        <v>78891466.99073559</v>
      </c>
      <c r="AT75" s="22">
        <f>AT14*Constants!$H72*(1-Constants!$H90)</f>
        <v>79078545.975846782</v>
      </c>
      <c r="AU75" s="22">
        <f>AU14*Constants!$H72*(1-Constants!$H90)</f>
        <v>79257220.721588418</v>
      </c>
      <c r="AV75" s="22">
        <f>AV14*Constants!$H72*(1-Constants!$H90)</f>
        <v>79430828.362236574</v>
      </c>
      <c r="AW75" s="22">
        <f>AW14*Constants!$H72*(1-Constants!$H90)</f>
        <v>79598805.716108114</v>
      </c>
      <c r="AX75" s="22">
        <f>AX14*Constants!$H72*(1-Constants!$H90)</f>
        <v>79761603.925418198</v>
      </c>
      <c r="AY75" s="22">
        <f>AY14*Constants!$H72*(1-Constants!$H90)</f>
        <v>79920108.05972299</v>
      </c>
      <c r="AZ75" s="22">
        <f>AZ14*Constants!$H72*(1-Constants!$H90)</f>
        <v>80075439.350110739</v>
      </c>
      <c r="BA75" s="22">
        <f>BA14*Constants!$H72*(1-Constants!$H90)</f>
        <v>80226464.90381296</v>
      </c>
      <c r="BB75" s="22">
        <f>BB14*Constants!$H72*(1-Constants!$H90)</f>
        <v>80375271.373868287</v>
      </c>
      <c r="BC75" s="22">
        <f>BC14*Constants!$H72*(1-Constants!$H90)</f>
        <v>80520390.497276574</v>
      </c>
      <c r="BD75" s="22">
        <f>BD14*Constants!$H72*(1-Constants!$H90)</f>
        <v>80658109.738367856</v>
      </c>
      <c r="BE75" s="22">
        <f>BE14*Constants!$H72*(1-Constants!$H90)</f>
        <v>80787200.568222299</v>
      </c>
      <c r="BF75" s="22">
        <f>BF14*Constants!$H72*(1-Constants!$H90)</f>
        <v>80907893.05638729</v>
      </c>
      <c r="BG75" s="22">
        <f>BG14*Constants!$H72*(1-Constants!$H90)</f>
        <v>81022919.195373744</v>
      </c>
      <c r="BH75" s="22">
        <f>BH14*Constants!$H72*(1-Constants!$H90)</f>
        <v>81127411.212265879</v>
      </c>
      <c r="BI75" s="22">
        <f>BI14*Constants!$H72*(1-Constants!$H90)</f>
        <v>81222381.377431273</v>
      </c>
      <c r="BJ75" s="22">
        <f>BJ14*Constants!$H72*(1-Constants!$H90)</f>
        <v>81308314.004586786</v>
      </c>
      <c r="BK75" s="22">
        <f>BK14*Constants!$H72*(1-Constants!$H90)</f>
        <v>81383755.902956262</v>
      </c>
      <c r="BL75" s="22">
        <f>BL14*Constants!$H72*(1-Constants!$H90)</f>
        <v>81447103.400656655</v>
      </c>
      <c r="BM75" s="22">
        <f>BM14*Constants!$H72*(1-Constants!$H90)</f>
        <v>81494717.56624189</v>
      </c>
      <c r="BN75" s="22">
        <f>BN14*Constants!$H72*(1-Constants!$H90)</f>
        <v>81530552.214259416</v>
      </c>
      <c r="BO75" s="22">
        <f>BO14*Constants!$H72*(1-Constants!$H90)</f>
        <v>81556268.081236675</v>
      </c>
      <c r="BP75" s="22">
        <f>BP14*Constants!$H72*(1-Constants!$H90)</f>
        <v>81569717.206046328</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12333541.940265564</v>
      </c>
      <c r="AG76" s="22">
        <f>AG15*Constants!$H73*(1-Constants!$H91)</f>
        <v>12352693.798490599</v>
      </c>
      <c r="AH76" s="22">
        <f>AH15*Constants!$H73*(1-Constants!$H91)</f>
        <v>12325276.158381388</v>
      </c>
      <c r="AI76" s="22">
        <f>AI15*Constants!$H73*(1-Constants!$H91)</f>
        <v>12252292.423443841</v>
      </c>
      <c r="AJ76" s="22">
        <f>AJ15*Constants!$H73*(1-Constants!$H91)</f>
        <v>12211826.078492031</v>
      </c>
      <c r="AK76" s="22">
        <f>AK15*Constants!$H73*(1-Constants!$H91)</f>
        <v>12175458.752937717</v>
      </c>
      <c r="AL76" s="22">
        <f>AL15*Constants!$H73*(1-Constants!$H91)</f>
        <v>11587507.899168951</v>
      </c>
      <c r="AM76" s="22">
        <f>AM15*Constants!$H73*(1-Constants!$H91)</f>
        <v>11868473.51473139</v>
      </c>
      <c r="AN76" s="22">
        <f>AN15*Constants!$H73*(1-Constants!$H91)</f>
        <v>11952505.9995197</v>
      </c>
      <c r="AO76" s="22">
        <f>AO15*Constants!$H73*(1-Constants!$H91)</f>
        <v>11899196.390456561</v>
      </c>
      <c r="AP76" s="22">
        <f>AP15*Constants!$H73*(1-Constants!$H91)</f>
        <v>11898989.443420544</v>
      </c>
      <c r="AQ76" s="22">
        <f>AQ15*Constants!$H73*(1-Constants!$H91)</f>
        <v>11901366.035037523</v>
      </c>
      <c r="AR76" s="22">
        <f>AR15*Constants!$H73*(1-Constants!$H91)</f>
        <v>11931025.886273598</v>
      </c>
      <c r="AS76" s="22">
        <f>AS15*Constants!$H73*(1-Constants!$H91)</f>
        <v>11979806.397343924</v>
      </c>
      <c r="AT76" s="22">
        <f>AT15*Constants!$H73*(1-Constants!$H91)</f>
        <v>12047966.48542049</v>
      </c>
      <c r="AU76" s="22">
        <f>AU15*Constants!$H73*(1-Constants!$H91)</f>
        <v>12152000.409285806</v>
      </c>
      <c r="AV76" s="22">
        <f>AV15*Constants!$H73*(1-Constants!$H91)</f>
        <v>12293985.746470943</v>
      </c>
      <c r="AW76" s="22">
        <f>AW15*Constants!$H73*(1-Constants!$H91)</f>
        <v>12467054.84200911</v>
      </c>
      <c r="AX76" s="22">
        <f>AX15*Constants!$H73*(1-Constants!$H91)</f>
        <v>12651693.929293202</v>
      </c>
      <c r="AY76" s="22">
        <f>AY15*Constants!$H73*(1-Constants!$H91)</f>
        <v>12850088.37775811</v>
      </c>
      <c r="AZ76" s="22">
        <f>AZ15*Constants!$H73*(1-Constants!$H91)</f>
        <v>13085150.745163945</v>
      </c>
      <c r="BA76" s="22">
        <f>BA15*Constants!$H73*(1-Constants!$H91)</f>
        <v>13335999.045772731</v>
      </c>
      <c r="BB76" s="22">
        <f>BB15*Constants!$H73*(1-Constants!$H91)</f>
        <v>13603273.376235399</v>
      </c>
      <c r="BC76" s="22">
        <f>BC15*Constants!$H73*(1-Constants!$H91)</f>
        <v>13889327.241405131</v>
      </c>
      <c r="BD76" s="22">
        <f>BD15*Constants!$H73*(1-Constants!$H91)</f>
        <v>14189617.861910881</v>
      </c>
      <c r="BE76" s="22">
        <f>BE15*Constants!$H73*(1-Constants!$H91)</f>
        <v>14493223.988509176</v>
      </c>
      <c r="BF76" s="22">
        <f>BF15*Constants!$H73*(1-Constants!$H91)</f>
        <v>14795898.020824859</v>
      </c>
      <c r="BG76" s="22">
        <f>BG15*Constants!$H73*(1-Constants!$H91)</f>
        <v>15113236.469918413</v>
      </c>
      <c r="BH76" s="22">
        <f>BH15*Constants!$H73*(1-Constants!$H91)</f>
        <v>15422974.922561875</v>
      </c>
      <c r="BI76" s="22">
        <f>BI15*Constants!$H73*(1-Constants!$H91)</f>
        <v>15745409.742514491</v>
      </c>
      <c r="BJ76" s="22">
        <f>BJ15*Constants!$H73*(1-Constants!$H91)</f>
        <v>16085527.883044438</v>
      </c>
      <c r="BK76" s="22">
        <f>BK15*Constants!$H73*(1-Constants!$H91)</f>
        <v>16444875.22301078</v>
      </c>
      <c r="BL76" s="22">
        <f>BL15*Constants!$H73*(1-Constants!$H91)</f>
        <v>16825001.493863717</v>
      </c>
      <c r="BM76" s="22">
        <f>BM15*Constants!$H73*(1-Constants!$H91)</f>
        <v>17196643.492941137</v>
      </c>
      <c r="BN76" s="22">
        <f>BN15*Constants!$H73*(1-Constants!$H91)</f>
        <v>17589415.105727229</v>
      </c>
      <c r="BO76" s="22">
        <f>BO15*Constants!$H73*(1-Constants!$H91)</f>
        <v>18014656.810612489</v>
      </c>
      <c r="BP76" s="22">
        <f>BP15*Constants!$H73*(1-Constants!$H91)</f>
        <v>18468623.678801134</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101077637.99060629</v>
      </c>
      <c r="AN82" s="22">
        <f>((AN41*Constants!$H$45*Constants!$H$48)*(1+Constants!$H$51))*Constants!$H$54*Constants!$H$42*Constants!$H$57*Constants!$H$58*ttokg</f>
        <v>101837945.11366525</v>
      </c>
      <c r="AO82" s="22">
        <f>((AO41*Constants!$H$45*Constants!$H$48)*(1+Constants!$H$51))*Constants!$H$54*Constants!$H$42*Constants!$H$57*Constants!$H$58*ttokg</f>
        <v>102148109.33132009</v>
      </c>
      <c r="AP82" s="22">
        <f>((AP41*Constants!$H$45*Constants!$H$48)*(1+Constants!$H$51))*Constants!$H$54*Constants!$H$42*Constants!$H$57*Constants!$H$58*ttokg</f>
        <v>102170947.05445196</v>
      </c>
      <c r="AQ82" s="22">
        <f>((AQ41*Constants!$H$45*Constants!$H$48)*(1+Constants!$H$51))*Constants!$H$54*Constants!$H$42*Constants!$H$57*Constants!$H$58*ttokg</f>
        <v>102327618.65819718</v>
      </c>
      <c r="AR82" s="22">
        <f>((AR41*Constants!$H$45*Constants!$H$48)*(1+Constants!$H$51))*Constants!$H$54*Constants!$H$42*Constants!$H$57*Constants!$H$58*ttokg</f>
        <v>102500809.6197888</v>
      </c>
      <c r="AS82" s="22">
        <f>((AS41*Constants!$H$45*Constants!$H$48)*(1+Constants!$H$51))*Constants!$H$54*Constants!$H$42*Constants!$H$57*Constants!$H$58*ttokg</f>
        <v>102726018.06964596</v>
      </c>
      <c r="AT82" s="22">
        <f>((AT41*Constants!$H$45*Constants!$H$48)*(1+Constants!$H$51))*Constants!$H$54*Constants!$H$42*Constants!$H$57*Constants!$H$58*ttokg</f>
        <v>102986601.79323432</v>
      </c>
      <c r="AU82" s="22">
        <f>((AU41*Constants!$H$45*Constants!$H$48)*(1+Constants!$H$51))*Constants!$H$54*Constants!$H$42*Constants!$H$57*Constants!$H$58*ttokg</f>
        <v>103282885.38261674</v>
      </c>
      <c r="AV82" s="22">
        <f>((AV41*Constants!$H$45*Constants!$H$48)*(1+Constants!$H$51))*Constants!$H$54*Constants!$H$42*Constants!$H$57*Constants!$H$58*ttokg</f>
        <v>103649834.19184959</v>
      </c>
      <c r="AW82" s="22">
        <f>((AW41*Constants!$H$45*Constants!$H$48)*(1+Constants!$H$51))*Constants!$H$54*Constants!$H$42*Constants!$H$57*Constants!$H$58*ttokg</f>
        <v>104090782.51018542</v>
      </c>
      <c r="AX82" s="22">
        <f>((AX41*Constants!$H$45*Constants!$H$48)*(1+Constants!$H$51))*Constants!$H$54*Constants!$H$42*Constants!$H$57*Constants!$H$58*ttokg</f>
        <v>104589044.66305794</v>
      </c>
      <c r="AY82" s="22">
        <f>((AY41*Constants!$H$45*Constants!$H$48)*(1+Constants!$H$51))*Constants!$H$54*Constants!$H$42*Constants!$H$57*Constants!$H$58*ttokg</f>
        <v>105103002.29161698</v>
      </c>
      <c r="AZ82" s="22">
        <f>((AZ41*Constants!$H$45*Constants!$H$48)*(1+Constants!$H$51))*Constants!$H$54*Constants!$H$42*Constants!$H$57*Constants!$H$58*ttokg</f>
        <v>105636260.93278122</v>
      </c>
      <c r="BA82" s="22">
        <f>((BA41*Constants!$H$45*Constants!$H$48)*(1+Constants!$H$51))*Constants!$H$54*Constants!$H$42*Constants!$H$57*Constants!$H$58*ttokg</f>
        <v>106232327.1325258</v>
      </c>
      <c r="BB82" s="22">
        <f>((BB41*Constants!$H$45*Constants!$H$48)*(1+Constants!$H$51))*Constants!$H$54*Constants!$H$42*Constants!$H$57*Constants!$H$58*ttokg</f>
        <v>106847528.10653137</v>
      </c>
      <c r="BC82" s="22">
        <f>((BC41*Constants!$H$45*Constants!$H$48)*(1+Constants!$H$51))*Constants!$H$54*Constants!$H$42*Constants!$H$57*Constants!$H$58*ttokg</f>
        <v>107481998.60271318</v>
      </c>
      <c r="BD82" s="22">
        <f>((BD41*Constants!$H$45*Constants!$H$48)*(1+Constants!$H$51))*Constants!$H$54*Constants!$H$42*Constants!$H$57*Constants!$H$58*ttokg</f>
        <v>108138127.8237285</v>
      </c>
      <c r="BE82" s="22">
        <f>((BE41*Constants!$H$45*Constants!$H$48)*(1+Constants!$H$51))*Constants!$H$54*Constants!$H$42*Constants!$H$57*Constants!$H$58*ttokg</f>
        <v>108805210.57466263</v>
      </c>
      <c r="BF82" s="22">
        <f>((BF41*Constants!$H$45*Constants!$H$48)*(1+Constants!$H$51))*Constants!$H$54*Constants!$H$42*Constants!$H$57*Constants!$H$58*ttokg</f>
        <v>109462824.21903281</v>
      </c>
      <c r="BG82" s="22">
        <f>((BG41*Constants!$H$45*Constants!$H$48)*(1+Constants!$H$51))*Constants!$H$54*Constants!$H$42*Constants!$H$57*Constants!$H$58*ttokg</f>
        <v>110103954.33399262</v>
      </c>
      <c r="BH82" s="22">
        <f>((BH41*Constants!$H$45*Constants!$H$48)*(1+Constants!$H$51))*Constants!$H$54*Constants!$H$42*Constants!$H$57*Constants!$H$58*ttokg</f>
        <v>110755571.04166228</v>
      </c>
      <c r="BI82" s="22">
        <f>((BI41*Constants!$H$45*Constants!$H$48)*(1+Constants!$H$51))*Constants!$H$54*Constants!$H$42*Constants!$H$57*Constants!$H$58*ttokg</f>
        <v>111379498.41713642</v>
      </c>
      <c r="BJ82" s="22">
        <f>((BJ41*Constants!$H$45*Constants!$H$48)*(1+Constants!$H$51))*Constants!$H$54*Constants!$H$42*Constants!$H$57*Constants!$H$58*ttokg</f>
        <v>112009307.34586218</v>
      </c>
      <c r="BK82" s="22">
        <f>((BK41*Constants!$H$45*Constants!$H$48)*(1+Constants!$H$51))*Constants!$H$54*Constants!$H$42*Constants!$H$57*Constants!$H$58*ttokg</f>
        <v>112651882.44395427</v>
      </c>
      <c r="BL82" s="22">
        <f>((BL41*Constants!$H$45*Constants!$H$48)*(1+Constants!$H$51))*Constants!$H$54*Constants!$H$42*Constants!$H$57*Constants!$H$58*ttokg</f>
        <v>113307797.96008965</v>
      </c>
      <c r="BM82" s="22">
        <f>((BM41*Constants!$H$45*Constants!$H$48)*(1+Constants!$H$51))*Constants!$H$54*Constants!$H$42*Constants!$H$57*Constants!$H$58*ttokg</f>
        <v>113977398.46000563</v>
      </c>
      <c r="BN82" s="22">
        <f>((BN41*Constants!$H$45*Constants!$H$48)*(1+Constants!$H$51))*Constants!$H$54*Constants!$H$42*Constants!$H$57*Constants!$H$58*ttokg</f>
        <v>114616389.78299111</v>
      </c>
      <c r="BO82" s="22">
        <f>((BO41*Constants!$H$45*Constants!$H$48)*(1+Constants!$H$51))*Constants!$H$54*Constants!$H$42*Constants!$H$57*Constants!$H$58*ttokg</f>
        <v>115268443.92920037</v>
      </c>
      <c r="BP82" s="22">
        <f>((BP41*Constants!$H$45*Constants!$H$48)*(1+Constants!$H$51))*Constants!$H$54*Constants!$H$42*Constants!$H$57*Constants!$H$58*ttokg</f>
        <v>115947703.41496617</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188902072.59934384</v>
      </c>
      <c r="AN85" s="22">
        <f>SUM(AN82:AN84)/Constants!$H$41</f>
        <v>190169251.13777542</v>
      </c>
      <c r="AO85" s="22">
        <f>SUM(AO82:AO84)/Constants!$H$41</f>
        <v>190686191.50053349</v>
      </c>
      <c r="AP85" s="22">
        <f>SUM(AP82:AP84)/Constants!$H$41</f>
        <v>190724254.37241995</v>
      </c>
      <c r="AQ85" s="22">
        <f>SUM(AQ82:AQ84)/Constants!$H$41</f>
        <v>190985373.7119953</v>
      </c>
      <c r="AR85" s="22">
        <f>SUM(AR82:AR84)/Constants!$H$41</f>
        <v>191274025.31464797</v>
      </c>
      <c r="AS85" s="22">
        <f>SUM(AS82:AS84)/Constants!$H$41</f>
        <v>191649372.7310766</v>
      </c>
      <c r="AT85" s="22">
        <f>SUM(AT82:AT84)/Constants!$H$41</f>
        <v>192083678.9370572</v>
      </c>
      <c r="AU85" s="22">
        <f>SUM(AU82:AU84)/Constants!$H$41</f>
        <v>192577484.91936126</v>
      </c>
      <c r="AV85" s="22">
        <f>SUM(AV82:AV84)/Constants!$H$41</f>
        <v>193189066.26808265</v>
      </c>
      <c r="AW85" s="22">
        <f>SUM(AW82:AW84)/Constants!$H$41</f>
        <v>193923980.13197568</v>
      </c>
      <c r="AX85" s="22">
        <f>SUM(AX82:AX84)/Constants!$H$41</f>
        <v>194754417.0534299</v>
      </c>
      <c r="AY85" s="22">
        <f>SUM(AY82:AY84)/Constants!$H$41</f>
        <v>195611013.10102829</v>
      </c>
      <c r="AZ85" s="22">
        <f>SUM(AZ82:AZ84)/Constants!$H$41</f>
        <v>196499777.5029687</v>
      </c>
      <c r="BA85" s="22">
        <f>SUM(BA82:BA84)/Constants!$H$41</f>
        <v>197493221.16920966</v>
      </c>
      <c r="BB85" s="22">
        <f>SUM(BB82:BB84)/Constants!$H$41</f>
        <v>198518556.12588564</v>
      </c>
      <c r="BC85" s="22">
        <f>SUM(BC82:BC84)/Constants!$H$41</f>
        <v>199576006.95285532</v>
      </c>
      <c r="BD85" s="22">
        <f>SUM(BD82:BD84)/Constants!$H$41</f>
        <v>200669555.65454748</v>
      </c>
      <c r="BE85" s="22">
        <f>SUM(BE82:BE84)/Constants!$H$41</f>
        <v>201781360.2394377</v>
      </c>
      <c r="BF85" s="22">
        <f>SUM(BF82:BF84)/Constants!$H$41</f>
        <v>202877382.98005471</v>
      </c>
      <c r="BG85" s="22">
        <f>SUM(BG82:BG84)/Constants!$H$41</f>
        <v>203945933.17165437</v>
      </c>
      <c r="BH85" s="22">
        <f>SUM(BH82:BH84)/Constants!$H$41</f>
        <v>205031961.01777044</v>
      </c>
      <c r="BI85" s="22">
        <f>SUM(BI82:BI84)/Constants!$H$41</f>
        <v>206071839.97689405</v>
      </c>
      <c r="BJ85" s="22">
        <f>SUM(BJ82:BJ84)/Constants!$H$41</f>
        <v>207121521.52477029</v>
      </c>
      <c r="BK85" s="22">
        <f>SUM(BK82:BK84)/Constants!$H$41</f>
        <v>208192480.02159047</v>
      </c>
      <c r="BL85" s="22">
        <f>SUM(BL82:BL84)/Constants!$H$41</f>
        <v>209285672.54848275</v>
      </c>
      <c r="BM85" s="22">
        <f>SUM(BM82:BM84)/Constants!$H$41</f>
        <v>210401673.38167605</v>
      </c>
      <c r="BN85" s="22">
        <f>SUM(BN82:BN84)/Constants!$H$41</f>
        <v>211466658.91998518</v>
      </c>
      <c r="BO85" s="22">
        <f>SUM(BO82:BO84)/Constants!$H$41</f>
        <v>212553415.83033395</v>
      </c>
      <c r="BP85" s="22">
        <f>SUM(BP82:BP84)/Constants!$H$41</f>
        <v>213685514.97327694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53.839672455934227</v>
      </c>
      <c r="D4" s="22">
        <f>(Drivers!E5*1000000)/Drivers!E4</f>
        <v>54.104559413631861</v>
      </c>
      <c r="E4" s="22">
        <f>(Drivers!F5*1000000)/Drivers!F4</f>
        <v>54.353464881063069</v>
      </c>
      <c r="F4" s="22">
        <f>(Drivers!G5*1000000)/Drivers!G4</f>
        <v>54.626420463031224</v>
      </c>
      <c r="G4" s="22">
        <f>(Drivers!H5*1000000)/Drivers!H4</f>
        <v>54.974808827377551</v>
      </c>
      <c r="H4" s="22">
        <f>(Drivers!I5*1000000)/Drivers!I4</f>
        <v>55.432832445133208</v>
      </c>
      <c r="I4" s="22">
        <f>(Drivers!J5*1000000)/Drivers!J4</f>
        <v>56.659896007934883</v>
      </c>
      <c r="J4" s="22">
        <f>(Drivers!K5*1000000)/Drivers!K4</f>
        <v>57.123609698274905</v>
      </c>
      <c r="K4" s="22">
        <f>(Drivers!L5*1000000)/Drivers!L4</f>
        <v>56.608521095117354</v>
      </c>
      <c r="L4" s="22">
        <f>(Drivers!M5*1000000)/Drivers!M4</f>
        <v>57.276429141640833</v>
      </c>
      <c r="M4" s="22">
        <f>(Drivers!N5*1000000)/Drivers!N4</f>
        <v>58.959948919432392</v>
      </c>
      <c r="N4" s="22">
        <f>(Drivers!O5*1000000)/Drivers!O4</f>
        <v>59.86625008417289</v>
      </c>
      <c r="O4" s="22">
        <f>(Drivers!P5*1000000)/Drivers!P4</f>
        <v>61.360945144565214</v>
      </c>
      <c r="P4" s="22">
        <f>(Drivers!Q5*1000000)/Drivers!Q4</f>
        <v>62.42176759732925</v>
      </c>
      <c r="Q4" s="22">
        <f>(Drivers!R5*1000000)/Drivers!R4</f>
        <v>64.439766959778666</v>
      </c>
      <c r="R4" s="22">
        <f>(Drivers!S5*1000000)/Drivers!S4</f>
        <v>67.028283673269826</v>
      </c>
      <c r="S4" s="22">
        <f>(Drivers!T5*1000000)/Drivers!T4</f>
        <v>69.844231635183533</v>
      </c>
      <c r="T4" s="22">
        <f>(Drivers!U5*1000000)/Drivers!U4</f>
        <v>72.79921782493858</v>
      </c>
      <c r="U4" s="22">
        <f>(Drivers!V5*1000000)/Drivers!V4</f>
        <v>74.536775225928025</v>
      </c>
      <c r="V4" s="22">
        <f>(Drivers!W5*1000000)/Drivers!W4</f>
        <v>72.520100651243823</v>
      </c>
      <c r="W4" s="22">
        <f>(Drivers!X5*1000000)/Drivers!X4</f>
        <v>73.673510889653002</v>
      </c>
      <c r="X4" s="22">
        <f>(Drivers!Y5*1000000)/Drivers!Y4</f>
        <v>75.048112852096082</v>
      </c>
      <c r="Y4" s="22">
        <f>(Drivers!Z5*1000000)/Drivers!Z4</f>
        <v>76.406331644496049</v>
      </c>
      <c r="Z4" s="22">
        <f>(Drivers!AA5*1000000)/Drivers!AA4</f>
        <v>76.951913985916306</v>
      </c>
      <c r="AA4" s="22">
        <f>(Drivers!AB5*1000000)/Drivers!AB4</f>
        <v>77.779850032541745</v>
      </c>
      <c r="AB4" s="22">
        <f>(Drivers!AC5*1000000)/Drivers!AC4</f>
        <v>77.95684486888149</v>
      </c>
      <c r="AC4" s="22">
        <f>(Drivers!AD5*1000000)/Drivers!AD4</f>
        <v>77.703460541004191</v>
      </c>
      <c r="AD4" s="22">
        <f>(Drivers!AE5*1000000)/Drivers!AE4</f>
        <v>77.02897015636627</v>
      </c>
      <c r="AE4" s="22">
        <f>(Drivers!AF5*1000000)/Drivers!AF4</f>
        <v>76.654994220566451</v>
      </c>
      <c r="AF4" s="22">
        <f>(Drivers!AG5*1000000)/Drivers!AG4</f>
        <v>76.318900001458971</v>
      </c>
      <c r="AG4" s="22">
        <f>(Drivers!AH5*1000000)/Drivers!AH4</f>
        <v>70.885261974492749</v>
      </c>
      <c r="AH4" s="22">
        <f>(Drivers!AI5*1000000)/Drivers!AI4</f>
        <v>73.481848820492047</v>
      </c>
      <c r="AI4" s="22">
        <f>(Drivers!AJ5*1000000)/Drivers!AJ4</f>
        <v>74.258447922133627</v>
      </c>
      <c r="AJ4" s="22">
        <f>(Drivers!AK5*1000000)/Drivers!AK4</f>
        <v>73.76577899045094</v>
      </c>
      <c r="AK4" s="22">
        <f>(Drivers!AL5*1000000)/Drivers!AL4</f>
        <v>73.763866457664818</v>
      </c>
      <c r="AL4" s="22">
        <f>(Drivers!AM5*1000000)/Drivers!AM4</f>
        <v>73.78583009374394</v>
      </c>
      <c r="AM4" s="22">
        <f>(Drivers!AN5*1000000)/Drivers!AN4</f>
        <v>74.059936159782382</v>
      </c>
      <c r="AN4" s="22">
        <f>(Drivers!AO5*1000000)/Drivers!AO4</f>
        <v>74.51074873744524</v>
      </c>
      <c r="AO4" s="22">
        <f>(Drivers!AP5*1000000)/Drivers!AP4</f>
        <v>75.140660649504227</v>
      </c>
      <c r="AP4" s="22">
        <f>(Drivers!AQ5*1000000)/Drivers!AQ4</f>
        <v>76.102106119283917</v>
      </c>
      <c r="AQ4" s="22">
        <f>(Drivers!AR5*1000000)/Drivers!AR4</f>
        <v>77.414285398309502</v>
      </c>
      <c r="AR4" s="22">
        <f>(Drivers!AS5*1000000)/Drivers!AS4</f>
        <v>79.013729999471181</v>
      </c>
      <c r="AS4" s="22">
        <f>(Drivers!AT5*1000000)/Drivers!AT4</f>
        <v>80.72010045458704</v>
      </c>
      <c r="AT4" s="22">
        <f>(Drivers!AU5*1000000)/Drivers!AU4</f>
        <v>82.553593190600466</v>
      </c>
      <c r="AU4" s="22">
        <f>(Drivers!AV5*1000000)/Drivers!AV4</f>
        <v>84.72595812562507</v>
      </c>
      <c r="AV4" s="22">
        <f>(Drivers!AW5*1000000)/Drivers!AW4</f>
        <v>87.044211184449296</v>
      </c>
      <c r="AW4" s="22">
        <f>(Drivers!AX5*1000000)/Drivers!AX4</f>
        <v>89.514267918485544</v>
      </c>
      <c r="AX4" s="22">
        <f>(Drivers!AY5*1000000)/Drivers!AY4</f>
        <v>92.157878603942962</v>
      </c>
      <c r="AY4" s="22">
        <f>(Drivers!AZ5*1000000)/Drivers!AZ4</f>
        <v>94.933060448245627</v>
      </c>
      <c r="AZ4" s="22">
        <f>(Drivers!BA5*1000000)/Drivers!BA4</f>
        <v>97.738883050815076</v>
      </c>
      <c r="BA4" s="22">
        <f>(Drivers!BB5*1000000)/Drivers!BB4</f>
        <v>100.53609156105648</v>
      </c>
      <c r="BB4" s="22">
        <f>(Drivers!BC5*1000000)/Drivers!BC4</f>
        <v>103.468823528976</v>
      </c>
      <c r="BC4" s="22">
        <f>(Drivers!BD5*1000000)/Drivers!BD4</f>
        <v>106.3313189636014</v>
      </c>
      <c r="BD4" s="22">
        <f>(Drivers!BE5*1000000)/Drivers!BE4</f>
        <v>109.31114982477328</v>
      </c>
      <c r="BE4" s="22">
        <f>(Drivers!BF5*1000000)/Drivers!BF4</f>
        <v>112.45440380628958</v>
      </c>
      <c r="BF4" s="22">
        <f>(Drivers!BG5*1000000)/Drivers!BG4</f>
        <v>115.77536738481716</v>
      </c>
      <c r="BG4" s="22">
        <f>(Drivers!BH5*1000000)/Drivers!BH4</f>
        <v>119.28836264133515</v>
      </c>
      <c r="BH4" s="22">
        <f>(Drivers!BI5*1000000)/Drivers!BI4</f>
        <v>122.72294919846094</v>
      </c>
      <c r="BI4" s="22">
        <f>(Drivers!BJ5*1000000)/Drivers!BJ4</f>
        <v>126.35280832268408</v>
      </c>
      <c r="BJ4" s="22">
        <f>(Drivers!BK5*1000000)/Drivers!BK4</f>
        <v>130.28274478506953</v>
      </c>
      <c r="BK4" s="22">
        <f>(Drivers!BL5*1000000)/Drivers!BL4</f>
        <v>134.47814925155012</v>
      </c>
      <c r="BL4">
        <v>89.344659551365254</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985205.9561567097</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1014063.5244529058</v>
      </c>
      <c r="AF5" s="93">
        <f>IF('Net zero activities &amp; levers'!$C$12="Off",((Data!$AJ$5*'Intermediate calculations'!AF4)+Data!$AK$5)*Drivers!AG4,'Net zero supporting data'!I205)</f>
        <v>1025355.6611865476</v>
      </c>
      <c r="AG5" s="93">
        <f>IF('Net zero activities &amp; levers'!$C$12="Off",((Data!$AJ$5*'Intermediate calculations'!AG4)+Data!$AK$5)*Drivers!AH4,'Net zero supporting data'!J205)</f>
        <v>949852.36341925105</v>
      </c>
      <c r="AH5" s="93">
        <f>IF('Net zero activities &amp; levers'!$C$12="Off",((Data!$AJ$5*'Intermediate calculations'!AH4)+Data!$AK$5)*Drivers!AI4,'Net zero supporting data'!K205)</f>
        <v>999537.71755146619</v>
      </c>
      <c r="AI5" s="93">
        <f>IF('Net zero activities &amp; levers'!$C$12="Off",((Data!$AJ$5*'Intermediate calculations'!AI4)+Data!$AK$5)*Drivers!AJ4,'Net zero supporting data'!L205)</f>
        <v>1020089.3924590359</v>
      </c>
      <c r="AJ5" s="93">
        <f>IF('Net zero activities &amp; levers'!$C$12="Off",((Data!$AJ$5*'Intermediate calculations'!AJ4)+Data!$AK$5)*Drivers!AK4,'Net zero supporting data'!M205)</f>
        <v>1021207.2459771268</v>
      </c>
      <c r="AK5" s="93">
        <f>IF('Net zero activities &amp; levers'!$C$12="Off",((Data!$AJ$5*'Intermediate calculations'!AK4)+Data!$AK$5)*Drivers!AL4,'Net zero supporting data'!N205)</f>
        <v>1031415.6604839041</v>
      </c>
      <c r="AL5" s="93">
        <f>IF('Net zero activities &amp; levers'!$C$12="Off",((Data!$AJ$5*'Intermediate calculations'!AL4)+Data!$AK$5)*Drivers!AM4,'Net zero supporting data'!O205)</f>
        <v>1042803.5084659192</v>
      </c>
      <c r="AM5" s="93">
        <f>IF('Net zero activities &amp; levers'!$C$12="Off",((Data!$AJ$5*'Intermediate calculations'!AM4)+Data!$AK$5)*Drivers!AN4,'Net zero supporting data'!P205)</f>
        <v>1057935.220641216</v>
      </c>
      <c r="AN5" s="93">
        <f>IF('Net zero activities &amp; levers'!$C$12="Off",((Data!$AJ$5*'Intermediate calculations'!AN4)+Data!$AK$5)*Drivers!AO4,'Net zero supporting data'!Q205)</f>
        <v>1075743.3778644651</v>
      </c>
      <c r="AO5" s="93">
        <f>IF('Net zero activities &amp; levers'!$C$12="Off",((Data!$AJ$5*'Intermediate calculations'!AO4)+Data!$AK$5)*Drivers!AP4,'Net zero supporting data'!R205)</f>
        <v>1096342.2792565641</v>
      </c>
      <c r="AP5" s="93">
        <f>IF('Net zero activities &amp; levers'!$C$12="Off",((Data!$AJ$5*'Intermediate calculations'!AP4)+Data!$AK$5)*Drivers!AQ4,'Net zero supporting data'!S205)</f>
        <v>1122383.6291232626</v>
      </c>
      <c r="AQ5" s="93">
        <f>IF('Net zero activities &amp; levers'!$C$12="Off",((Data!$AJ$5*'Intermediate calculations'!AQ4)+Data!$AK$5)*Drivers!AR4,'Net zero supporting data'!T205)</f>
        <v>1154376.0314257746</v>
      </c>
      <c r="AR5" s="93">
        <f>IF('Net zero activities &amp; levers'!$C$12="Off",((Data!$AJ$5*'Intermediate calculations'!AR4)+Data!$AK$5)*Drivers!AS4,'Net zero supporting data'!U205)</f>
        <v>1191389.9105714303</v>
      </c>
      <c r="AS5" s="93">
        <f>IF('Net zero activities &amp; levers'!$C$12="Off",((Data!$AJ$5*'Intermediate calculations'!AS4)+Data!$AK$5)*Drivers!AT4,'Net zero supporting data'!V205)</f>
        <v>1230491.3637443439</v>
      </c>
      <c r="AT5" s="93">
        <f>IF('Net zero activities &amp; levers'!$C$12="Off",((Data!$AJ$5*'Intermediate calculations'!AT4)+Data!$AK$5)*Drivers!AU4,'Net zero supporting data'!W205)</f>
        <v>1272073.4244121637</v>
      </c>
      <c r="AU5" s="93">
        <f>IF('Net zero activities &amp; levers'!$C$12="Off",((Data!$AJ$5*'Intermediate calculations'!AU4)+Data!$AK$5)*Drivers!AV4,'Net zero supporting data'!X205)</f>
        <v>1319834.36441839</v>
      </c>
      <c r="AV5" s="93">
        <f>IF('Net zero activities &amp; levers'!$C$12="Off",((Data!$AJ$5*'Intermediate calculations'!AV4)+Data!$AK$5)*Drivers!AW4,'Net zero supporting data'!Y205)</f>
        <v>1370536.663848503</v>
      </c>
      <c r="AW5" s="93">
        <f>IF('Net zero activities &amp; levers'!$C$12="Off",((Data!$AJ$5*'Intermediate calculations'!AW4)+Data!$AK$5)*Drivers!AX4,'Net zero supporting data'!Z205)</f>
        <v>1424363.5132170529</v>
      </c>
      <c r="AX5" s="93">
        <f>IF('Net zero activities &amp; levers'!$C$12="Off",((Data!$AJ$5*'Intermediate calculations'!AX4)+Data!$AK$5)*Drivers!AY4,'Net zero supporting data'!AA205)</f>
        <v>1481716.8061734168</v>
      </c>
      <c r="AY5" s="93">
        <f>IF('Net zero activities &amp; levers'!$C$12="Off",((Data!$AJ$5*'Intermediate calculations'!AY4)+Data!$AK$5)*Drivers!AZ4,'Net zero supporting data'!AB205)</f>
        <v>1541834.0421874991</v>
      </c>
      <c r="AZ5" s="93">
        <f>IF('Net zero activities &amp; levers'!$C$12="Off",((Data!$AJ$5*'Intermediate calculations'!AZ4)+Data!$AK$5)*Drivers!BA4,'Net zero supporting data'!AC205)</f>
        <v>1602921.9001716061</v>
      </c>
      <c r="BA5" s="93">
        <f>IF('Net zero activities &amp; levers'!$C$12="Off",((Data!$AJ$5*'Intermediate calculations'!BA4)+Data!$AK$5)*Drivers!BB4,'Net zero supporting data'!AD205)</f>
        <v>1664269.8885410607</v>
      </c>
      <c r="BB5" s="93">
        <f>IF('Net zero activities &amp; levers'!$C$12="Off",((Data!$AJ$5*'Intermediate calculations'!BB4)+Data!$AK$5)*Drivers!BC4,'Net zero supporting data'!AE205)</f>
        <v>1728503.2851513377</v>
      </c>
      <c r="BC5" s="93">
        <f>IF('Net zero activities &amp; levers'!$C$12="Off",((Data!$AJ$5*'Intermediate calculations'!BC4)+Data!$AK$5)*Drivers!BD4,'Net zero supporting data'!AF205)</f>
        <v>1791817.1861326364</v>
      </c>
      <c r="BD5" s="93">
        <f>IF('Net zero activities &amp; levers'!$C$12="Off",((Data!$AJ$5*'Intermediate calculations'!BD4)+Data!$AK$5)*Drivers!BE4,'Net zero supporting data'!AG205)</f>
        <v>1857596.7897011444</v>
      </c>
      <c r="BE5" s="93">
        <f>IF('Net zero activities &amp; levers'!$C$12="Off",((Data!$AJ$5*'Intermediate calculations'!BE4)+Data!$AK$5)*Drivers!BF4,'Net zero supporting data'!AH205)</f>
        <v>1926703.9807148532</v>
      </c>
      <c r="BF5" s="93">
        <f>IF('Net zero activities &amp; levers'!$C$12="Off",((Data!$AJ$5*'Intermediate calculations'!BF4)+Data!$AK$5)*Drivers!BG4,'Net zero supporting data'!AI205)</f>
        <v>1999384.5776388838</v>
      </c>
      <c r="BG5" s="93">
        <f>IF('Net zero activities &amp; levers'!$C$12="Off",((Data!$AJ$5*'Intermediate calculations'!BG4)+Data!$AK$5)*Drivers!BH4,'Net zero supporting data'!AJ205)</f>
        <v>2075877.3184166665</v>
      </c>
      <c r="BH5" s="93">
        <f>IF('Net zero activities &amp; levers'!$C$12="Off",((Data!$AJ$5*'Intermediate calculations'!BH4)+Data!$AK$5)*Drivers!BI4,'Net zero supporting data'!AK205)</f>
        <v>2151080.7805638509</v>
      </c>
      <c r="BI5" s="93">
        <f>IF('Net zero activities &amp; levers'!$C$12="Off",((Data!$AJ$5*'Intermediate calculations'!BI4)+Data!$AK$5)*Drivers!BJ4,'Net zero supporting data'!AL205)</f>
        <v>2230131.2119428017</v>
      </c>
      <c r="BJ5" s="93">
        <f>IF('Net zero activities &amp; levers'!$C$12="Off",((Data!$AJ$5*'Intermediate calculations'!BJ4)+Data!$AK$5)*Drivers!BK4,'Net zero supporting data'!AM205)</f>
        <v>2315039.3946703961</v>
      </c>
      <c r="BK5" s="93">
        <f>IF('Net zero activities &amp; levers'!$C$12="Off",((Data!$AJ$5*'Intermediate calculations'!BK4)+Data!$AK$5)*Drivers!BL4,'Net zero supporting data'!AN205)</f>
        <v>2405118.5383362961</v>
      </c>
      <c r="BL5" s="79">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8.1137673153216211E-2</v>
      </c>
      <c r="AP6" s="22"/>
      <c r="AQ6" s="22">
        <f>(AQ8-AD8)/AD8</f>
        <v>0.16996116885100601</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17.928500676359818</v>
      </c>
      <c r="AD7" s="45">
        <f>AD5*ttokg/Drivers!AE4</f>
        <v>17.752901031799592</v>
      </c>
      <c r="AE7" s="45">
        <f>AE5*ttokg/Drivers!AF4</f>
        <v>17.655538574311372</v>
      </c>
      <c r="AF7" s="45">
        <f>AF5*ttokg/Drivers!AG4</f>
        <v>17.568038401205566</v>
      </c>
      <c r="AG7" s="45">
        <f>AG5*ttokg/Drivers!AH4</f>
        <v>16.153422377114463</v>
      </c>
      <c r="AH7" s="45">
        <f>AH5*ttokg/Drivers!AI4</f>
        <v>16.829428644382439</v>
      </c>
      <c r="AI7" s="45">
        <f>AI5*ttokg/Drivers!AJ4</f>
        <v>17.031611698907756</v>
      </c>
      <c r="AJ7" s="45">
        <f>AJ5*ttokg/Drivers!AK4</f>
        <v>16.903348211006758</v>
      </c>
      <c r="AK7" s="45">
        <f>AK5*ttokg/Drivers!AL4</f>
        <v>16.902850294231222</v>
      </c>
      <c r="AL7" s="45">
        <f>AL5*ttokg/Drivers!AM4</f>
        <v>16.908568399005706</v>
      </c>
      <c r="AM7" s="45">
        <f>AM5*ttokg/Drivers!AN4</f>
        <v>16.979930317373142</v>
      </c>
      <c r="AN7" s="45">
        <f>AN5*ttokg/Drivers!AO4</f>
        <v>17.097296747205011</v>
      </c>
      <c r="AO7" s="45">
        <f>AO5*ttokg/Drivers!AP4</f>
        <v>17.261290645978207</v>
      </c>
      <c r="AP7" s="45">
        <f>AP5*ttokg/Drivers!AQ4</f>
        <v>17.511597376218671</v>
      </c>
      <c r="AQ7" s="45">
        <f>AQ5*ttokg/Drivers!AR4</f>
        <v>17.853215611621501</v>
      </c>
      <c r="AR7" s="45">
        <f>AR5*ttokg/Drivers!AS4</f>
        <v>18.269621701099748</v>
      </c>
      <c r="AS7" s="45">
        <f>AS5*ttokg/Drivers!AT4</f>
        <v>18.713865314101373</v>
      </c>
      <c r="AT7" s="45">
        <f>AT5*ttokg/Drivers!AU4</f>
        <v>19.1912044727916</v>
      </c>
      <c r="AU7" s="45">
        <f>AU5*ttokg/Drivers!AV4</f>
        <v>19.756767035481335</v>
      </c>
      <c r="AV7" s="45">
        <f>AV5*ttokg/Drivers!AW4</f>
        <v>20.360310721798989</v>
      </c>
      <c r="AW7" s="45">
        <f>AW5*ttokg/Drivers!AX4</f>
        <v>21.003375611112702</v>
      </c>
      <c r="AX7" s="45">
        <f>AX5*ttokg/Drivers!AY4</f>
        <v>21.691624261197056</v>
      </c>
      <c r="AY7" s="45">
        <f>AY5*ttokg/Drivers!AZ4</f>
        <v>22.414126696441013</v>
      </c>
      <c r="AZ7" s="45">
        <f>AZ5*ttokg/Drivers!BA4</f>
        <v>23.144606274700273</v>
      </c>
      <c r="BA7" s="45">
        <f>BA5*ttokg/Drivers!BB4</f>
        <v>23.872843224175686</v>
      </c>
      <c r="BB7" s="45">
        <f>BB5*ttokg/Drivers!BC4</f>
        <v>24.636362916800397</v>
      </c>
      <c r="BC7" s="45">
        <f>BC5*ttokg/Drivers!BD4</f>
        <v>25.381596936919621</v>
      </c>
      <c r="BD7" s="45">
        <f>BD5*ttokg/Drivers!BE4</f>
        <v>26.157378552179054</v>
      </c>
      <c r="BE7" s="45">
        <f>BE5*ttokg/Drivers!BF4</f>
        <v>26.975706425322958</v>
      </c>
      <c r="BF7" s="45">
        <f>BF5*ttokg/Drivers!BG4</f>
        <v>27.84029995737151</v>
      </c>
      <c r="BG7" s="45">
        <f>BG5*ttokg/Drivers!BH4</f>
        <v>28.754887818720281</v>
      </c>
      <c r="BH7" s="45">
        <f>BH5*ttokg/Drivers!BI4</f>
        <v>29.649062431700667</v>
      </c>
      <c r="BI7" s="45">
        <f>BI5*ttokg/Drivers!BJ4</f>
        <v>30.594075120590865</v>
      </c>
      <c r="BJ7" s="45">
        <f>BJ5*ttokg/Drivers!BK4</f>
        <v>31.617211197333607</v>
      </c>
      <c r="BK7" s="45">
        <f>BK5*ttokg/Drivers!BL4</f>
        <v>32.709460323310161</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993926.42644116003</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1026898.1254598256</v>
      </c>
      <c r="AF8" s="94">
        <f>IF('Net zero activities &amp; levers'!$C$14="Off",((Data!$AJ$14*'Net zero Intermediate calcs'!AF5)+Data!$AK$14),IF('Net zero activities &amp; levers'!$C$14="On",((Data!$AJ$14*'Net zero Intermediate calcs'!AF5)+Data!$AK$14)*(1-'Net zero supporting data'!I213),"ERROR"))</f>
        <v>1039800.1458184964</v>
      </c>
      <c r="AG8" s="94">
        <f>IF('Net zero activities &amp; levers'!$C$14="Off",((Data!$AJ$14*'Net zero Intermediate calcs'!AG5)+Data!$AK$14),IF('Net zero activities &amp; levers'!$C$14="On",((Data!$AJ$14*'Net zero Intermediate calcs'!AG5)+Data!$AK$14)*(1-'Net zero supporting data'!J213),"ERROR"))</f>
        <v>953532.58566415962</v>
      </c>
      <c r="AH8" s="94">
        <f>IF('Net zero activities &amp; levers'!$C$14="Off",((Data!$AJ$14*'Net zero Intermediate calcs'!AH5)+Data!$AK$14),IF('Net zero activities &amp; levers'!$C$14="On",((Data!$AJ$14*'Net zero Intermediate calcs'!AH5)+Data!$AK$14)*(1-'Net zero supporting data'!K213),"ERROR"))</f>
        <v>1010301.4209751773</v>
      </c>
      <c r="AI8" s="94">
        <f>IF('Net zero activities &amp; levers'!$C$14="Off",((Data!$AJ$14*'Net zero Intermediate calcs'!AI5)+Data!$AK$14),IF('Net zero activities &amp; levers'!$C$14="On",((Data!$AJ$14*'Net zero Intermediate calcs'!AI5)+Data!$AK$14)*(1-'Net zero supporting data'!L213),"ERROR"))</f>
        <v>1033783.0820918269</v>
      </c>
      <c r="AJ8" s="94">
        <f>IF('Net zero activities &amp; levers'!$C$14="Off",((Data!$AJ$14*'Net zero Intermediate calcs'!AJ5)+Data!$AK$14),IF('Net zero activities &amp; levers'!$C$14="On",((Data!$AJ$14*'Net zero Intermediate calcs'!AJ5)+Data!$AK$14)*(1-'Net zero supporting data'!M213),"ERROR"))</f>
        <v>1035060.3043916111</v>
      </c>
      <c r="AK8" s="94">
        <f>IF('Net zero activities &amp; levers'!$C$14="Off",((Data!$AJ$14*'Net zero Intermediate calcs'!AK5)+Data!$AK$14),IF('Net zero activities &amp; levers'!$C$14="On",((Data!$AJ$14*'Net zero Intermediate calcs'!AK5)+Data!$AK$14)*(1-'Net zero supporting data'!N213),"ERROR"))</f>
        <v>1046724.0997301675</v>
      </c>
      <c r="AL8" s="94">
        <f>IF('Net zero activities &amp; levers'!$C$14="Off",((Data!$AJ$14*'Net zero Intermediate calcs'!AL5)+Data!$AK$14),IF('Net zero activities &amp; levers'!$C$14="On",((Data!$AJ$14*'Net zero Intermediate calcs'!AL5)+Data!$AK$14)*(1-'Net zero supporting data'!O213),"ERROR"))</f>
        <v>1059735.4765821393</v>
      </c>
      <c r="AM8" s="94">
        <f>IF('Net zero activities &amp; levers'!$C$14="Off",((Data!$AJ$14*'Net zero Intermediate calcs'!AM5)+Data!$AK$14),IF('Net zero activities &amp; levers'!$C$14="On",((Data!$AJ$14*'Net zero Intermediate calcs'!AM5)+Data!$AK$14)*(1-'Net zero supporting data'!P213),"ERROR"))</f>
        <v>1077024.4683072919</v>
      </c>
      <c r="AN8" s="94">
        <f>IF('Net zero activities &amp; levers'!$C$14="Off",((Data!$AJ$14*'Net zero Intermediate calcs'!AN5)+Data!$AK$14),IF('Net zero activities &amp; levers'!$C$14="On",((Data!$AJ$14*'Net zero Intermediate calcs'!AN5)+Data!$AK$14)*(1-'Net zero supporting data'!Q213),"ERROR"))</f>
        <v>1097371.477244959</v>
      </c>
      <c r="AO8" s="94">
        <f>IF('Net zero activities &amp; levers'!$C$14="Off",((Data!$AJ$14*'Net zero Intermediate calcs'!AO5)+Data!$AK$14),IF('Net zero activities &amp; levers'!$C$14="On",((Data!$AJ$14*'Net zero Intermediate calcs'!AO5)+Data!$AK$14)*(1-'Net zero supporting data'!R213),"ERROR"))</f>
        <v>1120907.0977741838</v>
      </c>
      <c r="AP8" s="94">
        <f>IF('Net zero activities &amp; levers'!$C$14="Off",((Data!$AJ$14*'Net zero Intermediate calcs'!AP5)+Data!$AK$14),IF('Net zero activities &amp; levers'!$C$14="On",((Data!$AJ$14*'Net zero Intermediate calcs'!AP5)+Data!$AK$14)*(1-'Net zero supporting data'!S213),"ERROR"))</f>
        <v>1150661.0791572141</v>
      </c>
      <c r="AQ8" s="94">
        <f>IF('Net zero activities &amp; levers'!$C$14="Off",((Data!$AJ$14*'Net zero Intermediate calcs'!AQ5)+Data!$AK$14),IF('Net zero activities &amp; levers'!$C$14="On",((Data!$AJ$14*'Net zero Intermediate calcs'!AQ5)+Data!$AK$14)*(1-'Net zero supporting data'!T213),"ERROR"))</f>
        <v>1187214.5353866336</v>
      </c>
      <c r="AR8" s="94">
        <f>IF('Net zero activities &amp; levers'!$C$14="Off",((Data!$AJ$14*'Net zero Intermediate calcs'!AR5)+Data!$AK$14),IF('Net zero activities &amp; levers'!$C$14="On",((Data!$AJ$14*'Net zero Intermediate calcs'!AR5)+Data!$AK$14)*(1-'Net zero supporting data'!U213),"ERROR"))</f>
        <v>1229505.3642665118</v>
      </c>
      <c r="AS8" s="94">
        <f>IF('Net zero activities &amp; levers'!$C$14="Off",((Data!$AJ$14*'Net zero Intermediate calcs'!AS5)+Data!$AK$14),IF('Net zero activities &amp; levers'!$C$14="On",((Data!$AJ$14*'Net zero Intermediate calcs'!AS5)+Data!$AK$14)*(1-'Net zero supporting data'!V213),"ERROR"))</f>
        <v>1274181.3858902634</v>
      </c>
      <c r="AT8" s="94">
        <f>IF('Net zero activities &amp; levers'!$C$14="Off",((Data!$AJ$14*'Net zero Intermediate calcs'!AT5)+Data!$AK$14),IF('Net zero activities &amp; levers'!$C$14="On",((Data!$AJ$14*'Net zero Intermediate calcs'!AT5)+Data!$AK$14)*(1-'Net zero supporting data'!W213),"ERROR"))</f>
        <v>1321691.6672432479</v>
      </c>
      <c r="AU8" s="94">
        <f>IF('Net zero activities &amp; levers'!$C$14="Off",((Data!$AJ$14*'Net zero Intermediate calcs'!AU5)+Data!$AK$14),IF('Net zero activities &amp; levers'!$C$14="On",((Data!$AJ$14*'Net zero Intermediate calcs'!AU5)+Data!$AK$14)*(1-'Net zero supporting data'!X213),"ERROR"))</f>
        <v>1376261.7308941556</v>
      </c>
      <c r="AV8" s="94">
        <f>IF('Net zero activities &amp; levers'!$C$14="Off",((Data!$AJ$14*'Net zero Intermediate calcs'!AV5)+Data!$AK$14),IF('Net zero activities &amp; levers'!$C$14="On",((Data!$AJ$14*'Net zero Intermediate calcs'!AV5)+Data!$AK$14)*(1-'Net zero supporting data'!Y213),"ERROR"))</f>
        <v>1434192.4941242752</v>
      </c>
      <c r="AW8" s="94">
        <f>IF('Net zero activities &amp; levers'!$C$14="Off",((Data!$AJ$14*'Net zero Intermediate calcs'!AW5)+Data!$AK$14),IF('Net zero activities &amp; levers'!$C$14="On",((Data!$AJ$14*'Net zero Intermediate calcs'!AW5)+Data!$AK$14)*(1-'Net zero supporting data'!Z213),"ERROR"))</f>
        <v>1495693.2643307799</v>
      </c>
      <c r="AX8" s="94">
        <f>IF('Net zero activities &amp; levers'!$C$14="Off",((Data!$AJ$14*'Net zero Intermediate calcs'!AX5)+Data!$AK$14),IF('Net zero activities &amp; levers'!$C$14="On",((Data!$AJ$14*'Net zero Intermediate calcs'!AX5)+Data!$AK$14)*(1-'Net zero supporting data'!AA213),"ERROR"))</f>
        <v>1561223.2318483773</v>
      </c>
      <c r="AY8" s="94">
        <f>IF('Net zero activities &amp; levers'!$C$14="Off",((Data!$AJ$14*'Net zero Intermediate calcs'!AY5)+Data!$AK$14),IF('Net zero activities &amp; levers'!$C$14="On",((Data!$AJ$14*'Net zero Intermediate calcs'!AY5)+Data!$AK$14)*(1-'Net zero supporting data'!AB213),"ERROR"))</f>
        <v>1629911.1888981638</v>
      </c>
      <c r="AZ8" s="94">
        <f>IF('Net zero activities &amp; levers'!$C$14="Off",((Data!$AJ$14*'Net zero Intermediate calcs'!AZ5)+Data!$AK$14),IF('Net zero activities &amp; levers'!$C$14="On",((Data!$AJ$14*'Net zero Intermediate calcs'!AZ5)+Data!$AK$14)*(1-'Net zero supporting data'!AC213),"ERROR"))</f>
        <v>1699708.1463712736</v>
      </c>
      <c r="BA8" s="94">
        <f>IF('Net zero activities &amp; levers'!$C$14="Off",((Data!$AJ$14*'Net zero Intermediate calcs'!BA5)+Data!$AK$14),IF('Net zero activities &amp; levers'!$C$14="On",((Data!$AJ$14*'Net zero Intermediate calcs'!BA5)+Data!$AK$14)*(1-'Net zero supporting data'!AD213),"ERROR"))</f>
        <v>1769802.3201823386</v>
      </c>
      <c r="BB8" s="94">
        <f>IF('Net zero activities &amp; levers'!$C$14="Off",((Data!$AJ$14*'Net zero Intermediate calcs'!BB5)+Data!$AK$14),IF('Net zero activities &amp; levers'!$C$14="On",((Data!$AJ$14*'Net zero Intermediate calcs'!BB5)+Data!$AK$14)*(1-'Net zero supporting data'!AE213),"ERROR"))</f>
        <v>1843193.2656092888</v>
      </c>
      <c r="BC8" s="94">
        <f>IF('Net zero activities &amp; levers'!$C$14="Off",((Data!$AJ$14*'Net zero Intermediate calcs'!BC5)+Data!$AK$14),IF('Net zero activities &amp; levers'!$C$14="On",((Data!$AJ$14*'Net zero Intermediate calcs'!BC5)+Data!$AK$14)*(1-'Net zero supporting data'!AF213),"ERROR"))</f>
        <v>1915533.6258720122</v>
      </c>
      <c r="BD8" s="94">
        <f>IF('Net zero activities &amp; levers'!$C$14="Off",((Data!$AJ$14*'Net zero Intermediate calcs'!BD5)+Data!$AK$14),IF('Net zero activities &amp; levers'!$C$14="On",((Data!$AJ$14*'Net zero Intermediate calcs'!BD5)+Data!$AK$14)*(1-'Net zero supporting data'!AG213),"ERROR"))</f>
        <v>1990691.216011507</v>
      </c>
      <c r="BE8" s="94">
        <f>IF('Net zero activities &amp; levers'!$C$14="Off",((Data!$AJ$14*'Net zero Intermediate calcs'!BE5)+Data!$AK$14),IF('Net zero activities &amp; levers'!$C$14="On",((Data!$AJ$14*'Net zero Intermediate calcs'!BE5)+Data!$AK$14)*(1-'Net zero supporting data'!AH213),"ERROR"))</f>
        <v>2069650.7970386366</v>
      </c>
      <c r="BF8" s="94">
        <f>IF('Net zero activities &amp; levers'!$C$14="Off",((Data!$AJ$14*'Net zero Intermediate calcs'!BF5)+Data!$AK$14),IF('Net zero activities &amp; levers'!$C$14="On",((Data!$AJ$14*'Net zero Intermediate calcs'!BF5)+Data!$AK$14)*(1-'Net zero supporting data'!AI213),"ERROR"))</f>
        <v>2152693.2329666833</v>
      </c>
      <c r="BG8" s="94">
        <f>IF('Net zero activities &amp; levers'!$C$14="Off",((Data!$AJ$14*'Net zero Intermediate calcs'!BG5)+Data!$AK$14),IF('Net zero activities &amp; levers'!$C$14="On",((Data!$AJ$14*'Net zero Intermediate calcs'!BG5)+Data!$AK$14)*(1-'Net zero supporting data'!AJ213),"ERROR"))</f>
        <v>2240091.2978400253</v>
      </c>
      <c r="BH8" s="94">
        <f>IF('Net zero activities &amp; levers'!$C$14="Off",((Data!$AJ$14*'Net zero Intermediate calcs'!BH5)+Data!$AK$14),IF('Net zero activities &amp; levers'!$C$14="On",((Data!$AJ$14*'Net zero Intermediate calcs'!BH5)+Data!$AK$14)*(1-'Net zero supporting data'!AK213),"ERROR"))</f>
        <v>2326016.2757739914</v>
      </c>
      <c r="BI8" s="94">
        <f>IF('Net zero activities &amp; levers'!$C$14="Off",((Data!$AJ$14*'Net zero Intermediate calcs'!BI5)+Data!$AK$14),IF('Net zero activities &amp; levers'!$C$14="On",((Data!$AJ$14*'Net zero Intermediate calcs'!BI5)+Data!$AK$14)*(1-'Net zero supporting data'!AL213),"ERROR"))</f>
        <v>2416336.6729734326</v>
      </c>
      <c r="BJ8" s="94">
        <f>IF('Net zero activities &amp; levers'!$C$14="Off",((Data!$AJ$14*'Net zero Intermediate calcs'!BJ5)+Data!$AK$14),IF('Net zero activities &amp; levers'!$C$14="On",((Data!$AJ$14*'Net zero Intermediate calcs'!BJ5)+Data!$AK$14)*(1-'Net zero supporting data'!AM213),"ERROR"))</f>
        <v>2513349.9422960985</v>
      </c>
      <c r="BK8" s="94">
        <f>IF('Net zero activities &amp; levers'!$C$14="Off",((Data!$AJ$14*'Net zero Intermediate calcs'!BK5)+Data!$AK$14),IF('Net zero activities &amp; levers'!$C$14="On",((Data!$AJ$14*'Net zero Intermediate calcs'!BK5)+Data!$AK$14)*(1-'Net zero supporting data'!AN213),"ERROR"))</f>
        <v>2616271.3798311763</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725479.21201400959</v>
      </c>
      <c r="AD9" s="22">
        <f t="shared" si="1"/>
        <v>735691.54350705037</v>
      </c>
      <c r="AE9" s="22">
        <f t="shared" si="1"/>
        <v>749635.63158567273</v>
      </c>
      <c r="AF9" s="22">
        <f t="shared" si="1"/>
        <v>764253.10717659479</v>
      </c>
      <c r="AG9" s="22">
        <f t="shared" si="1"/>
        <v>705614.11339147808</v>
      </c>
      <c r="AH9" s="22">
        <f t="shared" si="1"/>
        <v>749643.65436358156</v>
      </c>
      <c r="AI9" s="22">
        <f t="shared" si="1"/>
        <v>769134.61307631922</v>
      </c>
      <c r="AJ9" s="22">
        <f t="shared" si="1"/>
        <v>772154.98707614187</v>
      </c>
      <c r="AK9" s="22">
        <f t="shared" si="1"/>
        <v>782949.62659816537</v>
      </c>
      <c r="AL9" s="22">
        <f t="shared" si="1"/>
        <v>794801.60743660445</v>
      </c>
      <c r="AM9" s="22">
        <f t="shared" si="1"/>
        <v>809922.40016708348</v>
      </c>
      <c r="AN9" s="22">
        <f t="shared" si="1"/>
        <v>827418.09384269908</v>
      </c>
      <c r="AO9" s="22">
        <f t="shared" si="1"/>
        <v>847405.76591728302</v>
      </c>
      <c r="AP9" s="22">
        <f t="shared" si="1"/>
        <v>872201.09800116834</v>
      </c>
      <c r="AQ9" s="22">
        <f t="shared" si="1"/>
        <v>902283.04689384159</v>
      </c>
      <c r="AR9" s="22">
        <f t="shared" si="1"/>
        <v>939342.09829961497</v>
      </c>
      <c r="AS9" s="22">
        <f t="shared" si="1"/>
        <v>978571.30436372233</v>
      </c>
      <c r="AT9" s="22">
        <f t="shared" si="1"/>
        <v>1020345.9671117874</v>
      </c>
      <c r="AU9" s="22">
        <f t="shared" si="1"/>
        <v>1067979.1031738648</v>
      </c>
      <c r="AV9" s="22">
        <f t="shared" si="1"/>
        <v>1118670.1454169347</v>
      </c>
      <c r="AW9" s="22">
        <f t="shared" si="1"/>
        <v>1172623.5192353316</v>
      </c>
      <c r="AX9" s="22">
        <f t="shared" si="1"/>
        <v>1230243.9066965214</v>
      </c>
      <c r="AY9" s="22">
        <f t="shared" si="1"/>
        <v>1290889.6616073458</v>
      </c>
      <c r="AZ9" s="22">
        <f t="shared" si="1"/>
        <v>1352967.6845115337</v>
      </c>
      <c r="BA9" s="22">
        <f t="shared" si="1"/>
        <v>1415841.8561458709</v>
      </c>
      <c r="BB9" s="22">
        <f t="shared" si="1"/>
        <v>1480084.192284259</v>
      </c>
      <c r="BC9" s="22">
        <f t="shared" si="1"/>
        <v>1543920.1024528421</v>
      </c>
      <c r="BD9" s="22">
        <f t="shared" si="1"/>
        <v>1610469.1937533093</v>
      </c>
      <c r="BE9" s="22">
        <f t="shared" si="1"/>
        <v>1680556.447195373</v>
      </c>
      <c r="BF9" s="22">
        <f t="shared" si="1"/>
        <v>1754444.9848678471</v>
      </c>
      <c r="BG9" s="22">
        <f t="shared" si="1"/>
        <v>1832394.6816331409</v>
      </c>
      <c r="BH9" s="22">
        <f t="shared" si="1"/>
        <v>1909659.3624104471</v>
      </c>
      <c r="BI9" s="22">
        <f t="shared" si="1"/>
        <v>1991061.4185301086</v>
      </c>
      <c r="BJ9" s="22">
        <f t="shared" si="1"/>
        <v>2078540.4022788736</v>
      </c>
      <c r="BK9" s="22">
        <f t="shared" si="1"/>
        <v>2171505.2452598764</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275547.03864190157</v>
      </c>
      <c r="AG10" s="22">
        <f t="shared" si="2"/>
        <v>247918.47227268154</v>
      </c>
      <c r="AH10" s="22">
        <f t="shared" si="2"/>
        <v>260657.76661159575</v>
      </c>
      <c r="AI10" s="22">
        <f t="shared" si="2"/>
        <v>264648.46901550773</v>
      </c>
      <c r="AJ10" s="22">
        <f t="shared" si="2"/>
        <v>262905.31731546926</v>
      </c>
      <c r="AK10" s="22">
        <f t="shared" si="2"/>
        <v>263774.47313200217</v>
      </c>
      <c r="AL10" s="22">
        <f t="shared" si="2"/>
        <v>264933.86914553482</v>
      </c>
      <c r="AM10" s="22">
        <f t="shared" si="2"/>
        <v>267102.06814020837</v>
      </c>
      <c r="AN10" s="22">
        <f t="shared" si="2"/>
        <v>269953.3834022599</v>
      </c>
      <c r="AO10" s="22">
        <f t="shared" si="2"/>
        <v>273501.33185690083</v>
      </c>
      <c r="AP10" s="22">
        <f t="shared" si="2"/>
        <v>278459.9811560458</v>
      </c>
      <c r="AQ10" s="22">
        <f t="shared" si="2"/>
        <v>284931.48849279201</v>
      </c>
      <c r="AR10" s="22">
        <f t="shared" si="2"/>
        <v>290163.26596689678</v>
      </c>
      <c r="AS10" s="22">
        <f t="shared" si="2"/>
        <v>295610.08152654103</v>
      </c>
      <c r="AT10" s="22">
        <f t="shared" si="2"/>
        <v>301345.70013146044</v>
      </c>
      <c r="AU10" s="22">
        <f t="shared" si="2"/>
        <v>308282.62772029079</v>
      </c>
      <c r="AV10" s="22">
        <f t="shared" si="2"/>
        <v>315522.34870734042</v>
      </c>
      <c r="AW10" s="22">
        <f t="shared" si="2"/>
        <v>323069.74509544834</v>
      </c>
      <c r="AX10" s="22">
        <f t="shared" si="2"/>
        <v>330979.32515185582</v>
      </c>
      <c r="AY10" s="22">
        <f t="shared" si="2"/>
        <v>339021.52729081805</v>
      </c>
      <c r="AZ10" s="22">
        <f t="shared" si="2"/>
        <v>346740.46185973985</v>
      </c>
      <c r="BA10" s="22">
        <f t="shared" si="2"/>
        <v>353960.46403646772</v>
      </c>
      <c r="BB10" s="22">
        <f t="shared" si="2"/>
        <v>363109.07332502981</v>
      </c>
      <c r="BC10" s="22">
        <f t="shared" si="2"/>
        <v>371613.52341917017</v>
      </c>
      <c r="BD10" s="22">
        <f t="shared" si="2"/>
        <v>380222.02225819766</v>
      </c>
      <c r="BE10" s="22">
        <f t="shared" si="2"/>
        <v>389094.34984326363</v>
      </c>
      <c r="BF10" s="22">
        <f t="shared" si="2"/>
        <v>398248.24809883628</v>
      </c>
      <c r="BG10" s="22">
        <f t="shared" si="2"/>
        <v>407696.61620688438</v>
      </c>
      <c r="BH10" s="22">
        <f t="shared" si="2"/>
        <v>416356.91336354427</v>
      </c>
      <c r="BI10" s="22">
        <f t="shared" si="2"/>
        <v>425275.25444332394</v>
      </c>
      <c r="BJ10" s="22">
        <f t="shared" si="2"/>
        <v>434809.54001722485</v>
      </c>
      <c r="BK10" s="22">
        <f t="shared" si="2"/>
        <v>444766.13457129989</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1952293.7553922515</v>
      </c>
      <c r="Z12" s="22">
        <f>((Data!$AJ$6*'Net zero Intermediate calcs'!Z4)+Data!$AK$6)*Drivers!AA4</f>
        <v>1989214.0809840125</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2146845.3123571593</v>
      </c>
      <c r="AF12" s="22">
        <f>((Data!$AJ$6*'Net zero Intermediate calcs'!AF4)+Data!$AK$6)*Drivers!AG4</f>
        <v>2176243.6654550009</v>
      </c>
      <c r="AG12" s="22">
        <f>((Data!$AJ$6*'Net zero Intermediate calcs'!AG4)+Data!$AK$6)*Drivers!AH4</f>
        <v>2105894.4834746234</v>
      </c>
      <c r="AH12" s="22">
        <f>((Data!$AJ$6*'Net zero Intermediate calcs'!AH4)+Data!$AK$6)*Drivers!AI4</f>
        <v>2168858.023804171</v>
      </c>
      <c r="AI12" s="22">
        <f>((Data!$AJ$6*'Net zero Intermediate calcs'!AI4)+Data!$AK$6)*Drivers!AJ4</f>
        <v>2199790.2436616709</v>
      </c>
      <c r="AJ12" s="22">
        <f>((Data!$AJ$6*'Net zero Intermediate calcs'!AJ4)+Data!$AK$6)*Drivers!AK4</f>
        <v>2210839.527068872</v>
      </c>
      <c r="AK12" s="22">
        <f>((Data!$AJ$6*'Net zero Intermediate calcs'!AK4)+Data!$AK$6)*Drivers!AL4</f>
        <v>2232974.1315527749</v>
      </c>
      <c r="AL12" s="22">
        <f>((Data!$AJ$6*'Net zero Intermediate calcs'!AL4)+Data!$AK$6)*Drivers!AM4</f>
        <v>2257232.2345864885</v>
      </c>
      <c r="AM12" s="22">
        <f>((Data!$AJ$6*'Net zero Intermediate calcs'!AM4)+Data!$AK$6)*Drivers!AN4</f>
        <v>2284993.2794083203</v>
      </c>
      <c r="AN12" s="22">
        <f>((Data!$AJ$6*'Net zero Intermediate calcs'!AN4)+Data!$AK$6)*Drivers!AO4</f>
        <v>2315198.9475205396</v>
      </c>
      <c r="AO12" s="22">
        <f>((Data!$AJ$6*'Net zero Intermediate calcs'!AO4)+Data!$AK$6)*Drivers!AP4</f>
        <v>2347964.3117336058</v>
      </c>
      <c r="AP12" s="22">
        <f>((Data!$AJ$6*'Net zero Intermediate calcs'!AP4)+Data!$AK$6)*Drivers!AQ4</f>
        <v>2386088.2695796969</v>
      </c>
      <c r="AQ12" s="22">
        <f>((Data!$AJ$6*'Net zero Intermediate calcs'!AQ4)+Data!$AK$6)*Drivers!AR4</f>
        <v>2430151.343736704</v>
      </c>
      <c r="AR12" s="22">
        <f>((Data!$AJ$6*'Net zero Intermediate calcs'!AR4)+Data!$AK$6)*Drivers!AS4</f>
        <v>2479192.5673932587</v>
      </c>
      <c r="AS12" s="22">
        <f>((Data!$AJ$6*'Net zero Intermediate calcs'!AS4)+Data!$AK$6)*Drivers!AT4</f>
        <v>2530202.3103045346</v>
      </c>
      <c r="AT12" s="22">
        <f>((Data!$AJ$6*'Net zero Intermediate calcs'!AT4)+Data!$AK$6)*Drivers!AU4</f>
        <v>2583603.5909653292</v>
      </c>
      <c r="AU12" s="22">
        <f>((Data!$AJ$6*'Net zero Intermediate calcs'!AU4)+Data!$AK$6)*Drivers!AV4</f>
        <v>2643226.8167127841</v>
      </c>
      <c r="AV12" s="22">
        <f>((Data!$AJ$6*'Net zero Intermediate calcs'!AV4)+Data!$AK$6)*Drivers!AW4</f>
        <v>2705723.8215846168</v>
      </c>
      <c r="AW12" s="22">
        <f>((Data!$AJ$6*'Net zero Intermediate calcs'!AW4)+Data!$AK$6)*Drivers!AX4</f>
        <v>2771320.4768144372</v>
      </c>
      <c r="AX12" s="22">
        <f>((Data!$AJ$6*'Net zero Intermediate calcs'!AX4)+Data!$AK$6)*Drivers!AY4</f>
        <v>2840410.3344552289</v>
      </c>
      <c r="AY12" s="22">
        <f>((Data!$AJ$6*'Net zero Intermediate calcs'!AY4)+Data!$AK$6)*Drivers!AZ4</f>
        <v>2912150.2033097823</v>
      </c>
      <c r="AZ12" s="22">
        <f>((Data!$AJ$6*'Net zero Intermediate calcs'!AZ4)+Data!$AK$6)*Drivers!BA4</f>
        <v>2984674.7790406011</v>
      </c>
      <c r="BA12" s="22">
        <f>((Data!$AJ$6*'Net zero Intermediate calcs'!BA4)+Data!$AK$6)*Drivers!BB4</f>
        <v>3057257.3993519056</v>
      </c>
      <c r="BB12" s="22">
        <f>((Data!$AJ$6*'Net zero Intermediate calcs'!BB4)+Data!$AK$6)*Drivers!BC4</f>
        <v>3132648.1690299185</v>
      </c>
      <c r="BC12" s="22">
        <f>((Data!$AJ$6*'Net zero Intermediate calcs'!BC4)+Data!$AK$6)*Drivers!BD4</f>
        <v>3206848.8357069306</v>
      </c>
      <c r="BD12" s="22">
        <f>((Data!$AJ$6*'Net zero Intermediate calcs'!BD4)+Data!$AK$6)*Drivers!BE4</f>
        <v>3283362.648137725</v>
      </c>
      <c r="BE12" s="22">
        <f>((Data!$AJ$6*'Net zero Intermediate calcs'!BE4)+Data!$AK$6)*Drivers!BF4</f>
        <v>3363085.701996265</v>
      </c>
      <c r="BF12" s="22">
        <f>((Data!$AJ$6*'Net zero Intermediate calcs'!BF4)+Data!$AK$6)*Drivers!BG4</f>
        <v>3446246.7135838843</v>
      </c>
      <c r="BG12" s="22">
        <f>((Data!$AJ$6*'Net zero Intermediate calcs'!BG4)+Data!$AK$6)*Drivers!BH4</f>
        <v>3533063.928855387</v>
      </c>
      <c r="BH12" s="22">
        <f>((Data!$AJ$6*'Net zero Intermediate calcs'!BH4)+Data!$AK$6)*Drivers!BI4</f>
        <v>3618220.7741701319</v>
      </c>
      <c r="BI12" s="22">
        <f>((Data!$AJ$6*'Net zero Intermediate calcs'!BI4)+Data!$AK$6)*Drivers!BJ4</f>
        <v>3707073.2130337609</v>
      </c>
      <c r="BJ12" s="22">
        <f>((Data!$AJ$6*'Net zero Intermediate calcs'!BJ4)+Data!$AK$6)*Drivers!BK4</f>
        <v>3801720.0940847737</v>
      </c>
      <c r="BK12" s="22">
        <f>((Data!$AJ$6*'Net zero Intermediate calcs'!BK4)+Data!$AK$6)*Drivers!BL4</f>
        <v>3901416.3427558769</v>
      </c>
      <c r="BL12">
        <v>3795265.5831033587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37.479461161920796</v>
      </c>
      <c r="AE13" s="45">
        <f>AE12*ttokg/Drivers!AF4</f>
        <v>37.37804320084453</v>
      </c>
      <c r="AF13" s="45">
        <f>AF12*ttokg/Drivers!AG4</f>
        <v>37.286898324481022</v>
      </c>
      <c r="AG13" s="45">
        <f>AG12*ttokg/Drivers!AH4</f>
        <v>35.813358352603366</v>
      </c>
      <c r="AH13" s="45">
        <f>AH12*ttokg/Drivers!AI4</f>
        <v>36.517522761245068</v>
      </c>
      <c r="AI13" s="45">
        <f>AI12*ttokg/Drivers!AJ4</f>
        <v>36.728127481823414</v>
      </c>
      <c r="AJ13" s="45">
        <f>AJ12*ttokg/Drivers!AK4</f>
        <v>36.594521349038374</v>
      </c>
      <c r="AK13" s="45">
        <f>AK12*ttokg/Drivers!AL4</f>
        <v>36.594002692202224</v>
      </c>
      <c r="AL13" s="45">
        <f>AL12*ttokg/Drivers!AM4</f>
        <v>36.599958977020918</v>
      </c>
      <c r="AM13" s="45">
        <f>AM12*ttokg/Drivers!AN4</f>
        <v>36.674293381123164</v>
      </c>
      <c r="AN13" s="45">
        <f>AN12*ttokg/Drivers!AO4</f>
        <v>36.796548553387979</v>
      </c>
      <c r="AO13" s="45">
        <f>AO12*ttokg/Drivers!AP4</f>
        <v>36.967373399756895</v>
      </c>
      <c r="AP13" s="45">
        <f>AP12*ttokg/Drivers!AQ4</f>
        <v>37.228106323715039</v>
      </c>
      <c r="AQ13" s="45">
        <f>AQ12*ttokg/Drivers!AR4</f>
        <v>37.583954212057606</v>
      </c>
      <c r="AR13" s="45">
        <f>AR12*ttokg/Drivers!AS4</f>
        <v>38.017705143002765</v>
      </c>
      <c r="AS13" s="45">
        <f>AS12*ttokg/Drivers!AT4</f>
        <v>38.480453132465023</v>
      </c>
      <c r="AT13" s="45">
        <f>AT12*ttokg/Drivers!AU4</f>
        <v>38.977675218525029</v>
      </c>
      <c r="AU13" s="45">
        <f>AU12*ttokg/Drivers!AV4</f>
        <v>39.566795537062596</v>
      </c>
      <c r="AV13" s="45">
        <f>AV12*ttokg/Drivers!AW4</f>
        <v>40.195479032384128</v>
      </c>
      <c r="AW13" s="45">
        <f>AW12*ttokg/Drivers!AX4</f>
        <v>40.865329933814188</v>
      </c>
      <c r="AX13" s="45">
        <f>AX12*ttokg/Drivers!AY4</f>
        <v>41.582246665435221</v>
      </c>
      <c r="AY13" s="45">
        <f>AY12*ttokg/Drivers!AZ4</f>
        <v>42.334843978048688</v>
      </c>
      <c r="AZ13" s="45">
        <f>AZ12*ttokg/Drivers!BA4</f>
        <v>43.095750710953077</v>
      </c>
      <c r="BA13" s="45">
        <f>BA12*ttokg/Drivers!BB4</f>
        <v>43.854321401356309</v>
      </c>
      <c r="BB13" s="45">
        <f>BB12*ttokg/Drivers!BC4</f>
        <v>44.649644490617312</v>
      </c>
      <c r="BC13" s="45">
        <f>BC12*ttokg/Drivers!BD4</f>
        <v>45.425920242020801</v>
      </c>
      <c r="BD13" s="45">
        <f>BD12*ttokg/Drivers!BE4</f>
        <v>46.234016007984614</v>
      </c>
      <c r="BE13" s="45">
        <f>BE12*ttokg/Drivers!BF4</f>
        <v>47.086430239580729</v>
      </c>
      <c r="BF13" s="45">
        <f>BF12*ttokg/Drivers!BG4</f>
        <v>47.987037264528716</v>
      </c>
      <c r="BG13" s="45">
        <f>BG12*ttokg/Drivers!BH4</f>
        <v>48.939721066027012</v>
      </c>
      <c r="BH13" s="45">
        <f>BH12*ttokg/Drivers!BI4</f>
        <v>49.871141332463893</v>
      </c>
      <c r="BI13" s="45">
        <f>BI12*ttokg/Drivers!BJ4</f>
        <v>50.855517267202778</v>
      </c>
      <c r="BJ13" s="45">
        <f>BJ12*ttokg/Drivers!BK4</f>
        <v>51.921270715541631</v>
      </c>
      <c r="BK13" s="45">
        <f>BK12*ttokg/Drivers!BL4</f>
        <v>53.05901602519836</v>
      </c>
      <c r="BL13">
        <v>50.256436652233361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1.7765983736347069E-2</v>
      </c>
      <c r="Z14" s="22">
        <f>((Data!$AJ$6*LN('Net zero Intermediate calcs'!Z4))+Data!$AK$6)</f>
        <v>1.7767913287156566E-2</v>
      </c>
      <c r="AA14" s="22">
        <f>((Data!$AJ$6*LN('Net zero Intermediate calcs'!AA4))+Data!$AK$6)</f>
        <v>1.7770815455981401E-2</v>
      </c>
      <c r="AB14" s="22">
        <f>((Data!$AJ$6*LN('Net zero Intermediate calcs'!AB4))+Data!$AK$6)</f>
        <v>1.7771431867922034E-2</v>
      </c>
      <c r="AC14" s="22">
        <f>((Data!$AJ$6*LN('Net zero Intermediate calcs'!AC4))+Data!$AK$6)</f>
        <v>1.7770548984283992E-2</v>
      </c>
      <c r="AD14" s="22">
        <f>((Data!$AJ$6*LN('Net zero Intermediate calcs'!AD4))+Data!$AK$6)</f>
        <v>1.776818470716653E-2</v>
      </c>
      <c r="AE14" s="22">
        <f>((Data!$AJ$6*LN('Net zero Intermediate calcs'!AE4))+Data!$AK$6)</f>
        <v>1.7766864879666382E-2</v>
      </c>
      <c r="AF14" s="22">
        <f>((Data!$AJ$6*LN('Net zero Intermediate calcs'!AF4))+Data!$AK$6)</f>
        <v>1.7765673238131947E-2</v>
      </c>
      <c r="AG14" s="22">
        <f>((Data!$AJ$6*LN('Net zero Intermediate calcs'!AG4))+Data!$AK$6)</f>
        <v>1.7745643780544076E-2</v>
      </c>
      <c r="AH14" s="22">
        <f>((Data!$AJ$6*LN('Net zero Intermediate calcs'!AH4))+Data!$AK$6)</f>
        <v>1.77554000242066E-2</v>
      </c>
      <c r="AI14" s="22">
        <f>((Data!$AJ$6*LN('Net zero Intermediate calcs'!AI4))+Data!$AK$6)</f>
        <v>1.7758251063022552E-2</v>
      </c>
      <c r="AJ14" s="22">
        <f>((Data!$AJ$6*LN('Net zero Intermediate calcs'!AJ4))+Data!$AK$6)</f>
        <v>1.7756445863577584E-2</v>
      </c>
      <c r="AK14" s="22">
        <f>((Data!$AJ$6*LN('Net zero Intermediate calcs'!AK4))+Data!$AK$6)</f>
        <v>1.7756438832355694E-2</v>
      </c>
      <c r="AL14" s="22">
        <f>((Data!$AJ$6*LN('Net zero Intermediate calcs'!AL4))+Data!$AK$6)</f>
        <v>1.7756519568338239E-2</v>
      </c>
      <c r="AM14" s="22">
        <f>((Data!$AJ$6*LN('Net zero Intermediate calcs'!AM4))+Data!$AK$6)</f>
        <v>1.7757525136386027E-2</v>
      </c>
      <c r="AN14" s="22">
        <f>((Data!$AJ$6*LN('Net zero Intermediate calcs'!AN4))+Data!$AK$6)</f>
        <v>1.7759170892378325E-2</v>
      </c>
      <c r="AO14" s="22">
        <f>((Data!$AJ$6*LN('Net zero Intermediate calcs'!AO4))+Data!$AK$6)</f>
        <v>1.7761453875959062E-2</v>
      </c>
      <c r="AP14" s="22">
        <f>((Data!$AJ$6*LN('Net zero Intermediate calcs'!AP4))+Data!$AK$6)</f>
        <v>1.7764901795377323E-2</v>
      </c>
      <c r="AQ14" s="22">
        <f>((Data!$AJ$6*LN('Net zero Intermediate calcs'!AQ4))+Data!$AK$6)</f>
        <v>1.7769537867802301E-2</v>
      </c>
      <c r="AR14" s="22">
        <f>((Data!$AJ$6*LN('Net zero Intermediate calcs'!AR4))+Data!$AK$6)</f>
        <v>1.7775083754790619E-2</v>
      </c>
      <c r="AS14" s="22">
        <f>((Data!$AJ$6*LN('Net zero Intermediate calcs'!AS4))+Data!$AK$6)</f>
        <v>1.7780877963718356E-2</v>
      </c>
      <c r="AT14" s="22">
        <f>((Data!$AJ$6*LN('Net zero Intermediate calcs'!AT4))+Data!$AK$6)</f>
        <v>1.7786968877410141E-2</v>
      </c>
      <c r="AU14" s="22">
        <f>((Data!$AJ$6*LN('Net zero Intermediate calcs'!AU4))+Data!$AK$6)</f>
        <v>1.7794012815956599E-2</v>
      </c>
      <c r="AV14" s="22">
        <f>((Data!$AJ$6*LN('Net zero Intermediate calcs'!AV4))+Data!$AK$6)</f>
        <v>1.7801333314892163E-2</v>
      </c>
      <c r="AW14" s="22">
        <f>((Data!$AJ$6*LN('Net zero Intermediate calcs'!AW4))+Data!$AK$6)</f>
        <v>1.780892167441122E-2</v>
      </c>
      <c r="AX14" s="22">
        <f>((Data!$AJ$6*LN('Net zero Intermediate calcs'!AX4))+Data!$AK$6)</f>
        <v>1.7816814654744766E-2</v>
      </c>
      <c r="AY14" s="22">
        <f>((Data!$AJ$6*LN('Net zero Intermediate calcs'!AY4))+Data!$AK$6)</f>
        <v>1.7824860501552058E-2</v>
      </c>
      <c r="AZ14" s="22">
        <f>((Data!$AJ$6*LN('Net zero Intermediate calcs'!AZ4))+Data!$AK$6)</f>
        <v>1.7832759529453582E-2</v>
      </c>
      <c r="BA14" s="22">
        <f>((Data!$AJ$6*LN('Net zero Intermediate calcs'!BA4))+Data!$AK$6)</f>
        <v>1.7840411740969092E-2</v>
      </c>
      <c r="BB14" s="22">
        <f>((Data!$AJ$6*LN('Net zero Intermediate calcs'!BB4))+Data!$AK$6)</f>
        <v>1.7848209375489334E-2</v>
      </c>
      <c r="BC14" s="22">
        <f>((Data!$AJ$6*LN('Net zero Intermediate calcs'!BC4))+Data!$AK$6)</f>
        <v>1.7855609979865825E-2</v>
      </c>
      <c r="BD14" s="22">
        <f>((Data!$AJ$6*LN('Net zero Intermediate calcs'!BD4))+Data!$AK$6)</f>
        <v>1.7863105230788323E-2</v>
      </c>
      <c r="BE14" s="22">
        <f>((Data!$AJ$6*LN('Net zero Intermediate calcs'!BE4))+Data!$AK$6)</f>
        <v>1.7870793271664416E-2</v>
      </c>
      <c r="BF14" s="22">
        <f>((Data!$AJ$6*LN('Net zero Intermediate calcs'!BF4))+Data!$AK$6)</f>
        <v>1.7878685936940697E-2</v>
      </c>
      <c r="BG14" s="22">
        <f>((Data!$AJ$6*LN('Net zero Intermediate calcs'!BG4))+Data!$AK$6)</f>
        <v>1.7886792289527449E-2</v>
      </c>
      <c r="BH14" s="22">
        <f>((Data!$AJ$6*LN('Net zero Intermediate calcs'!BH4))+Data!$AK$6)</f>
        <v>1.7894490134713871E-2</v>
      </c>
      <c r="BI14" s="22">
        <f>((Data!$AJ$6*LN('Net zero Intermediate calcs'!BI4))+Data!$AK$6)</f>
        <v>1.7902394923531167E-2</v>
      </c>
      <c r="BJ14" s="22">
        <f>((Data!$AJ$6*LN('Net zero Intermediate calcs'!BJ4))+Data!$AK$6)</f>
        <v>1.7910701151974635E-2</v>
      </c>
      <c r="BK14" s="22">
        <f>((Data!$AJ$6*LN('Net zero Intermediate calcs'!BK4))+Data!$AK$6)</f>
        <v>1.7919296383199817E-2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2855689.0503554828</v>
      </c>
      <c r="Z15" s="22">
        <f>((Data!$AJ$17*'Net zero Intermediate calcs'!Z12)+Data!$AK$17)</f>
        <v>2896085.5151347183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3023751.6636339808</v>
      </c>
      <c r="AH15" s="22">
        <f>((Data!$AJ$17*'Net zero Intermediate calcs'!AH12)+Data!$AK$17)</f>
        <v>3092643.3756796112</v>
      </c>
      <c r="AI15" s="22">
        <f>((Data!$AJ$17*'Net zero Intermediate calcs'!AI12)+Data!$AK$17)</f>
        <v>3126487.9398861602</v>
      </c>
      <c r="AJ15" s="22">
        <f>((Data!$AJ$17*'Net zero Intermediate calcs'!AJ12)+Data!$AK$17)</f>
        <v>3138577.5404203003</v>
      </c>
      <c r="AK15" s="22">
        <f>((Data!$AJ$17*'Net zero Intermediate calcs'!AK12)+Data!$AK$17)</f>
        <v>3162796.1721930336</v>
      </c>
      <c r="AL15" s="22">
        <f>((Data!$AJ$17*'Net zero Intermediate calcs'!AL12)+Data!$AK$17)</f>
        <v>3189338.2351111118</v>
      </c>
      <c r="AM15" s="22">
        <f>((Data!$AJ$17*'Net zero Intermediate calcs'!AM12)+Data!$AK$17)</f>
        <v>3219713.0503762877</v>
      </c>
      <c r="AN15" s="22">
        <f>((Data!$AJ$17*'Net zero Intermediate calcs'!AN12)+Data!$AK$17)</f>
        <v>3252762.6562091466</v>
      </c>
      <c r="AO15" s="22">
        <f>((Data!$AJ$17*'Net zero Intermediate calcs'!AO12)+Data!$AK$17)</f>
        <v>3288612.9598074257</v>
      </c>
      <c r="AP15" s="22">
        <f>((Data!$AJ$17*'Net zero Intermediate calcs'!AP12)+Data!$AK$17)</f>
        <v>3330326.381769185</v>
      </c>
      <c r="AQ15" s="22">
        <f>((Data!$AJ$17*'Net zero Intermediate calcs'!AQ12)+Data!$AK$17)</f>
        <v>3378538.1024059486</v>
      </c>
      <c r="AR15" s="22">
        <f>((Data!$AJ$17*'Net zero Intermediate calcs'!AR12)+Data!$AK$17)</f>
        <v>3432196.6775246542</v>
      </c>
      <c r="AS15" s="22">
        <f>((Data!$AJ$17*'Net zero Intermediate calcs'!AS12)+Data!$AK$17)</f>
        <v>3488009.1128129559</v>
      </c>
      <c r="AT15" s="22">
        <f>((Data!$AJ$17*'Net zero Intermediate calcs'!AT12)+Data!$AK$17)</f>
        <v>3546438.2549942276</v>
      </c>
      <c r="AU15" s="22">
        <f>((Data!$AJ$17*'Net zero Intermediate calcs'!AU12)+Data!$AK$17)</f>
        <v>3611675.1536490135</v>
      </c>
      <c r="AV15" s="22">
        <f>((Data!$AJ$17*'Net zero Intermediate calcs'!AV12)+Data!$AK$17)</f>
        <v>3680056.4047795851</v>
      </c>
      <c r="AW15" s="22">
        <f>((Data!$AJ$17*'Net zero Intermediate calcs'!AW12)+Data!$AK$17)</f>
        <v>3751829.1459500575</v>
      </c>
      <c r="AX15" s="22">
        <f>((Data!$AJ$17*'Net zero Intermediate calcs'!AX12)+Data!$AK$17)</f>
        <v>3827423.9831042411</v>
      </c>
      <c r="AY15" s="22">
        <f>((Data!$AJ$17*'Net zero Intermediate calcs'!AY12)+Data!$AK$17)</f>
        <v>3905918.3365261024</v>
      </c>
      <c r="AZ15" s="22">
        <f>((Data!$AJ$17*'Net zero Intermediate calcs'!AZ12)+Data!$AK$17)</f>
        <v>3985271.2789008245</v>
      </c>
      <c r="BA15" s="22">
        <f>((Data!$AJ$17*'Net zero Intermediate calcs'!BA12)+Data!$AK$17)</f>
        <v>4064687.7308956161</v>
      </c>
      <c r="BB15" s="22">
        <f>((Data!$AJ$17*'Net zero Intermediate calcs'!BB12)+Data!$AK$17)</f>
        <v>4147176.7264059074</v>
      </c>
      <c r="BC15" s="22">
        <f>((Data!$AJ$17*'Net zero Intermediate calcs'!BC12)+Data!$AK$17)</f>
        <v>4228363.56779938</v>
      </c>
      <c r="BD15" s="22">
        <f>((Data!$AJ$17*'Net zero Intermediate calcs'!BD12)+Data!$AK$17)</f>
        <v>4312081.3432914605</v>
      </c>
      <c r="BE15" s="22">
        <f>((Data!$AJ$17*'Net zero Intermediate calcs'!BE12)+Data!$AK$17)</f>
        <v>4399310.5181611488</v>
      </c>
      <c r="BF15" s="22">
        <f>((Data!$AJ$17*'Net zero Intermediate calcs'!BF12)+Data!$AK$17)</f>
        <v>4490301.3429103894</v>
      </c>
      <c r="BG15" s="22">
        <f>((Data!$AJ$17*'Net zero Intermediate calcs'!BG12)+Data!$AK$17)</f>
        <v>4585292.6118857944</v>
      </c>
      <c r="BH15" s="22">
        <f>((Data!$AJ$17*'Net zero Intermediate calcs'!BH12)+Data!$AK$17)</f>
        <v>4678467.183001589</v>
      </c>
      <c r="BI15" s="22">
        <f>((Data!$AJ$17*'Net zero Intermediate calcs'!BI12)+Data!$AK$17)</f>
        <v>4775685.2968609286</v>
      </c>
      <c r="BJ15" s="22">
        <f>((Data!$AJ$17*'Net zero Intermediate calcs'!BJ12)+Data!$AK$17)</f>
        <v>4879243.413848253</v>
      </c>
      <c r="BK15" s="22">
        <f>((Data!$AJ$17*'Net zero Intermediate calcs'!BK12)+Data!$AK$17)</f>
        <v>4988326.3087987453</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176612.63008659563</v>
      </c>
      <c r="AH18" s="22">
        <f t="shared" si="3"/>
        <v>177868.71289240493</v>
      </c>
      <c r="AI18" s="22">
        <f t="shared" si="3"/>
        <v>178908.65886172806</v>
      </c>
      <c r="AJ18" s="22">
        <f t="shared" si="3"/>
        <v>179962.38793224486</v>
      </c>
      <c r="AK18" s="22">
        <f t="shared" si="3"/>
        <v>181199.66141852597</v>
      </c>
      <c r="AL18" s="22">
        <f t="shared" si="3"/>
        <v>182533.69925244164</v>
      </c>
      <c r="AM18" s="22">
        <f t="shared" si="3"/>
        <v>183830.2231558467</v>
      </c>
      <c r="AN18" s="22">
        <f t="shared" si="3"/>
        <v>185093.58509518928</v>
      </c>
      <c r="AO18" s="22">
        <f t="shared" si="3"/>
        <v>186323.50516934117</v>
      </c>
      <c r="AP18" s="22">
        <f t="shared" si="3"/>
        <v>187527.24869672838</v>
      </c>
      <c r="AQ18" s="22">
        <f t="shared" si="3"/>
        <v>188710.85994393428</v>
      </c>
      <c r="AR18" s="22">
        <f t="shared" si="3"/>
        <v>189873.9433383928</v>
      </c>
      <c r="AS18" s="22">
        <f t="shared" si="3"/>
        <v>191017.73602474493</v>
      </c>
      <c r="AT18" s="22">
        <f t="shared" si="3"/>
        <v>192144.18442257919</v>
      </c>
      <c r="AU18" s="22">
        <f t="shared" si="3"/>
        <v>193255.6337975963</v>
      </c>
      <c r="AV18" s="22">
        <f t="shared" si="3"/>
        <v>194350.56625739962</v>
      </c>
      <c r="AW18" s="22">
        <f t="shared" si="3"/>
        <v>195432.94485701871</v>
      </c>
      <c r="AX18" s="22">
        <f t="shared" si="3"/>
        <v>196500.6077896861</v>
      </c>
      <c r="AY18" s="22">
        <f t="shared" si="3"/>
        <v>197547.38166547281</v>
      </c>
      <c r="AZ18" s="22">
        <f t="shared" si="3"/>
        <v>198571.28720112547</v>
      </c>
      <c r="BA18" s="22">
        <f t="shared" si="3"/>
        <v>199572.85477950994</v>
      </c>
      <c r="BB18" s="22">
        <f t="shared" si="3"/>
        <v>200557.05242365162</v>
      </c>
      <c r="BC18" s="22">
        <f t="shared" si="3"/>
        <v>201515.3562692311</v>
      </c>
      <c r="BD18" s="22">
        <f t="shared" si="3"/>
        <v>202449.60441012893</v>
      </c>
      <c r="BE18" s="22">
        <f t="shared" si="3"/>
        <v>203360.70712804591</v>
      </c>
      <c r="BF18" s="22">
        <f t="shared" si="3"/>
        <v>204246.06466418161</v>
      </c>
      <c r="BG18" s="22">
        <f t="shared" si="3"/>
        <v>205102.73882992638</v>
      </c>
      <c r="BH18" s="22">
        <f t="shared" si="3"/>
        <v>205923.99396898213</v>
      </c>
      <c r="BI18" s="22">
        <f t="shared" si="3"/>
        <v>206716.94128260235</v>
      </c>
      <c r="BJ18" s="22">
        <f t="shared" si="3"/>
        <v>207484.58300088035</v>
      </c>
      <c r="BK18" s="22">
        <f t="shared" si="3"/>
        <v>208222.89110802626</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171016.70205543254</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187938.21358431838</v>
      </c>
      <c r="AG19" s="94">
        <f>IF('Net zero activities &amp; levers'!$C$12="Off",(((Data!$AJ$7*'Intermediate calculations'!AG4)+Data!$AK$7)*Drivers!AH4),IF('Net zero activities &amp; levers'!$C$12="PB",(((Data!$AJ$7*'Intermediate calculations'!AG4)+Data!$AK$7)*Drivers!AH4),IF('Net zero activities &amp; levers'!$C$12="MS",'Net zero supporting data'!J206,"ERROR")))</f>
        <v>189179.88500614016</v>
      </c>
      <c r="AH19" s="94">
        <f>IF('Net zero activities &amp; levers'!$C$12="Off",(((Data!$AJ$7*'Intermediate calculations'!AH4)+Data!$AK$7)*Drivers!AI4),IF('Net zero activities &amp; levers'!$C$12="PB",(((Data!$AJ$7*'Intermediate calculations'!AH4)+Data!$AK$7)*Drivers!AI4),IF('Net zero activities &amp; levers'!$C$12="MS",'Net zero supporting data'!K206,"ERROR")))</f>
        <v>191159.13389131086</v>
      </c>
      <c r="AI19" s="94">
        <f>IF('Net zero activities &amp; levers'!$C$12="Off",(((Data!$AJ$7*'Intermediate calculations'!AI4)+Data!$AK$7)*Drivers!AJ4),IF('Net zero activities &amp; levers'!$C$12="PB",(((Data!$AJ$7*'Intermediate calculations'!AI4)+Data!$AK$7)*Drivers!AJ4),IF('Net zero activities &amp; levers'!$C$12="MS",'Net zero supporting data'!L206,"ERROR")))</f>
        <v>192797.80921661665</v>
      </c>
      <c r="AJ19" s="94">
        <f>IF('Net zero activities &amp; levers'!$C$12="Off",(((Data!$AJ$7*'Intermediate calculations'!AJ4)+Data!$AK$7)*Drivers!AK4),IF('Net zero activities &amp; levers'!$C$12="PB",(((Data!$AJ$7*'Intermediate calculations'!AJ4)+Data!$AK$7)*Drivers!AK4),IF('Net zero activities &amp; levers'!$C$12="MS",'Net zero supporting data'!M206,"ERROR")))</f>
        <v>194458.20300470648</v>
      </c>
      <c r="AK19" s="94">
        <f>IF('Net zero activities &amp; levers'!$C$12="Off",(((Data!$AJ$7*'Intermediate calculations'!AK4)+Data!$AK$7)*Drivers!AL4),IF('Net zero activities &amp; levers'!$C$12="PB",(((Data!$AJ$7*'Intermediate calculations'!AK4)+Data!$AK$7)*Drivers!AL4),IF('Net zero activities &amp; levers'!$C$12="MS",'Net zero supporting data'!N206,"ERROR")))</f>
        <v>196407.8134579722</v>
      </c>
      <c r="AL19" s="94">
        <f>IF('Net zero activities &amp; levers'!$C$12="Off",(((Data!$AJ$7*'Intermediate calculations'!AL4)+Data!$AK$7)*Drivers!AM4),IF('Net zero activities &amp; levers'!$C$12="PB",(((Data!$AJ$7*'Intermediate calculations'!AL4)+Data!$AK$7)*Drivers!AM4),IF('Net zero activities &amp; levers'!$C$12="MS",'Net zero supporting data'!O206,"ERROR")))</f>
        <v>198509.89851426106</v>
      </c>
      <c r="AM19" s="94">
        <f>IF('Net zero activities &amp; levers'!$C$12="Off",(((Data!$AJ$7*'Intermediate calculations'!AM4)+Data!$AK$7)*Drivers!AN4),IF('Net zero activities &amp; levers'!$C$12="PB",(((Data!$AJ$7*'Intermediate calculations'!AM4)+Data!$AK$7)*Drivers!AN4),IF('Net zero activities &amp; levers'!$C$12="MS",'Net zero supporting data'!P206,"ERROR")))</f>
        <v>200552.87169926392</v>
      </c>
      <c r="AN19" s="94">
        <f>IF('Net zero activities &amp; levers'!$C$12="Off",(((Data!$AJ$7*'Intermediate calculations'!AN4)+Data!$AK$7)*Drivers!AO4),IF('Net zero activities &amp; levers'!$C$12="PB",(((Data!$AJ$7*'Intermediate calculations'!AN4)+Data!$AK$7)*Drivers!AO4),IF('Net zero activities &amp; levers'!$C$12="MS",'Net zero supporting data'!Q206,"ERROR")))</f>
        <v>202543.59054235788</v>
      </c>
      <c r="AO19" s="94">
        <f>IF('Net zero activities &amp; levers'!$C$12="Off",(((Data!$AJ$7*'Intermediate calculations'!AO4)+Data!$AK$7)*Drivers!AP4),IF('Net zero activities &amp; levers'!$C$12="PB",(((Data!$AJ$7*'Intermediate calculations'!AO4)+Data!$AK$7)*Drivers!AP4),IF('Net zero activities &amp; levers'!$C$12="MS",'Net zero supporting data'!R206,"ERROR")))</f>
        <v>204481.61399459807</v>
      </c>
      <c r="AP19" s="94">
        <f>IF('Net zero activities &amp; levers'!$C$12="Off",(((Data!$AJ$7*'Intermediate calculations'!AP4)+Data!$AK$7)*Drivers!AQ4),IF('Net zero activities &amp; levers'!$C$12="PB",(((Data!$AJ$7*'Intermediate calculations'!AP4)+Data!$AK$7)*Drivers!AQ4),IF('Net zero activities &amp; levers'!$C$12="MS",'Net zero supporting data'!S206,"ERROR")))</f>
        <v>206378.39024501212</v>
      </c>
      <c r="AQ19" s="94">
        <f>IF('Net zero activities &amp; levers'!$C$12="Off",(((Data!$AJ$7*'Intermediate calculations'!AQ4)+Data!$AK$7)*Drivers!AR4),IF('Net zero activities &amp; levers'!$C$12="PB",(((Data!$AJ$7*'Intermediate calculations'!AQ4)+Data!$AK$7)*Drivers!AR4),IF('Net zero activities &amp; levers'!$C$12="MS",'Net zero supporting data'!T206,"ERROR")))</f>
        <v>208243.44343312448</v>
      </c>
      <c r="AR19" s="94">
        <f>IF('Net zero activities &amp; levers'!$C$12="Off",(((Data!$AJ$7*'Intermediate calculations'!AR4)+Data!$AK$7)*Drivers!AS4),IF('Net zero activities &amp; levers'!$C$12="PB",(((Data!$AJ$7*'Intermediate calculations'!AR4)+Data!$AK$7)*Drivers!AS4),IF('Net zero activities &amp; levers'!$C$12="MS",'Net zero supporting data'!U206,"ERROR")))</f>
        <v>210076.15024289515</v>
      </c>
      <c r="AS19" s="94">
        <f>IF('Net zero activities &amp; levers'!$C$12="Off",(((Data!$AJ$7*'Intermediate calculations'!AS4)+Data!$AK$7)*Drivers!AT4),IF('Net zero activities &amp; levers'!$C$12="PB",(((Data!$AJ$7*'Intermediate calculations'!AS4)+Data!$AK$7)*Drivers!AT4),IF('Net zero activities &amp; levers'!$C$12="MS",'Net zero supporting data'!V206,"ERROR")))</f>
        <v>211878.46008175181</v>
      </c>
      <c r="AT19" s="94">
        <f>IF('Net zero activities &amp; levers'!$C$12="Off",(((Data!$AJ$7*'Intermediate calculations'!AT4)+Data!$AK$7)*Drivers!AU4),IF('Net zero activities &amp; levers'!$C$12="PB",(((Data!$AJ$7*'Intermediate calculations'!AT4)+Data!$AK$7)*Drivers!AU4),IF('Net zero activities &amp; levers'!$C$12="MS",'Net zero supporting data'!W206,"ERROR")))</f>
        <v>213653.43998379682</v>
      </c>
      <c r="AU19" s="94">
        <f>IF('Net zero activities &amp; levers'!$C$12="Off",(((Data!$AJ$7*'Intermediate calculations'!AU4)+Data!$AK$7)*Drivers!AV4),IF('Net zero activities &amp; levers'!$C$12="PB",(((Data!$AJ$7*'Intermediate calculations'!AU4)+Data!$AK$7)*Drivers!AV4),IF('Net zero activities &amp; levers'!$C$12="MS",'Net zero supporting data'!X206,"ERROR")))</f>
        <v>215404.78545740104</v>
      </c>
      <c r="AV19" s="94">
        <f>IF('Net zero activities &amp; levers'!$C$12="Off",(((Data!$AJ$7*'Intermediate calculations'!AV4)+Data!$AK$7)*Drivers!AW4),IF('Net zero activities &amp; levers'!$C$12="PB",(((Data!$AJ$7*'Intermediate calculations'!AV4)+Data!$AK$7)*Drivers!AW4),IF('Net zero activities &amp; levers'!$C$12="MS",'Net zero supporting data'!Y206,"ERROR")))</f>
        <v>217130.1047121349</v>
      </c>
      <c r="AW19" s="94">
        <f>IF('Net zero activities &amp; levers'!$C$12="Off",(((Data!$AJ$7*'Intermediate calculations'!AW4)+Data!$AK$7)*Drivers!AX4),IF('Net zero activities &amp; levers'!$C$12="PB",(((Data!$AJ$7*'Intermediate calculations'!AW4)+Data!$AK$7)*Drivers!AX4),IF('Net zero activities &amp; levers'!$C$12="MS",'Net zero supporting data'!Z206,"ERROR")))</f>
        <v>218835.6424575134</v>
      </c>
      <c r="AX19" s="94">
        <f>IF('Net zero activities &amp; levers'!$C$12="Off",(((Data!$AJ$7*'Intermediate calculations'!AX4)+Data!$AK$7)*Drivers!AY4),IF('Net zero activities &amp; levers'!$C$12="PB",(((Data!$AJ$7*'Intermediate calculations'!AX4)+Data!$AK$7)*Drivers!AY4),IF('Net zero activities &amp; levers'!$C$12="MS",'Net zero supporting data'!AA206,"ERROR")))</f>
        <v>220517.99226713317</v>
      </c>
      <c r="AY19" s="94">
        <f>IF('Net zero activities &amp; levers'!$C$12="Off",(((Data!$AJ$7*'Intermediate calculations'!AY4)+Data!$AK$7)*Drivers!AZ4),IF('Net zero activities &amp; levers'!$C$12="PB",(((Data!$AJ$7*'Intermediate calculations'!AY4)+Data!$AK$7)*Drivers!AZ4),IF('Net zero activities &amp; levers'!$C$12="MS",'Net zero supporting data'!AB206,"ERROR")))</f>
        <v>222167.42653778361</v>
      </c>
      <c r="AZ19" s="94">
        <f>IF('Net zero activities &amp; levers'!$C$12="Off",(((Data!$AJ$7*'Intermediate calculations'!AZ4)+Data!$AK$7)*Drivers!BA4),IF('Net zero activities &amp; levers'!$C$12="PB",(((Data!$AJ$7*'Intermediate calculations'!AZ4)+Data!$AK$7)*Drivers!BA4),IF('Net zero activities &amp; levers'!$C$12="MS",'Net zero supporting data'!AC206,"ERROR")))</f>
        <v>223780.82645105995</v>
      </c>
      <c r="BA19" s="94">
        <f>IF('Net zero activities &amp; levers'!$C$12="Off",(((Data!$AJ$7*'Intermediate calculations'!BA4)+Data!$AK$7)*Drivers!BB4),IF('Net zero activities &amp; levers'!$C$12="PB",(((Data!$AJ$7*'Intermediate calculations'!BA4)+Data!$AK$7)*Drivers!BB4),IF('Net zero activities &amp; levers'!$C$12="MS",'Net zero supporting data'!AD206,"ERROR")))</f>
        <v>225359.02774779953</v>
      </c>
      <c r="BB19" s="94">
        <f>IF('Net zero activities &amp; levers'!$C$12="Off",(((Data!$AJ$7*'Intermediate calculations'!BB4)+Data!$AK$7)*Drivers!BC4),IF('Net zero activities &amp; levers'!$C$12="PB",(((Data!$AJ$7*'Intermediate calculations'!BB4)+Data!$AK$7)*Drivers!BC4),IF('Net zero activities &amp; levers'!$C$12="MS",'Net zero supporting data'!AE206,"ERROR")))</f>
        <v>226909.85869695817</v>
      </c>
      <c r="BC19" s="94">
        <f>IF('Net zero activities &amp; levers'!$C$12="Off",(((Data!$AJ$7*'Intermediate calculations'!BC4)+Data!$AK$7)*Drivers!BD4),IF('Net zero activities &amp; levers'!$C$12="PB",(((Data!$AJ$7*'Intermediate calculations'!BC4)+Data!$AK$7)*Drivers!BD4),IF('Net zero activities &amp; levers'!$C$12="MS",'Net zero supporting data'!AF206,"ERROR")))</f>
        <v>228419.88797945902</v>
      </c>
      <c r="BD19" s="94">
        <f>IF('Net zero activities &amp; levers'!$C$12="Off",(((Data!$AJ$7*'Intermediate calculations'!BD4)+Data!$AK$7)*Drivers!BE4),IF('Net zero activities &amp; levers'!$C$12="PB",(((Data!$AJ$7*'Intermediate calculations'!BD4)+Data!$AK$7)*Drivers!BE4),IF('Net zero activities &amp; levers'!$C$12="MS",'Net zero supporting data'!AG206,"ERROR")))</f>
        <v>229892.01193720513</v>
      </c>
      <c r="BE19" s="94">
        <f>IF('Net zero activities &amp; levers'!$C$12="Off",(((Data!$AJ$7*'Intermediate calculations'!BE4)+Data!$AK$7)*Drivers!BF4),IF('Net zero activities &amp; levers'!$C$12="PB",(((Data!$AJ$7*'Intermediate calculations'!BE4)+Data!$AK$7)*Drivers!BF4),IF('Net zero activities &amp; levers'!$C$12="MS",'Net zero supporting data'!AH206,"ERROR")))</f>
        <v>231327.66492948637</v>
      </c>
      <c r="BF19" s="94">
        <f>IF('Net zero activities &amp; levers'!$C$12="Off",(((Data!$AJ$7*'Intermediate calculations'!BF4)+Data!$AK$7)*Drivers!BG4),IF('Net zero activities &amp; levers'!$C$12="PB",(((Data!$AJ$7*'Intermediate calculations'!BF4)+Data!$AK$7)*Drivers!BG4),IF('Net zero activities &amp; levers'!$C$12="MS",'Net zero supporting data'!AI206,"ERROR")))</f>
        <v>232722.75043521065</v>
      </c>
      <c r="BG19" s="94">
        <f>IF('Net zero activities &amp; levers'!$C$12="Off",(((Data!$AJ$7*'Intermediate calculations'!BG4)+Data!$AK$7)*Drivers!BH4),IF('Net zero activities &amp; levers'!$C$12="PB",(((Data!$AJ$7*'Intermediate calculations'!BG4)+Data!$AK$7)*Drivers!BH4),IF('Net zero activities &amp; levers'!$C$12="MS",'Net zero supporting data'!AJ206,"ERROR")))</f>
        <v>234072.63865887147</v>
      </c>
      <c r="BH19" s="94">
        <f>IF('Net zero activities &amp; levers'!$C$12="Off",(((Data!$AJ$7*'Intermediate calculations'!BH4)+Data!$AK$7)*Drivers!BI4),IF('Net zero activities &amp; levers'!$C$12="PB",(((Data!$AJ$7*'Intermediate calculations'!BH4)+Data!$AK$7)*Drivers!BI4),IF('Net zero activities &amp; levers'!$C$12="MS",'Net zero supporting data'!AK206,"ERROR")))</f>
        <v>235366.71601658952</v>
      </c>
      <c r="BI19" s="94">
        <f>IF('Net zero activities &amp; levers'!$C$12="Off",(((Data!$AJ$7*'Intermediate calculations'!BI4)+Data!$AK$7)*Drivers!BJ4),IF('Net zero activities &amp; levers'!$C$12="PB",(((Data!$AJ$7*'Intermediate calculations'!BI4)+Data!$AK$7)*Drivers!BJ4),IF('Net zero activities &amp; levers'!$C$12="MS",'Net zero supporting data'!AL206,"ERROR")))</f>
        <v>236616.18785015281</v>
      </c>
      <c r="BJ19" s="94">
        <f>IF('Net zero activities &amp; levers'!$C$12="Off",(((Data!$AJ$7*'Intermediate calculations'!BJ4)+Data!$AK$7)*Drivers!BK4),IF('Net zero activities &amp; levers'!$C$12="PB",(((Data!$AJ$7*'Intermediate calculations'!BJ4)+Data!$AK$7)*Drivers!BK4),IF('Net zero activities &amp; levers'!$C$12="MS",'Net zero supporting data'!AM206,"ERROR")))</f>
        <v>237825.78486723272</v>
      </c>
      <c r="BK19" s="94">
        <f>IF('Net zero activities &amp; levers'!$C$12="Off",(((Data!$AJ$7*'Intermediate calculations'!BK4)+Data!$AK$7)*Drivers!BL4),IF('Net zero activities &amp; levers'!$C$12="PB",(((Data!$AJ$7*'Intermediate calculations'!BK4)+Data!$AK$7)*Drivers!BL4),IF('Net zero activities &amp; levers'!$C$12="MS",'Net zero supporting data'!AN206,"ERROR")))</f>
        <v>238989.15999761631</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3.2172395473729996E-3</v>
      </c>
      <c r="AH20" s="22">
        <f>AH19/Drivers!AI4</f>
        <v>3.2185868997786134E-3</v>
      </c>
      <c r="AI20" s="22">
        <f>AI19/Drivers!AJ4</f>
        <v>3.2189898721149352E-3</v>
      </c>
      <c r="AJ20" s="22">
        <f>AJ19/Drivers!AK4</f>
        <v>3.2187342293386128E-3</v>
      </c>
      <c r="AK20" s="22">
        <f>AK19/Drivers!AL4</f>
        <v>3.2187332369375096E-3</v>
      </c>
      <c r="AL20" s="22">
        <f>AL19/Drivers!AM4</f>
        <v>3.218744633728629E-3</v>
      </c>
      <c r="AM20" s="22">
        <f>AM19/Drivers!AN4</f>
        <v>3.2188868656235639E-3</v>
      </c>
      <c r="AN20" s="22">
        <f>AN19/Drivers!AO4</f>
        <v>3.2191207894039032E-3</v>
      </c>
      <c r="AO20" s="22">
        <f>AO19/Drivers!AP4</f>
        <v>3.2194476466901696E-3</v>
      </c>
      <c r="AP20" s="22">
        <f>AP19/Drivers!AQ4</f>
        <v>3.2199465346316879E-3</v>
      </c>
      <c r="AQ20" s="22">
        <f>AQ19/Drivers!AR4</f>
        <v>3.2206274161169024E-3</v>
      </c>
      <c r="AR20" s="22">
        <f>AR19/Drivers!AS4</f>
        <v>3.2214573577513759E-3</v>
      </c>
      <c r="AS20" s="22">
        <f>AS19/Drivers!AT4</f>
        <v>3.2223427825316454E-3</v>
      </c>
      <c r="AT20" s="22">
        <f>AT19/Drivers!AU4</f>
        <v>3.2232941702552446E-3</v>
      </c>
      <c r="AU20" s="22">
        <f>AU19/Drivers!AV4</f>
        <v>3.224421396608404E-3</v>
      </c>
      <c r="AV20" s="22">
        <f>AV19/Drivers!AW4</f>
        <v>3.2256243233814643E-3</v>
      </c>
      <c r="AW20" s="22">
        <f>AW19/Drivers!AX4</f>
        <v>3.2269060201164435E-3</v>
      </c>
      <c r="AX20" s="22">
        <f>AX19/Drivers!AY4</f>
        <v>3.2282777728933807E-3</v>
      </c>
      <c r="AY20" s="22">
        <f>AY19/Drivers!AZ4</f>
        <v>3.2297177971081299E-3</v>
      </c>
      <c r="AZ20" s="22">
        <f>AZ19/Drivers!BA4</f>
        <v>3.2311737206175335E-3</v>
      </c>
      <c r="BA20" s="22">
        <f>BA19/Drivers!BB4</f>
        <v>3.232625174329195E-3</v>
      </c>
      <c r="BB20" s="22">
        <f>BB19/Drivers!BC4</f>
        <v>3.2341469503014051E-3</v>
      </c>
      <c r="BC20" s="22">
        <f>BC19/Drivers!BD4</f>
        <v>3.2356322809830433E-3</v>
      </c>
      <c r="BD20" s="22">
        <f>BD19/Drivers!BE4</f>
        <v>3.2371784962715129E-3</v>
      </c>
      <c r="BE20" s="22">
        <f>BE19/Drivers!BF4</f>
        <v>3.2388095107781056E-3</v>
      </c>
      <c r="BF20" s="22">
        <f>BF19/Drivers!BG4</f>
        <v>3.2405327376647318E-3</v>
      </c>
      <c r="BG20" s="22">
        <f>BG19/Drivers!BH4</f>
        <v>3.2423556085681535E-3</v>
      </c>
      <c r="BH20" s="22">
        <f>BH19/Drivers!BI4</f>
        <v>3.2441377936959738E-3</v>
      </c>
      <c r="BI20" s="22">
        <f>BI19/Drivers!BJ4</f>
        <v>3.2460213045173419E-3</v>
      </c>
      <c r="BJ20" s="22">
        <f>BJ19/Drivers!BK4</f>
        <v>3.2480605235616286E-3</v>
      </c>
      <c r="BK20" s="22">
        <f>BK19/Drivers!BL4</f>
        <v>3.2502374922654276E-3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3.2203874945307112</v>
      </c>
      <c r="AA21" s="22">
        <f t="shared" si="6"/>
        <v>3.220817105281391</v>
      </c>
      <c r="AB21" s="22">
        <f t="shared" si="6"/>
        <v>3.2209089467766567</v>
      </c>
      <c r="AC21" s="22">
        <f t="shared" si="6"/>
        <v>3.2207774672599072</v>
      </c>
      <c r="AD21" s="22">
        <f t="shared" si="6"/>
        <v>3.2204274784876441</v>
      </c>
      <c r="AE21" s="22">
        <f t="shared" si="6"/>
        <v>3.2202334247522497</v>
      </c>
      <c r="AF21" s="22">
        <f t="shared" si="6"/>
        <v>3.2200590275988001</v>
      </c>
      <c r="AG21" s="22">
        <f t="shared" si="6"/>
        <v>3.2172395473729996</v>
      </c>
      <c r="AH21" s="22">
        <f t="shared" si="6"/>
        <v>3.2185868997786136</v>
      </c>
      <c r="AI21" s="22">
        <f t="shared" si="6"/>
        <v>3.218989872114935</v>
      </c>
      <c r="AJ21" s="22">
        <f t="shared" si="6"/>
        <v>3.218734229338613</v>
      </c>
      <c r="AK21" s="22">
        <f t="shared" si="6"/>
        <v>3.2187332369375095</v>
      </c>
      <c r="AL21" s="22">
        <f t="shared" si="6"/>
        <v>3.2187446337286292</v>
      </c>
      <c r="AM21" s="22">
        <f t="shared" si="6"/>
        <v>3.2188868656235639</v>
      </c>
      <c r="AN21" s="22">
        <f t="shared" si="6"/>
        <v>3.2191207894039033</v>
      </c>
      <c r="AO21" s="22">
        <f t="shared" si="6"/>
        <v>3.2194476466901696</v>
      </c>
      <c r="AP21" s="22">
        <f t="shared" si="6"/>
        <v>3.219946534631688</v>
      </c>
      <c r="AQ21" s="22">
        <f t="shared" si="6"/>
        <v>3.2206274161169026</v>
      </c>
      <c r="AR21" s="22">
        <f t="shared" si="6"/>
        <v>3.2214573577513761</v>
      </c>
      <c r="AS21" s="22">
        <f t="shared" si="6"/>
        <v>3.2223427825316455</v>
      </c>
      <c r="AT21" s="22">
        <f t="shared" si="6"/>
        <v>3.2232941702552447</v>
      </c>
      <c r="AU21" s="22">
        <f t="shared" si="6"/>
        <v>3.2244213966084039</v>
      </c>
      <c r="AV21" s="22">
        <f t="shared" si="6"/>
        <v>3.2256243233814641</v>
      </c>
      <c r="AW21" s="22">
        <f t="shared" si="6"/>
        <v>3.2269060201164437</v>
      </c>
      <c r="AX21" s="22">
        <f t="shared" si="6"/>
        <v>3.2282777728933807</v>
      </c>
      <c r="AY21" s="22">
        <f t="shared" si="6"/>
        <v>3.2297177971081301</v>
      </c>
      <c r="AZ21" s="22">
        <f t="shared" si="6"/>
        <v>3.2311737206175333</v>
      </c>
      <c r="BA21" s="22">
        <f t="shared" si="6"/>
        <v>3.2326251743291952</v>
      </c>
      <c r="BB21" s="22">
        <f t="shared" si="6"/>
        <v>3.2341469503014051</v>
      </c>
      <c r="BC21" s="22">
        <f t="shared" si="6"/>
        <v>3.2356322809830433</v>
      </c>
      <c r="BD21" s="22">
        <f t="shared" si="6"/>
        <v>3.2371784962715129</v>
      </c>
      <c r="BE21" s="22">
        <f t="shared" si="6"/>
        <v>3.2388095107781054</v>
      </c>
      <c r="BF21" s="22">
        <f t="shared" si="6"/>
        <v>3.2405327376647319</v>
      </c>
      <c r="BG21" s="22">
        <f t="shared" si="6"/>
        <v>3.2423556085681535</v>
      </c>
      <c r="BH21" s="22">
        <f t="shared" si="6"/>
        <v>3.2441377936959737</v>
      </c>
      <c r="BI21" s="22">
        <f t="shared" si="6"/>
        <v>3.2460213045173418</v>
      </c>
      <c r="BJ21" s="22">
        <f t="shared" si="6"/>
        <v>3.2480605235616284</v>
      </c>
      <c r="BK21" s="22">
        <f t="shared" si="6"/>
        <v>3.2502374922654278</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12075.311808902567</v>
      </c>
      <c r="AH22" s="22">
        <f>((Data!$AJ$8*'Net zero Intermediate calcs'!AH4)+Data!$AK$8)*Drivers!AI4</f>
        <v>12201.646844126228</v>
      </c>
      <c r="AI22" s="22">
        <f>((Data!$AJ$8*'Net zero Intermediate calcs'!AI4)+Data!$AK$8)*Drivers!AJ4</f>
        <v>12306.243141486171</v>
      </c>
      <c r="AJ22" s="22">
        <f>((Data!$AJ$8*'Net zero Intermediate calcs'!AJ4)+Data!$AK$8)*Drivers!AK4</f>
        <v>12412.225723704671</v>
      </c>
      <c r="AK22" s="22">
        <f>((Data!$AJ$8*'Net zero Intermediate calcs'!AK4)+Data!$AK$8)*Drivers!AL4</f>
        <v>12536.668944125888</v>
      </c>
      <c r="AL22" s="22">
        <f>((Data!$AJ$8*'Net zero Intermediate calcs'!AL4)+Data!$AK$8)*Drivers!AM4</f>
        <v>12670.844586016667</v>
      </c>
      <c r="AM22" s="22">
        <f>((Data!$AJ$8*'Net zero Intermediate calcs'!AM4)+Data!$AK$8)*Drivers!AN4</f>
        <v>12801.247129740254</v>
      </c>
      <c r="AN22" s="22">
        <f>((Data!$AJ$8*'Net zero Intermediate calcs'!AN4)+Data!$AK$8)*Drivers!AO4</f>
        <v>12928.31428993774</v>
      </c>
      <c r="AO22" s="22">
        <f>((Data!$AJ$8*'Net zero Intermediate calcs'!AO4)+Data!$AK$8)*Drivers!AP4</f>
        <v>13052.017914548816</v>
      </c>
      <c r="AP22" s="22">
        <f>((Data!$AJ$8*'Net zero Intermediate calcs'!AP4)+Data!$AK$8)*Drivers!AQ4</f>
        <v>13173.088739043331</v>
      </c>
      <c r="AQ22" s="22">
        <f>((Data!$AJ$8*'Net zero Intermediate calcs'!AQ4)+Data!$AK$8)*Drivers!AR4</f>
        <v>13292.134687220714</v>
      </c>
      <c r="AR22" s="22">
        <f>((Data!$AJ$8*'Net zero Intermediate calcs'!AR4)+Data!$AK$8)*Drivers!AS4</f>
        <v>13409.115972950758</v>
      </c>
      <c r="AS22" s="22">
        <f>((Data!$AJ$8*'Net zero Intermediate calcs'!AS4)+Data!$AK$8)*Drivers!AT4</f>
        <v>13524.1570264948</v>
      </c>
      <c r="AT22" s="22">
        <f>((Data!$AJ$8*'Net zero Intermediate calcs'!AT4)+Data!$AK$8)*Drivers!AU4</f>
        <v>13637.453615987035</v>
      </c>
      <c r="AU22" s="22">
        <f>((Data!$AJ$8*'Net zero Intermediate calcs'!AU4)+Data!$AK$8)*Drivers!AV4</f>
        <v>13749.241624940496</v>
      </c>
      <c r="AV22" s="22">
        <f>((Data!$AJ$8*'Net zero Intermediate calcs'!AV4)+Data!$AK$8)*Drivers!AW4</f>
        <v>13859.368385880955</v>
      </c>
      <c r="AW22" s="22">
        <f>((Data!$AJ$8*'Net zero Intermediate calcs'!AW4)+Data!$AK$8)*Drivers!AX4</f>
        <v>13968.232497288094</v>
      </c>
      <c r="AX22" s="22">
        <f>((Data!$AJ$8*'Net zero Intermediate calcs'!AX4)+Data!$AK$8)*Drivers!AY4</f>
        <v>14075.616527689355</v>
      </c>
      <c r="AY22" s="22">
        <f>((Data!$AJ$8*'Net zero Intermediate calcs'!AY4)+Data!$AK$8)*Drivers!AZ4</f>
        <v>14180.899566241509</v>
      </c>
      <c r="AZ22" s="22">
        <f>((Data!$AJ$8*'Net zero Intermediate calcs'!AZ4)+Data!$AK$8)*Drivers!BA4</f>
        <v>14283.882539429362</v>
      </c>
      <c r="BA22" s="22">
        <f>((Data!$AJ$8*'Net zero Intermediate calcs'!BA4)+Data!$AK$8)*Drivers!BB4</f>
        <v>14384.618792412741</v>
      </c>
      <c r="BB22" s="22">
        <f>((Data!$AJ$8*'Net zero Intermediate calcs'!BB4)+Data!$AK$8)*Drivers!BC4</f>
        <v>14483.608001933504</v>
      </c>
      <c r="BC22" s="22">
        <f>((Data!$AJ$8*'Net zero Intermediate calcs'!BC4)+Data!$AK$8)*Drivers!BD4</f>
        <v>14579.992849752709</v>
      </c>
      <c r="BD22" s="22">
        <f>((Data!$AJ$8*'Net zero Intermediate calcs'!BD4)+Data!$AK$8)*Drivers!BE4</f>
        <v>14673.95820875778</v>
      </c>
      <c r="BE22" s="22">
        <f>((Data!$AJ$8*'Net zero Intermediate calcs'!BE4)+Data!$AK$8)*Drivers!BF4</f>
        <v>14765.595633797007</v>
      </c>
      <c r="BF22" s="22">
        <f>((Data!$AJ$8*'Net zero Intermediate calcs'!BF4)+Data!$AK$8)*Drivers!BG4</f>
        <v>14854.643644800684</v>
      </c>
      <c r="BG22" s="22">
        <f>((Data!$AJ$8*'Net zero Intermediate calcs'!BG4)+Data!$AK$8)*Drivers!BH4</f>
        <v>14940.806722906696</v>
      </c>
      <c r="BH22" s="22">
        <f>((Data!$AJ$8*'Net zero Intermediate calcs'!BH4)+Data!$AK$8)*Drivers!BI4</f>
        <v>15023.40740531423</v>
      </c>
      <c r="BI22" s="22">
        <f>((Data!$AJ$8*'Net zero Intermediate calcs'!BI4)+Data!$AK$8)*Drivers!BJ4</f>
        <v>15103.160926605506</v>
      </c>
      <c r="BJ22" s="22">
        <f>((Data!$AJ$8*'Net zero Intermediate calcs'!BJ4)+Data!$AK$8)*Drivers!BK4</f>
        <v>15180.369246844648</v>
      </c>
      <c r="BK22" s="22">
        <f>((Data!$AJ$8*'Net zero Intermediate calcs'!BK4)+Data!$AK$8)*Drivers!BL4</f>
        <v>15254.627233890409</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2.0535571578976598E-4</v>
      </c>
      <c r="AH23" s="22">
        <f>AH22/Drivers!AI4</f>
        <v>2.0544171700714558E-4</v>
      </c>
      <c r="AI23" s="22">
        <f>AI22/Drivers!AJ4</f>
        <v>2.0546743864563422E-4</v>
      </c>
      <c r="AJ23" s="22">
        <f>AJ22/Drivers!AK4</f>
        <v>2.0545112102161362E-4</v>
      </c>
      <c r="AK23" s="22">
        <f>AK22/Drivers!AL4</f>
        <v>2.0545105767686236E-4</v>
      </c>
      <c r="AL23" s="22">
        <f>AL22/Drivers!AM4</f>
        <v>2.0545178513161467E-4</v>
      </c>
      <c r="AM23" s="22">
        <f>AM22/Drivers!AN4</f>
        <v>2.0546086376320628E-4</v>
      </c>
      <c r="AN23" s="22">
        <f>AN22/Drivers!AO4</f>
        <v>2.054757950683343E-4</v>
      </c>
      <c r="AO23" s="22">
        <f>AO22/Drivers!AP4</f>
        <v>2.0549665829937259E-4</v>
      </c>
      <c r="AP23" s="22">
        <f>AP22/Drivers!AQ4</f>
        <v>2.0552850221053332E-4</v>
      </c>
      <c r="AQ23" s="22">
        <f>AQ22/Drivers!AR4</f>
        <v>2.0557196273086615E-4</v>
      </c>
      <c r="AR23" s="22">
        <f>AR22/Drivers!AS4</f>
        <v>2.0562493772881128E-4</v>
      </c>
      <c r="AS23" s="22">
        <f>AS22/Drivers!AT4</f>
        <v>2.0568145420414764E-4</v>
      </c>
      <c r="AT23" s="22">
        <f>AT22/Drivers!AU4</f>
        <v>2.0574218108012206E-4</v>
      </c>
      <c r="AU23" s="22">
        <f>AU22/Drivers!AV4</f>
        <v>2.0581413169840882E-4</v>
      </c>
      <c r="AV23" s="22">
        <f>AV22/Drivers!AW4</f>
        <v>2.058909142583914E-4</v>
      </c>
      <c r="AW23" s="22">
        <f>AW22/Drivers!AX4</f>
        <v>2.0597272468828371E-4</v>
      </c>
      <c r="AX23" s="22">
        <f>AX22/Drivers!AY4</f>
        <v>2.0606028337617329E-4</v>
      </c>
      <c r="AY23" s="22">
        <f>AY22/Drivers!AZ4</f>
        <v>2.0615219981541259E-4</v>
      </c>
      <c r="AZ23" s="22">
        <f>AZ22/Drivers!BA4</f>
        <v>2.0624513110324686E-4</v>
      </c>
      <c r="BA23" s="22">
        <f>BA22/Drivers!BB4</f>
        <v>2.0633777708484232E-4</v>
      </c>
      <c r="BB23" s="22">
        <f>BB22/Drivers!BC4</f>
        <v>2.0643491172136634E-4</v>
      </c>
      <c r="BC23" s="22">
        <f>BC22/Drivers!BD4</f>
        <v>2.0652972006274752E-4</v>
      </c>
      <c r="BD23" s="22">
        <f>BD22/Drivers!BE4</f>
        <v>2.0662841465562856E-4</v>
      </c>
      <c r="BE23" s="22">
        <f>BE22/Drivers!BF4</f>
        <v>2.0673252196456001E-4</v>
      </c>
      <c r="BF23" s="22">
        <f>BF22/Drivers!BG4</f>
        <v>2.0684251517008934E-4</v>
      </c>
      <c r="BG23" s="22">
        <f>BG22/Drivers!BH4</f>
        <v>2.0695886863200989E-4</v>
      </c>
      <c r="BH23" s="22">
        <f>BH22/Drivers!BI4</f>
        <v>2.0707262512953032E-4</v>
      </c>
      <c r="BI23" s="22">
        <f>BI22/Drivers!BJ4</f>
        <v>2.0719284922451127E-4</v>
      </c>
      <c r="BJ23" s="22">
        <f>BJ22/Drivers!BK4</f>
        <v>2.073230121422317E-4</v>
      </c>
      <c r="BK23" s="22">
        <f>BK22/Drivers!BL4</f>
        <v>2.0746196759141035E-4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0.20558993277297813</v>
      </c>
      <c r="AC24" s="22">
        <f t="shared" si="7"/>
        <v>0.20558154046339838</v>
      </c>
      <c r="AD24" s="22">
        <f t="shared" si="7"/>
        <v>0.20555920075453052</v>
      </c>
      <c r="AE24" s="22">
        <f t="shared" si="7"/>
        <v>0.20554681434588837</v>
      </c>
      <c r="AF24" s="22">
        <f t="shared" si="7"/>
        <v>0.20553568261268942</v>
      </c>
      <c r="AG24" s="22">
        <f t="shared" si="7"/>
        <v>0.20535571578976597</v>
      </c>
      <c r="AH24" s="22">
        <f t="shared" si="7"/>
        <v>0.20544171700714559</v>
      </c>
      <c r="AI24" s="22">
        <f t="shared" si="7"/>
        <v>0.20546743864563421</v>
      </c>
      <c r="AJ24" s="22">
        <f t="shared" si="7"/>
        <v>0.20545112102161361</v>
      </c>
      <c r="AK24" s="22">
        <f t="shared" si="7"/>
        <v>0.20545105767686236</v>
      </c>
      <c r="AL24" s="22">
        <f t="shared" si="7"/>
        <v>0.20545178513161466</v>
      </c>
      <c r="AM24" s="22">
        <f t="shared" si="7"/>
        <v>0.20546086376320627</v>
      </c>
      <c r="AN24" s="22">
        <f t="shared" si="7"/>
        <v>0.2054757950683343</v>
      </c>
      <c r="AO24" s="22">
        <f t="shared" si="7"/>
        <v>0.20549665829937258</v>
      </c>
      <c r="AP24" s="22">
        <f t="shared" si="7"/>
        <v>0.20552850221053331</v>
      </c>
      <c r="AQ24" s="22">
        <f t="shared" si="7"/>
        <v>0.20557196273086614</v>
      </c>
      <c r="AR24" s="22">
        <f t="shared" si="7"/>
        <v>0.20562493772881127</v>
      </c>
      <c r="AS24" s="22">
        <f t="shared" si="7"/>
        <v>0.20568145420414763</v>
      </c>
      <c r="AT24" s="22">
        <f t="shared" si="7"/>
        <v>0.20574218108012204</v>
      </c>
      <c r="AU24" s="22">
        <f t="shared" si="7"/>
        <v>0.20581413169840881</v>
      </c>
      <c r="AV24" s="22">
        <f t="shared" si="7"/>
        <v>0.2058909142583914</v>
      </c>
      <c r="AW24" s="22">
        <f t="shared" si="7"/>
        <v>0.2059727246882837</v>
      </c>
      <c r="AX24" s="22">
        <f t="shared" si="7"/>
        <v>0.2060602833761733</v>
      </c>
      <c r="AY24" s="22">
        <f t="shared" si="7"/>
        <v>0.20615219981541258</v>
      </c>
      <c r="AZ24" s="22">
        <f t="shared" si="7"/>
        <v>0.20624513110324685</v>
      </c>
      <c r="BA24" s="22">
        <f t="shared" si="7"/>
        <v>0.20633777708484233</v>
      </c>
      <c r="BB24" s="22">
        <f t="shared" si="7"/>
        <v>0.20643491172136635</v>
      </c>
      <c r="BC24" s="22">
        <f t="shared" si="7"/>
        <v>0.20652972006274753</v>
      </c>
      <c r="BD24" s="22">
        <f t="shared" si="7"/>
        <v>0.20662841465562856</v>
      </c>
      <c r="BE24" s="22">
        <f t="shared" si="7"/>
        <v>0.20673252196456002</v>
      </c>
      <c r="BF24" s="22">
        <f t="shared" si="7"/>
        <v>0.20684251517008934</v>
      </c>
      <c r="BG24" s="22">
        <f t="shared" si="7"/>
        <v>0.20695886863200988</v>
      </c>
      <c r="BH24" s="22">
        <f t="shared" si="7"/>
        <v>0.20707262512953031</v>
      </c>
      <c r="BI24" s="22">
        <f t="shared" si="7"/>
        <v>0.20719284922451128</v>
      </c>
      <c r="BJ24" s="22">
        <f t="shared" si="7"/>
        <v>0.2073230121422317</v>
      </c>
      <c r="BK24" s="22">
        <f t="shared" si="7"/>
        <v>0.20746196759141036</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3.4225952631627656</v>
      </c>
      <c r="AH26" s="45">
        <f>(AH19+AH22)*ttokg/Drivers!AI4</f>
        <v>3.4240286167857592</v>
      </c>
      <c r="AI26" s="45">
        <f>(AI19+AI22)*ttokg/Drivers!AJ4</f>
        <v>3.4244573107605691</v>
      </c>
      <c r="AJ26" s="45">
        <f>(AJ19+AJ22)*ttokg/Drivers!AK4</f>
        <v>3.4241853503602262</v>
      </c>
      <c r="AK26" s="45">
        <f>(AK19+AK22)*ttokg/Drivers!AL4</f>
        <v>3.4241842946143715</v>
      </c>
      <c r="AL26" s="45">
        <f>(AL19+AL22)*ttokg/Drivers!AM4</f>
        <v>3.4241964188602436</v>
      </c>
      <c r="AM26" s="45">
        <f>(AM19+AM22)*ttokg/Drivers!AN4</f>
        <v>3.4243477293867701</v>
      </c>
      <c r="AN26" s="45">
        <f>(AN19+AN22)*ttokg/Drivers!AO4</f>
        <v>3.424596584472237</v>
      </c>
      <c r="AO26" s="45">
        <f>(AO19+AO22)*ttokg/Drivers!AP4</f>
        <v>3.4249443049895421</v>
      </c>
      <c r="AP26" s="45">
        <f>(AP19+AP22)*ttokg/Drivers!AQ4</f>
        <v>3.4254750368422213</v>
      </c>
      <c r="AQ26" s="45">
        <f>(AQ19+AQ22)*ttokg/Drivers!AR4</f>
        <v>3.4261993788477687</v>
      </c>
      <c r="AR26" s="45">
        <f>(AR19+AR22)*ttokg/Drivers!AS4</f>
        <v>3.4270822954801874</v>
      </c>
      <c r="AS26" s="45">
        <f>(AS19+AS22)*ttokg/Drivers!AT4</f>
        <v>3.4280242367357929</v>
      </c>
      <c r="AT26" s="45">
        <f>(AT19+AT22)*ttokg/Drivers!AU4</f>
        <v>3.429036351335367</v>
      </c>
      <c r="AU26" s="45">
        <f>(AU19+AU22)*ttokg/Drivers!AV4</f>
        <v>3.4302355283068127</v>
      </c>
      <c r="AV26" s="45">
        <f>(AV19+AV22)*ttokg/Drivers!AW4</f>
        <v>3.4315152376398554</v>
      </c>
      <c r="AW26" s="45">
        <f>(AW19+AW22)*ttokg/Drivers!AX4</f>
        <v>3.4328787448047273</v>
      </c>
      <c r="AX26" s="45">
        <f>(AX19+AX22)*ttokg/Drivers!AY4</f>
        <v>3.4343380562695542</v>
      </c>
      <c r="AY26" s="45">
        <f>(AY19+AY22)*ttokg/Drivers!AZ4</f>
        <v>3.4358699969235427</v>
      </c>
      <c r="AZ26" s="45">
        <f>(AZ19+AZ22)*ttokg/Drivers!BA4</f>
        <v>3.4374188517207798</v>
      </c>
      <c r="BA26" s="45">
        <f>(BA19+BA22)*ttokg/Drivers!BB4</f>
        <v>3.4389629514140374</v>
      </c>
      <c r="BB26" s="45">
        <f>(BB19+BB22)*ttokg/Drivers!BC4</f>
        <v>3.4405818620227713</v>
      </c>
      <c r="BC26" s="45">
        <f>(BC19+BC22)*ttokg/Drivers!BD4</f>
        <v>3.4421620010457907</v>
      </c>
      <c r="BD26" s="45">
        <f>(BD19+BD22)*ttokg/Drivers!BE4</f>
        <v>3.4438069109271412</v>
      </c>
      <c r="BE26" s="45">
        <f>(BE19+BE22)*ttokg/Drivers!BF4</f>
        <v>3.4455420327426656</v>
      </c>
      <c r="BF26" s="45">
        <f>(BF19+BF22)*ttokg/Drivers!BG4</f>
        <v>3.4473752528348207</v>
      </c>
      <c r="BG26" s="45">
        <f>(BG19+BG22)*ttokg/Drivers!BH4</f>
        <v>3.4493144772001636</v>
      </c>
      <c r="BH26" s="45">
        <f>(BH19+BH22)*ttokg/Drivers!BI4</f>
        <v>3.4512104188255042</v>
      </c>
      <c r="BI26" s="45">
        <f>(BI19+BI22)*ttokg/Drivers!BJ4</f>
        <v>3.4532141537418535</v>
      </c>
      <c r="BJ26" s="45">
        <f>(BJ19+BJ22)*ttokg/Drivers!BK4</f>
        <v>3.4553835357038603</v>
      </c>
      <c r="BK26" s="45">
        <f>(BK19+BK22)*ttokg/Drivers!BL4</f>
        <v>3.4576994598568382</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164537.31827769306</v>
      </c>
      <c r="AH27" s="94">
        <f>IF('Net zero activities &amp; levers'!$C$14="Off",((Data!$AJ$23*'Net zero Intermediate calcs'!AH19)+Data!$AK$23),IF('Net zero activities &amp; levers'!$C$14="On",((Data!$AJ$23*'Net zero Intermediate calcs'!AH19)+Data!$AK$23)*(1-'Net zero supporting data'!K214),"ERROR"))</f>
        <v>165667.06604827871</v>
      </c>
      <c r="AI27" s="94">
        <f>IF('Net zero activities &amp; levers'!$C$14="Off",((Data!$AJ$23*'Net zero Intermediate calcs'!AI19)+Data!$AK$23),IF('Net zero activities &amp; levers'!$C$14="On",((Data!$AJ$23*'Net zero Intermediate calcs'!AI19)+Data!$AK$23)*(1-'Net zero supporting data'!L214),"ERROR"))</f>
        <v>166602.4157202419</v>
      </c>
      <c r="AJ27" s="94">
        <f>IF('Net zero activities &amp; levers'!$C$14="Off",((Data!$AJ$23*'Net zero Intermediate calcs'!AJ19)+Data!$AK$23),IF('Net zero activities &amp; levers'!$C$14="On",((Data!$AJ$23*'Net zero Intermediate calcs'!AJ19)+Data!$AK$23)*(1-'Net zero supporting data'!M214),"ERROR"))</f>
        <v>167550.16220854019</v>
      </c>
      <c r="AK27" s="94">
        <f>IF('Net zero activities &amp; levers'!$C$14="Off",((Data!$AJ$23*'Net zero Intermediate calcs'!AK19)+Data!$AK$23),IF('Net zero activities &amp; levers'!$C$14="On",((Data!$AJ$23*'Net zero Intermediate calcs'!AK19)+Data!$AK$23)*(1-'Net zero supporting data'!N214),"ERROR"))</f>
        <v>168662.99247440009</v>
      </c>
      <c r="AL27" s="94">
        <f>IF('Net zero activities &amp; levers'!$C$14="Off",((Data!$AJ$23*'Net zero Intermediate calcs'!AL19)+Data!$AK$23),IF('Net zero activities &amp; levers'!$C$14="On",((Data!$AJ$23*'Net zero Intermediate calcs'!AL19)+Data!$AK$23)*(1-'Net zero supporting data'!O214),"ERROR"))</f>
        <v>169862.85466642497</v>
      </c>
      <c r="AM27" s="94">
        <f>IF('Net zero activities &amp; levers'!$C$14="Off",((Data!$AJ$23*'Net zero Intermediate calcs'!AM19)+Data!$AK$23),IF('Net zero activities &amp; levers'!$C$14="On",((Data!$AJ$23*'Net zero Intermediate calcs'!AM19)+Data!$AK$23)*(1-'Net zero supporting data'!P214),"ERROR"))</f>
        <v>171028.97602610645</v>
      </c>
      <c r="AN27" s="94">
        <f>IF('Net zero activities &amp; levers'!$C$14="Off",((Data!$AJ$23*'Net zero Intermediate calcs'!AN19)+Data!$AK$23),IF('Net zero activities &amp; levers'!$C$14="On",((Data!$AJ$23*'Net zero Intermediate calcs'!AN19)+Data!$AK$23)*(1-'Net zero supporting data'!Q214),"ERROR"))</f>
        <v>172165.27080525155</v>
      </c>
      <c r="AO27" s="94">
        <f>IF('Net zero activities &amp; levers'!$C$14="Off",((Data!$AJ$23*'Net zero Intermediate calcs'!AO19)+Data!$AK$23),IF('Net zero activities &amp; levers'!$C$14="On",((Data!$AJ$23*'Net zero Intermediate calcs'!AO19)+Data!$AK$23)*(1-'Net zero supporting data'!R214),"ERROR"))</f>
        <v>173271.48725479236</v>
      </c>
      <c r="AP27" s="94">
        <f>IF('Net zero activities &amp; levers'!$C$14="Off",((Data!$AJ$23*'Net zero Intermediate calcs'!AP19)+Data!$AK$23),IF('Net zero activities &amp; levers'!$C$14="On",((Data!$AJ$23*'Net zero Intermediate calcs'!AP19)+Data!$AK$23)*(1-'Net zero supporting data'!S214),"ERROR"))</f>
        <v>174354.15995768504</v>
      </c>
      <c r="AQ27" s="94">
        <f>IF('Net zero activities &amp; levers'!$C$14="Off",((Data!$AJ$23*'Net zero Intermediate calcs'!AQ19)+Data!$AK$23),IF('Net zero activities &amp; levers'!$C$14="On",((Data!$AJ$23*'Net zero Intermediate calcs'!AQ19)+Data!$AK$23)*(1-'Net zero supporting data'!T214),"ERROR"))</f>
        <v>175418.72525671357</v>
      </c>
      <c r="AR27" s="94">
        <f>IF('Net zero activities &amp; levers'!$C$14="Off",((Data!$AJ$23*'Net zero Intermediate calcs'!AR19)+Data!$AK$23),IF('Net zero activities &amp; levers'!$C$14="On",((Data!$AJ$23*'Net zero Intermediate calcs'!AR19)+Data!$AK$23)*(1-'Net zero supporting data'!U214),"ERROR"))</f>
        <v>176464.82736544203</v>
      </c>
      <c r="AS27" s="94">
        <f>IF('Net zero activities &amp; levers'!$C$14="Off",((Data!$AJ$23*'Net zero Intermediate calcs'!AS19)+Data!$AK$23),IF('Net zero activities &amp; levers'!$C$14="On",((Data!$AJ$23*'Net zero Intermediate calcs'!AS19)+Data!$AK$23)*(1-'Net zero supporting data'!V214),"ERROR"))</f>
        <v>177493.57899825013</v>
      </c>
      <c r="AT27" s="94">
        <f>IF('Net zero activities &amp; levers'!$C$14="Off",((Data!$AJ$23*'Net zero Intermediate calcs'!AT19)+Data!$AK$23),IF('Net zero activities &amp; levers'!$C$14="On",((Data!$AJ$23*'Net zero Intermediate calcs'!AT19)+Data!$AK$23)*(1-'Net zero supporting data'!W214),"ERROR"))</f>
        <v>178506.73080659215</v>
      </c>
      <c r="AU27" s="94">
        <f>IF('Net zero activities &amp; levers'!$C$14="Off",((Data!$AJ$23*'Net zero Intermediate calcs'!AU19)+Data!$AK$23),IF('Net zero activities &amp; levers'!$C$14="On",((Data!$AJ$23*'Net zero Intermediate calcs'!AU19)+Data!$AK$23)*(1-'Net zero supporting data'!X214),"ERROR"))</f>
        <v>179506.39217265579</v>
      </c>
      <c r="AV27" s="94">
        <f>IF('Net zero activities &amp; levers'!$C$14="Off",((Data!$AJ$23*'Net zero Intermediate calcs'!AV19)+Data!$AK$23),IF('Net zero activities &amp; levers'!$C$14="On",((Data!$AJ$23*'Net zero Intermediate calcs'!AV19)+Data!$AK$23)*(1-'Net zero supporting data'!Y214),"ERROR"))</f>
        <v>180491.19787151867</v>
      </c>
      <c r="AW27" s="94">
        <f>IF('Net zero activities &amp; levers'!$C$14="Off",((Data!$AJ$23*'Net zero Intermediate calcs'!AW19)+Data!$AK$23),IF('Net zero activities &amp; levers'!$C$14="On",((Data!$AJ$23*'Net zero Intermediate calcs'!AW19)+Data!$AK$23)*(1-'Net zero supporting data'!Z214),"ERROR"))</f>
        <v>181464.71235973062</v>
      </c>
      <c r="AX27" s="94">
        <f>IF('Net zero activities &amp; levers'!$C$14="Off",((Data!$AJ$23*'Net zero Intermediate calcs'!AX19)+Data!$AK$23),IF('Net zero activities &amp; levers'!$C$14="On",((Data!$AJ$23*'Net zero Intermediate calcs'!AX19)+Data!$AK$23)*(1-'Net zero supporting data'!AA214),"ERROR"))</f>
        <v>182424.99126199674</v>
      </c>
      <c r="AY27" s="94">
        <f>IF('Net zero activities &amp; levers'!$C$14="Off",((Data!$AJ$23*'Net zero Intermediate calcs'!AY19)+Data!$AK$23),IF('Net zero activities &amp; levers'!$C$14="On",((Data!$AJ$23*'Net zero Intermediate calcs'!AY19)+Data!$AK$23)*(1-'Net zero supporting data'!AB214),"ERROR"))</f>
        <v>183366.4820992313</v>
      </c>
      <c r="AZ27" s="94">
        <f>IF('Net zero activities &amp; levers'!$C$14="Off",((Data!$AJ$23*'Net zero Intermediate calcs'!AZ19)+Data!$AK$23),IF('Net zero activities &amp; levers'!$C$14="On",((Data!$AJ$23*'Net zero Intermediate calcs'!AZ19)+Data!$AK$23)*(1-'Net zero supporting data'!AC214),"ERROR"))</f>
        <v>184287.40466169611</v>
      </c>
      <c r="BA27" s="94">
        <f>IF('Net zero activities &amp; levers'!$C$14="Off",((Data!$AJ$23*'Net zero Intermediate calcs'!BA19)+Data!$AK$23),IF('Net zero activities &amp; levers'!$C$14="On",((Data!$AJ$23*'Net zero Intermediate calcs'!BA19)+Data!$AK$23)*(1-'Net zero supporting data'!AD214),"ERROR"))</f>
        <v>185188.2359870972</v>
      </c>
      <c r="BB27" s="94">
        <f>IF('Net zero activities &amp; levers'!$C$14="Off",((Data!$AJ$23*'Net zero Intermediate calcs'!BB19)+Data!$AK$23),IF('Net zero activities &amp; levers'!$C$14="On",((Data!$AJ$23*'Net zero Intermediate calcs'!BB19)+Data!$AK$23)*(1-'Net zero supporting data'!AE214),"ERROR"))</f>
        <v>186073.44442171813</v>
      </c>
      <c r="BC27" s="94">
        <f>IF('Net zero activities &amp; levers'!$C$14="Off",((Data!$AJ$23*'Net zero Intermediate calcs'!BC19)+Data!$AK$23),IF('Net zero activities &amp; levers'!$C$14="On",((Data!$AJ$23*'Net zero Intermediate calcs'!BC19)+Data!$AK$23)*(1-'Net zero supporting data'!AF214),"ERROR"))</f>
        <v>186935.36341947838</v>
      </c>
      <c r="BD27" s="94">
        <f>IF('Net zero activities &amp; levers'!$C$14="Off",((Data!$AJ$23*'Net zero Intermediate calcs'!BD19)+Data!$AK$23),IF('Net zero activities &amp; levers'!$C$14="On",((Data!$AJ$23*'Net zero Intermediate calcs'!BD19)+Data!$AK$23)*(1-'Net zero supporting data'!AG214),"ERROR"))</f>
        <v>187775.64620137116</v>
      </c>
      <c r="BE27" s="94">
        <f>IF('Net zero activities &amp; levers'!$C$14="Off",((Data!$AJ$23*'Net zero Intermediate calcs'!BE19)+Data!$AK$23),IF('Net zero activities &amp; levers'!$C$14="On",((Data!$AJ$23*'Net zero Intermediate calcs'!BE19)+Data!$AK$23)*(1-'Net zero supporting data'!AH214),"ERROR"))</f>
        <v>188595.11149424891</v>
      </c>
      <c r="BF27" s="94">
        <f>IF('Net zero activities &amp; levers'!$C$14="Off",((Data!$AJ$23*'Net zero Intermediate calcs'!BF19)+Data!$AK$23),IF('Net zero activities &amp; levers'!$C$14="On",((Data!$AJ$23*'Net zero Intermediate calcs'!BF19)+Data!$AK$23)*(1-'Net zero supporting data'!AI214),"ERROR"))</f>
        <v>189391.42101938094</v>
      </c>
      <c r="BG27" s="94">
        <f>IF('Net zero activities &amp; levers'!$C$14="Off",((Data!$AJ$23*'Net zero Intermediate calcs'!BG19)+Data!$AK$23),IF('Net zero activities &amp; levers'!$C$14="On",((Data!$AJ$23*'Net zero Intermediate calcs'!BG19)+Data!$AK$23)*(1-'Net zero supporting data'!AJ214),"ERROR"))</f>
        <v>190161.93210701967</v>
      </c>
      <c r="BH27" s="94">
        <f>IF('Net zero activities &amp; levers'!$C$14="Off",((Data!$AJ$23*'Net zero Intermediate calcs'!BH19)+Data!$AK$23),IF('Net zero activities &amp; levers'!$C$14="On",((Data!$AJ$23*'Net zero Intermediate calcs'!BH19)+Data!$AK$23)*(1-'Net zero supporting data'!AK214),"ERROR"))</f>
        <v>190900.58656366789</v>
      </c>
      <c r="BI27" s="94">
        <f>IF('Net zero activities &amp; levers'!$C$14="Off",((Data!$AJ$23*'Net zero Intermediate calcs'!BI19)+Data!$AK$23),IF('Net zero activities &amp; levers'!$C$14="On",((Data!$AJ$23*'Net zero Intermediate calcs'!BI19)+Data!$AK$23)*(1-'Net zero supporting data'!AL214),"ERROR"))</f>
        <v>191613.78035599683</v>
      </c>
      <c r="BJ27" s="94">
        <f>IF('Net zero activities &amp; levers'!$C$14="Off",((Data!$AJ$23*'Net zero Intermediate calcs'!BJ19)+Data!$AK$23),IF('Net zero activities &amp; levers'!$C$14="On",((Data!$AJ$23*'Net zero Intermediate calcs'!BJ19)+Data!$AK$23)*(1-'Net zero supporting data'!AM214),"ERROR"))</f>
        <v>192304.21375403571</v>
      </c>
      <c r="BK27" s="94">
        <f>IF('Net zero activities &amp; levers'!$C$14="Off",((Data!$AJ$23*'Net zero Intermediate calcs'!BK19)+Data!$AK$23),IF('Net zero activities &amp; levers'!$C$14="On",((Data!$AJ$23*'Net zero Intermediate calcs'!BK19)+Data!$AK$23)*(1-'Net zero supporting data'!AN214),"ERROR"))</f>
        <v>192968.26387413585</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238588.45125065101</v>
      </c>
      <c r="AA29" s="22">
        <f>((Data!$AJ$9*'Net zero Intermediate calcs'!AA4)+Data!$AK$9)*Drivers!AB4</f>
        <v>245792.32692559357</v>
      </c>
      <c r="AB29" s="22">
        <f>((Data!$AJ$9*'Net zero Intermediate calcs'!AB4)+Data!$AK$9)*Drivers!AC4</f>
        <v>250389.30527292372</v>
      </c>
      <c r="AC29" s="22">
        <f>((Data!$AJ$9*'Net zero Intermediate calcs'!AC4)+Data!$AK$9)*Drivers!AD4</f>
        <v>253237.16816784002</v>
      </c>
      <c r="AD29" s="22">
        <f>((Data!$AJ$9*'Net zero Intermediate calcs'!AD4)+Data!$AK$9)*Drivers!AE4</f>
        <v>254291.65168168265</v>
      </c>
      <c r="AE29" s="22">
        <f>((Data!$AJ$9*'Net zero Intermediate calcs'!AE4)+Data!$AK$9)*Drivers!AF4</f>
        <v>256684.19880970006</v>
      </c>
      <c r="AF29" s="22">
        <f>((Data!$AJ$9*'Net zero Intermediate calcs'!AF4)+Data!$AK$9)*Drivers!AG4</f>
        <v>259264.6459319139</v>
      </c>
      <c r="AG29" s="22">
        <f>((Data!$AJ$9*'Net zero Intermediate calcs'!AG4)+Data!$AK$9)*Drivers!AH4</f>
        <v>235624.90341179099</v>
      </c>
      <c r="AH29" s="22">
        <f>((Data!$AJ$9*'Net zero Intermediate calcs'!AH4)+Data!$AK$9)*Drivers!AI4</f>
        <v>250337.764394681</v>
      </c>
      <c r="AI29" s="22">
        <f>((Data!$AJ$9*'Net zero Intermediate calcs'!AI4)+Data!$AK$9)*Drivers!AJ4</f>
        <v>256176.2255697769</v>
      </c>
      <c r="AJ29" s="22">
        <f>((Data!$AJ$9*'Net zero Intermediate calcs'!AJ4)+Data!$AK$9)*Drivers!AK4</f>
        <v>256019.88670855443</v>
      </c>
      <c r="AK29" s="22">
        <f>((Data!$AJ$9*'Net zero Intermediate calcs'!AK4)+Data!$AK$9)*Drivers!AL4</f>
        <v>258577.44181452674</v>
      </c>
      <c r="AL29" s="22">
        <f>((Data!$AJ$9*'Net zero Intermediate calcs'!AL4)+Data!$AK$9)*Drivers!AM4</f>
        <v>261452.43453771182</v>
      </c>
      <c r="AM29" s="22">
        <f>((Data!$AJ$9*'Net zero Intermediate calcs'!AM4)+Data!$AK$9)*Drivers!AN4</f>
        <v>265498.87324227334</v>
      </c>
      <c r="AN29" s="22">
        <f>((Data!$AJ$9*'Net zero Intermediate calcs'!AN4)+Data!$AK$9)*Drivers!AO4</f>
        <v>270385.77994486206</v>
      </c>
      <c r="AO29" s="22">
        <f>((Data!$AJ$9*'Net zero Intermediate calcs'!AO4)+Data!$AK$9)*Drivers!AP4</f>
        <v>276148.50728225074</v>
      </c>
      <c r="AP29" s="22">
        <f>((Data!$AJ$9*'Net zero Intermediate calcs'!AP4)+Data!$AK$9)*Drivers!AQ4</f>
        <v>283600.68651635211</v>
      </c>
      <c r="AQ29" s="22">
        <f>((Data!$AJ$9*'Net zero Intermediate calcs'!AQ4)+Data!$AK$9)*Drivers!AR4</f>
        <v>292896.16400132491</v>
      </c>
      <c r="AR29" s="22">
        <f>((Data!$AJ$9*'Net zero Intermediate calcs'!AR4)+Data!$AK$9)*Drivers!AS4</f>
        <v>303748.6925286816</v>
      </c>
      <c r="AS29" s="22">
        <f>((Data!$AJ$9*'Net zero Intermediate calcs'!AS4)+Data!$AK$9)*Drivers!AT4</f>
        <v>315253.64463648089</v>
      </c>
      <c r="AT29" s="22">
        <f>((Data!$AJ$9*'Net zero Intermediate calcs'!AT4)+Data!$AK$9)*Drivers!AU4</f>
        <v>327531.20283031208</v>
      </c>
      <c r="AU29" s="22">
        <f>((Data!$AJ$9*'Net zero Intermediate calcs'!AU4)+Data!$AK$9)*Drivers!AV4</f>
        <v>341719.82122106652</v>
      </c>
      <c r="AV29" s="22">
        <f>((Data!$AJ$9*'Net zero Intermediate calcs'!AV4)+Data!$AK$9)*Drivers!AW4</f>
        <v>356822.62649435928</v>
      </c>
      <c r="AW29" s="22">
        <f>((Data!$AJ$9*'Net zero Intermediate calcs'!AW4)+Data!$AK$9)*Drivers!AX4</f>
        <v>372894.18268570956</v>
      </c>
      <c r="AX29" s="22">
        <f>((Data!$AJ$9*'Net zero Intermediate calcs'!AX4)+Data!$AK$9)*Drivers!AY4</f>
        <v>390059.35488876555</v>
      </c>
      <c r="AY29" s="22">
        <f>((Data!$AJ$9*'Net zero Intermediate calcs'!AY4)+Data!$AK$9)*Drivers!AZ4</f>
        <v>408086.1235788734</v>
      </c>
      <c r="AZ29" s="22">
        <f>((Data!$AJ$9*'Net zero Intermediate calcs'!AZ4)+Data!$AK$9)*Drivers!BA4</f>
        <v>426422.84359434113</v>
      </c>
      <c r="BA29" s="22">
        <f>((Data!$AJ$9*'Net zero Intermediate calcs'!BA4)+Data!$AK$9)*Drivers!BB4</f>
        <v>444850.33521479409</v>
      </c>
      <c r="BB29" s="22">
        <f>((Data!$AJ$9*'Net zero Intermediate calcs'!BB4)+Data!$AK$9)*Drivers!BC4</f>
        <v>464175.17857494549</v>
      </c>
      <c r="BC29" s="22">
        <f>((Data!$AJ$9*'Net zero Intermediate calcs'!BC4)+Data!$AK$9)*Drivers!BD4</f>
        <v>483228.99886004953</v>
      </c>
      <c r="BD29" s="22">
        <f>((Data!$AJ$9*'Net zero Intermediate calcs'!BD4)+Data!$AK$9)*Drivers!BE4</f>
        <v>503054.02212930733</v>
      </c>
      <c r="BE29" s="22">
        <f>((Data!$AJ$9*'Net zero Intermediate calcs'!BE4)+Data!$AK$9)*Drivers!BF4</f>
        <v>523915.39305762714</v>
      </c>
      <c r="BF29" s="22">
        <f>((Data!$AJ$9*'Net zero Intermediate calcs'!BF4)+Data!$AK$9)*Drivers!BG4</f>
        <v>545890.09257797711</v>
      </c>
      <c r="BG29" s="22">
        <f>((Data!$AJ$9*'Net zero Intermediate calcs'!BG4)+Data!$AK$9)*Drivers!BH4</f>
        <v>569053.08070368262</v>
      </c>
      <c r="BH29" s="22">
        <f>((Data!$AJ$9*'Net zero Intermediate calcs'!BH4)+Data!$AK$9)*Drivers!BI4</f>
        <v>591835.62940251175</v>
      </c>
      <c r="BI29" s="22">
        <f>((Data!$AJ$9*'Net zero Intermediate calcs'!BI4)+Data!$AK$9)*Drivers!BJ4</f>
        <v>615817.01916136965</v>
      </c>
      <c r="BJ29" s="22">
        <f>((Data!$AJ$9*'Net zero Intermediate calcs'!BJ4)+Data!$AK$9)*Drivers!BK4</f>
        <v>641615.41643715836</v>
      </c>
      <c r="BK29" s="22">
        <f>((Data!$AJ$9*'Net zero Intermediate calcs'!BK4)+Data!$AK$9)*Drivers!BL4</f>
        <v>669021.11107997666</v>
      </c>
      <c r="BL29">
        <v>633508.56940588297</v>
      </c>
    </row>
    <row r="30" spans="1:64"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4.5732795927157337</v>
      </c>
      <c r="AC30" s="45">
        <f>AC29*ttokg/Drivers!AD4</f>
        <v>4.5529924345249411</v>
      </c>
      <c r="AD30" s="45">
        <f>AD29*ttokg/Drivers!AE4</f>
        <v>4.4989895163257341</v>
      </c>
      <c r="AE30" s="45">
        <f>AE29*ttokg/Drivers!AF4</f>
        <v>4.4690472186600525</v>
      </c>
      <c r="AF30" s="45">
        <f>AF29*ttokg/Drivers!AG4</f>
        <v>4.4421379119670723</v>
      </c>
      <c r="AG30" s="45">
        <f>AG29*ttokg/Drivers!AH4</f>
        <v>4.0070949275487351</v>
      </c>
      <c r="AH30" s="45">
        <f>AH29*ttokg/Drivers!AI4</f>
        <v>4.2149900587994349</v>
      </c>
      <c r="AI30" s="45">
        <f>AI29*ttokg/Drivers!AJ4</f>
        <v>4.2771682880443791</v>
      </c>
      <c r="AJ30" s="45">
        <f>AJ29*ttokg/Drivers!AK4</f>
        <v>4.2377228628420127</v>
      </c>
      <c r="AK30" s="45">
        <f>AK29*ttokg/Drivers!AL4</f>
        <v>4.2375697363424285</v>
      </c>
      <c r="AL30" s="45">
        <f>AL29*ttokg/Drivers!AM4</f>
        <v>4.2393282498358049</v>
      </c>
      <c r="AM30" s="45">
        <f>AM29*ttokg/Drivers!AN4</f>
        <v>4.261274489247544</v>
      </c>
      <c r="AN30" s="45">
        <f>AN29*ttokg/Drivers!AO4</f>
        <v>4.2973686950497063</v>
      </c>
      <c r="AO30" s="45">
        <f>AO29*ttokg/Drivers!AP4</f>
        <v>4.3478024480495927</v>
      </c>
      <c r="AP30" s="45">
        <f>AP29*ttokg/Drivers!AQ4</f>
        <v>4.4247803594328401</v>
      </c>
      <c r="AQ30" s="45">
        <f>AQ29*ttokg/Drivers!AR4</f>
        <v>4.5298396929412803</v>
      </c>
      <c r="AR30" s="45">
        <f>AR29*ttokg/Drivers!AS4</f>
        <v>4.6578988586876742</v>
      </c>
      <c r="AS30" s="45">
        <f>AS29*ttokg/Drivers!AT4</f>
        <v>4.7945190184467066</v>
      </c>
      <c r="AT30" s="45">
        <f>AT29*ttokg/Drivers!AU4</f>
        <v>4.9413171945169623</v>
      </c>
      <c r="AU30" s="45">
        <f>AU29*ttokg/Drivers!AV4</f>
        <v>5.1152470956050768</v>
      </c>
      <c r="AV30" s="45">
        <f>AV29*ttokg/Drivers!AW4</f>
        <v>5.300857495919308</v>
      </c>
      <c r="AW30" s="45">
        <f>AW29*ttokg/Drivers!AX4</f>
        <v>5.4986220227289291</v>
      </c>
      <c r="AX30" s="45">
        <f>AX29*ttokg/Drivers!AY4</f>
        <v>5.7102821069181831</v>
      </c>
      <c r="AY30" s="45">
        <f>AY29*ttokg/Drivers!AZ4</f>
        <v>5.9324764058128236</v>
      </c>
      <c r="AZ30" s="45">
        <f>AZ29*ttokg/Drivers!BA4</f>
        <v>6.157123950001882</v>
      </c>
      <c r="BA30" s="45">
        <f>BA29*ttokg/Drivers!BB4</f>
        <v>6.3810818088611763</v>
      </c>
      <c r="BB30" s="45">
        <f>BB29*ttokg/Drivers!BC4</f>
        <v>6.6158903223269006</v>
      </c>
      <c r="BC30" s="45">
        <f>BC29*ttokg/Drivers!BD4</f>
        <v>6.8450753638374033</v>
      </c>
      <c r="BD30" s="45">
        <f>BD29*ttokg/Drivers!BE4</f>
        <v>7.0836548394065328</v>
      </c>
      <c r="BE30" s="45">
        <f>BE29*ttokg/Drivers!BF4</f>
        <v>7.3353187496849213</v>
      </c>
      <c r="BF30" s="45">
        <f>BF29*ttokg/Drivers!BG4</f>
        <v>7.6012109381555435</v>
      </c>
      <c r="BG30" s="45">
        <f>BG29*ttokg/Drivers!BH4</f>
        <v>7.8824780989524781</v>
      </c>
      <c r="BH30" s="45">
        <f>BH29*ttokg/Drivers!BI4</f>
        <v>8.1574674851868352</v>
      </c>
      <c r="BI30" s="45">
        <f>BI29*ttokg/Drivers!BJ4</f>
        <v>8.4480913247917471</v>
      </c>
      <c r="BJ30" s="45">
        <f>BJ29*ttokg/Drivers!BK4</f>
        <v>8.7627407877640113</v>
      </c>
      <c r="BK30" s="45">
        <f>BK29*ttokg/Drivers!BL4</f>
        <v>9.0986448856964977</v>
      </c>
      <c r="BL30">
        <v>8.3888419900670428</v>
      </c>
    </row>
    <row r="31" spans="1:64"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8.1124468473465716E-2</v>
      </c>
      <c r="AP31" s="45"/>
      <c r="AQ31" s="45">
        <f>(AQ32-AE32)/AE32</f>
        <v>0.13322221793475278</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227579.54482450741</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230502.65811419088</v>
      </c>
      <c r="AF32" s="94">
        <f>IF('Net zero activities &amp; levers'!$C$14="Off",((Data!$AJ$26*'Net zero Intermediate calcs'!AF29)+Data!$AK$26),IF('Net zero activities &amp; levers'!$C$14="On",((Data!$AJ$26*'Net zero Intermediate calcs'!AF29)+Data!$AK$26)*(1-'Net zero supporting data'!I215),"ERROR"))</f>
        <v>232690.90070904014</v>
      </c>
      <c r="AG32" s="94">
        <f>IF('Net zero activities &amp; levers'!$C$14="Off",((Data!$AJ$26*'Net zero Intermediate calcs'!AG29)+Data!$AK$26),IF('Net zero activities &amp; levers'!$C$14="On",((Data!$AJ$26*'Net zero Intermediate calcs'!AG29)+Data!$AK$26)*(1-'Net zero supporting data'!J215),"ERROR"))</f>
        <v>212644.1843595797</v>
      </c>
      <c r="AH32" s="94">
        <f>IF('Net zero activities &amp; levers'!$C$14="Off",((Data!$AJ$26*'Net zero Intermediate calcs'!AH29)+Data!$AK$26),IF('Net zero activities &amp; levers'!$C$14="On",((Data!$AJ$26*'Net zero Intermediate calcs'!AH29)+Data!$AK$26)*(1-'Net zero supporting data'!K215),"ERROR"))</f>
        <v>225120.82409294284</v>
      </c>
      <c r="AI32" s="94">
        <f>IF('Net zero activities &amp; levers'!$C$14="Off",((Data!$AJ$26*'Net zero Intermediate calcs'!AI29)+Data!$AK$26),IF('Net zero activities &amp; levers'!$C$14="On",((Data!$AJ$26*'Net zero Intermediate calcs'!AI29)+Data!$AK$26)*(1-'Net zero supporting data'!L215),"ERROR"))</f>
        <v>230071.89219340356</v>
      </c>
      <c r="AJ32" s="94">
        <f>IF('Net zero activities &amp; levers'!$C$14="Off",((Data!$AJ$26*'Net zero Intermediate calcs'!AJ29)+Data!$AK$26),IF('Net zero activities &amp; levers'!$C$14="On",((Data!$AJ$26*'Net zero Intermediate calcs'!AJ29)+Data!$AK$26)*(1-'Net zero supporting data'!M215),"ERROR"))</f>
        <v>229939.31541924214</v>
      </c>
      <c r="AK32" s="94">
        <f>IF('Net zero activities &amp; levers'!$C$14="Off",((Data!$AJ$26*'Net zero Intermediate calcs'!AK29)+Data!$AK$26),IF('Net zero activities &amp; levers'!$C$14="On",((Data!$AJ$26*'Net zero Intermediate calcs'!AK29)+Data!$AK$26)*(1-'Net zero supporting data'!N215),"ERROR"))</f>
        <v>232108.14537641691</v>
      </c>
      <c r="AL32" s="94">
        <f>IF('Net zero activities &amp; levers'!$C$14="Off",((Data!$AJ$26*'Net zero Intermediate calcs'!AL29)+Data!$AK$26),IF('Net zero activities &amp; levers'!$C$14="On",((Data!$AJ$26*'Net zero Intermediate calcs'!AL29)+Data!$AK$26)*(1-'Net zero supporting data'!O215),"ERROR"))</f>
        <v>234546.16531590628</v>
      </c>
      <c r="AM32" s="94">
        <f>IF('Net zero activities &amp; levers'!$C$14="Off",((Data!$AJ$26*'Net zero Intermediate calcs'!AM29)+Data!$AK$26),IF('Net zero activities &amp; levers'!$C$14="On",((Data!$AJ$26*'Net zero Intermediate calcs'!AM29)+Data!$AK$26)*(1-'Net zero supporting data'!P215),"ERROR"))</f>
        <v>237977.58208648968</v>
      </c>
      <c r="AN32" s="94">
        <f>IF('Net zero activities &amp; levers'!$C$14="Off",((Data!$AJ$26*'Net zero Intermediate calcs'!AN29)+Data!$AK$26),IF('Net zero activities &amp; levers'!$C$14="On",((Data!$AJ$26*'Net zero Intermediate calcs'!AN29)+Data!$AK$26)*(1-'Net zero supporting data'!Q215),"ERROR"))</f>
        <v>242121.72335239736</v>
      </c>
      <c r="AO32" s="94">
        <f>IF('Net zero activities &amp; levers'!$C$14="Off",((Data!$AJ$26*'Net zero Intermediate calcs'!AO29)+Data!$AK$26),IF('Net zero activities &amp; levers'!$C$14="On",((Data!$AJ$26*'Net zero Intermediate calcs'!AO29)+Data!$AK$26)*(1-'Net zero supporting data'!R215),"ERROR"))</f>
        <v>247008.5684706796</v>
      </c>
      <c r="AP32" s="94">
        <f>IF('Net zero activities &amp; levers'!$C$14="Off",((Data!$AJ$26*'Net zero Intermediate calcs'!AP29)+Data!$AK$26),IF('Net zero activities &amp; levers'!$C$14="On",((Data!$AJ$26*'Net zero Intermediate calcs'!AP29)+Data!$AK$26)*(1-'Net zero supporting data'!S215),"ERROR"))</f>
        <v>253328.0841407087</v>
      </c>
      <c r="AQ32" s="94">
        <f>IF('Net zero activities &amp; levers'!$C$14="Off",((Data!$AJ$26*'Net zero Intermediate calcs'!AQ29)+Data!$AK$26),IF('Net zero activities &amp; levers'!$C$14="On",((Data!$AJ$26*'Net zero Intermediate calcs'!AQ29)+Data!$AK$26)*(1-'Net zero supporting data'!T215),"ERROR"))</f>
        <v>261210.73346801943</v>
      </c>
      <c r="AR32" s="94">
        <f>IF('Net zero activities &amp; levers'!$C$14="Off",((Data!$AJ$26*'Net zero Intermediate calcs'!AR29)+Data!$AK$26),IF('Net zero activities &amp; levers'!$C$14="On",((Data!$AJ$26*'Net zero Intermediate calcs'!AR29)+Data!$AK$26)*(1-'Net zero supporting data'!U215),"ERROR"))</f>
        <v>270413.77622016263</v>
      </c>
      <c r="AS32" s="94">
        <f>IF('Net zero activities &amp; levers'!$C$14="Off",((Data!$AJ$26*'Net zero Intermediate calcs'!AS29)+Data!$AK$26),IF('Net zero activities &amp; levers'!$C$14="On",((Data!$AJ$26*'Net zero Intermediate calcs'!AS29)+Data!$AK$26)*(1-'Net zero supporting data'!V215),"ERROR"))</f>
        <v>280170.08009372873</v>
      </c>
      <c r="AT32" s="94">
        <f>IF('Net zero activities &amp; levers'!$C$14="Off",((Data!$AJ$26*'Net zero Intermediate calcs'!AT29)+Data!$AK$26),IF('Net zero activities &amp; levers'!$C$14="On",((Data!$AJ$26*'Net zero Intermediate calcs'!AT29)+Data!$AK$26)*(1-'Net zero supporting data'!W215),"ERROR"))</f>
        <v>290581.56094493589</v>
      </c>
      <c r="AU32" s="94">
        <f>IF('Net zero activities &amp; levers'!$C$14="Off",((Data!$AJ$26*'Net zero Intermediate calcs'!AU29)+Data!$AK$26),IF('Net zero activities &amp; levers'!$C$14="On",((Data!$AJ$26*'Net zero Intermediate calcs'!AU29)+Data!$AK$26)*(1-'Net zero supporting data'!X215),"ERROR"))</f>
        <v>302613.6381990799</v>
      </c>
      <c r="AV32" s="94">
        <f>IF('Net zero activities &amp; levers'!$C$14="Off",((Data!$AJ$26*'Net zero Intermediate calcs'!AV29)+Data!$AK$26),IF('Net zero activities &amp; levers'!$C$14="On",((Data!$AJ$26*'Net zero Intermediate calcs'!AV29)+Data!$AK$26)*(1-'Net zero supporting data'!Y215),"ERROR"))</f>
        <v>315420.95423211681</v>
      </c>
      <c r="AW32" s="94">
        <f>IF('Net zero activities &amp; levers'!$C$14="Off",((Data!$AJ$26*'Net zero Intermediate calcs'!AW29)+Data!$AK$26),IF('Net zero activities &amp; levers'!$C$14="On",((Data!$AJ$26*'Net zero Intermediate calcs'!AW29)+Data!$AK$26)*(1-'Net zero supporting data'!Z215),"ERROR"))</f>
        <v>329049.77984170895</v>
      </c>
      <c r="AX32" s="94">
        <f>IF('Net zero activities &amp; levers'!$C$14="Off",((Data!$AJ$26*'Net zero Intermediate calcs'!AX29)+Data!$AK$26),IF('Net zero activities &amp; levers'!$C$14="On",((Data!$AJ$26*'Net zero Intermediate calcs'!AX29)+Data!$AK$26)*(1-'Net zero supporting data'!AA215),"ERROR"))</f>
        <v>343606.00176127488</v>
      </c>
      <c r="AY32" s="94">
        <f>IF('Net zero activities &amp; levers'!$C$14="Off",((Data!$AJ$26*'Net zero Intermediate calcs'!AY29)+Data!$AK$26),IF('Net zero activities &amp; levers'!$C$14="On",((Data!$AJ$26*'Net zero Intermediate calcs'!AY29)+Data!$AK$26)*(1-'Net zero supporting data'!AB215),"ERROR"))</f>
        <v>358892.86532674346</v>
      </c>
      <c r="AZ32" s="94">
        <f>IF('Net zero activities &amp; levers'!$C$14="Off",((Data!$AJ$26*'Net zero Intermediate calcs'!AZ29)+Data!$AK$26),IF('Net zero activities &amp; levers'!$C$14="On",((Data!$AJ$26*'Net zero Intermediate calcs'!AZ29)+Data!$AK$26)*(1-'Net zero supporting data'!AC215),"ERROR"))</f>
        <v>374442.57043104619</v>
      </c>
      <c r="BA32" s="94">
        <f>IF('Net zero activities &amp; levers'!$C$14="Off",((Data!$AJ$26*'Net zero Intermediate calcs'!BA29)+Data!$AK$26),IF('Net zero activities &amp; levers'!$C$14="On",((Data!$AJ$26*'Net zero Intermediate calcs'!BA29)+Data!$AK$26)*(1-'Net zero supporting data'!AD215),"ERROR"))</f>
        <v>390069.25068074965</v>
      </c>
      <c r="BB32" s="94">
        <f>IF('Net zero activities &amp; levers'!$C$14="Off",((Data!$AJ$26*'Net zero Intermediate calcs'!BB29)+Data!$AK$26),IF('Net zero activities &amp; levers'!$C$14="On",((Data!$AJ$26*'Net zero Intermediate calcs'!BB29)+Data!$AK$26)*(1-'Net zero supporting data'!AE215),"ERROR"))</f>
        <v>406456.8933553237</v>
      </c>
      <c r="BC32" s="94">
        <f>IF('Net zero activities &amp; levers'!$C$14="Off",((Data!$AJ$26*'Net zero Intermediate calcs'!BC29)+Data!$AK$26),IF('Net zero activities &amp; levers'!$C$14="On",((Data!$AJ$26*'Net zero Intermediate calcs'!BC29)+Data!$AK$26)*(1-'Net zero supporting data'!AF215),"ERROR"))</f>
        <v>422614.70600086905</v>
      </c>
      <c r="BD32" s="94">
        <f>IF('Net zero activities &amp; levers'!$C$14="Off",((Data!$AJ$26*'Net zero Intermediate calcs'!BD29)+Data!$AK$26),IF('Net zero activities &amp; levers'!$C$14="On",((Data!$AJ$26*'Net zero Intermediate calcs'!BD29)+Data!$AK$26)*(1-'Net zero supporting data'!AG215),"ERROR"))</f>
        <v>439426.50578092004</v>
      </c>
      <c r="BE32" s="94">
        <f>IF('Net zero activities &amp; levers'!$C$14="Off",((Data!$AJ$26*'Net zero Intermediate calcs'!BE29)+Data!$AK$26),IF('Net zero activities &amp; levers'!$C$14="On",((Data!$AJ$26*'Net zero Intermediate calcs'!BE29)+Data!$AK$26)*(1-'Net zero supporting data'!AH215),"ERROR"))</f>
        <v>457117.13778780086</v>
      </c>
      <c r="BF32" s="94">
        <f>IF('Net zero activities &amp; levers'!$C$14="Off",((Data!$AJ$26*'Net zero Intermediate calcs'!BF29)+Data!$AK$26),IF('Net zero activities &amp; levers'!$C$14="On",((Data!$AJ$26*'Net zero Intermediate calcs'!BF29)+Data!$AK$26)*(1-'Net zero supporting data'!AI215),"ERROR"))</f>
        <v>475751.88255179708</v>
      </c>
      <c r="BG32" s="94">
        <f>IF('Net zero activities &amp; levers'!$C$14="Off",((Data!$AJ$26*'Net zero Intermediate calcs'!BG29)+Data!$AK$26),IF('Net zero activities &amp; levers'!$C$14="On",((Data!$AJ$26*'Net zero Intermediate calcs'!BG29)+Data!$AK$26)*(1-'Net zero supporting data'!AJ215),"ERROR"))</f>
        <v>495394.30684498372</v>
      </c>
      <c r="BH32" s="94">
        <f>IF('Net zero activities &amp; levers'!$C$14="Off",((Data!$AJ$26*'Net zero Intermediate calcs'!BH29)+Data!$AK$26),IF('Net zero activities &amp; levers'!$C$14="On",((Data!$AJ$26*'Net zero Intermediate calcs'!BH29)+Data!$AK$26)*(1-'Net zero supporting data'!AK215),"ERROR"))</f>
        <v>514714.11504908861</v>
      </c>
      <c r="BI32" s="94">
        <f>IF('Net zero activities &amp; levers'!$C$14="Off",((Data!$AJ$26*'Net zero Intermediate calcs'!BI29)+Data!$AK$26),IF('Net zero activities &amp; levers'!$C$14="On",((Data!$AJ$26*'Net zero Intermediate calcs'!BI29)+Data!$AK$26)*(1-'Net zero supporting data'!AL215),"ERROR"))</f>
        <v>535050.55135978246</v>
      </c>
      <c r="BJ32" s="94">
        <f>IF('Net zero activities &amp; levers'!$C$14="Off",((Data!$AJ$26*'Net zero Intermediate calcs'!BJ29)+Data!$AK$26),IF('Net zero activities &amp; levers'!$C$14="On",((Data!$AJ$26*'Net zero Intermediate calcs'!BJ29)+Data!$AK$26)*(1-'Net zero supporting data'!AM215),"ERROR"))</f>
        <v>556927.826546608</v>
      </c>
      <c r="BK32" s="94">
        <f>IF('Net zero activities &amp; levers'!$C$14="Off",((Data!$AJ$26*'Net zero Intermediate calcs'!BK29)+Data!$AK$26),IF('Net zero activities &amp; levers'!$C$14="On",((Data!$AJ$26*'Net zero Intermediate calcs'!BK29)+Data!$AK$26)*(1-'Net zero supporting data'!AN215),"ERROR"))</f>
        <v>580168.10449789464</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455503.05642644479</v>
      </c>
      <c r="AE34" s="22">
        <f>((Data!$AJ$10*'Net zero Intermediate calcs'!AE4)+Data!$AK$10)*Drivers!AF4</f>
        <v>461288.37157907075</v>
      </c>
      <c r="AF34" s="22">
        <f>((Data!$AJ$10*'Net zero Intermediate calcs'!AF4)+Data!$AK$10)*Drivers!AG4</f>
        <v>467304.40661090257</v>
      </c>
      <c r="AG34" s="22">
        <f>((Data!$AJ$10*'Net zero Intermediate calcs'!AG4)+Data!$AK$10)*Drivers!AH4</f>
        <v>447288.04315417609</v>
      </c>
      <c r="AH34" s="22">
        <f>((Data!$AJ$10*'Net zero Intermediate calcs'!AH4)+Data!$AK$10)*Drivers!AI4</f>
        <v>463128.9502687928</v>
      </c>
      <c r="AI34" s="22">
        <f>((Data!$AJ$10*'Net zero Intermediate calcs'!AI4)+Data!$AK$10)*Drivers!AJ4</f>
        <v>470463.98220193048</v>
      </c>
      <c r="AJ34" s="22">
        <f>((Data!$AJ$10*'Net zero Intermediate calcs'!AJ4)+Data!$AK$10)*Drivers!AK4</f>
        <v>472362.68040704547</v>
      </c>
      <c r="AK34" s="22">
        <f>((Data!$AJ$10*'Net zero Intermediate calcs'!AK4)+Data!$AK$10)*Drivers!AL4</f>
        <v>477090.0795471014</v>
      </c>
      <c r="AL34" s="22">
        <f>((Data!$AJ$10*'Net zero Intermediate calcs'!AL4)+Data!$AK$10)*Drivers!AM4</f>
        <v>482294.19942668959</v>
      </c>
      <c r="AM34" s="22">
        <f>((Data!$AJ$10*'Net zero Intermediate calcs'!AM4)+Data!$AK$10)*Drivers!AN4</f>
        <v>488493.18457865459</v>
      </c>
      <c r="AN34" s="22">
        <f>((Data!$AJ$10*'Net zero Intermediate calcs'!AN4)+Data!$AK$10)*Drivers!AO4</f>
        <v>495393.8464910062</v>
      </c>
      <c r="AO34" s="22">
        <f>((Data!$AJ$10*'Net zero Intermediate calcs'!AO4)+Data!$AK$10)*Drivers!AP4</f>
        <v>503027.8596600634</v>
      </c>
      <c r="AP34" s="22">
        <f>((Data!$AJ$10*'Net zero Intermediate calcs'!AP4)+Data!$AK$10)*Drivers!AQ4</f>
        <v>512150.75597971631</v>
      </c>
      <c r="AQ34" s="22">
        <f>((Data!$AJ$10*'Net zero Intermediate calcs'!AQ4)+Data!$AK$10)*Drivers!AR4</f>
        <v>522914.443197274</v>
      </c>
      <c r="AR34" s="22">
        <f>((Data!$AJ$10*'Net zero Intermediate calcs'!AR4)+Data!$AK$10)*Drivers!AS4</f>
        <v>535057.29932883044</v>
      </c>
      <c r="AS34" s="22">
        <f>((Data!$AJ$10*'Net zero Intermediate calcs'!AS4)+Data!$AK$10)*Drivers!AT4</f>
        <v>547757.33811930136</v>
      </c>
      <c r="AT34" s="22">
        <f>((Data!$AJ$10*'Net zero Intermediate calcs'!AT4)+Data!$AK$10)*Drivers!AU4</f>
        <v>561127.85170799831</v>
      </c>
      <c r="AU34" s="22">
        <f>((Data!$AJ$10*'Net zero Intermediate calcs'!AU4)+Data!$AK$10)*Drivers!AV4</f>
        <v>576210.85092123575</v>
      </c>
      <c r="AV34" s="22">
        <f>((Data!$AJ$10*'Net zero Intermediate calcs'!AV4)+Data!$AK$10)*Drivers!AW4</f>
        <v>592094.94953861029</v>
      </c>
      <c r="AW34" s="22">
        <f>((Data!$AJ$10*'Net zero Intermediate calcs'!AW4)+Data!$AK$10)*Drivers!AX4</f>
        <v>608837.54830509052</v>
      </c>
      <c r="AX34" s="22">
        <f>((Data!$AJ$10*'Net zero Intermediate calcs'!AX4)+Data!$AK$10)*Drivers!AY4</f>
        <v>626548.24857210345</v>
      </c>
      <c r="AY34" s="22">
        <f>((Data!$AJ$10*'Net zero Intermediate calcs'!AY4)+Data!$AK$10)*Drivers!AZ4</f>
        <v>645003.65362905699</v>
      </c>
      <c r="AZ34" s="22">
        <f>((Data!$AJ$10*'Net zero Intermediate calcs'!AZ4)+Data!$AK$10)*Drivers!BA4</f>
        <v>663697.21780399536</v>
      </c>
      <c r="BA34" s="22">
        <f>((Data!$AJ$10*'Net zero Intermediate calcs'!BA4)+Data!$AK$10)*Drivers!BB4</f>
        <v>682430.2310568369</v>
      </c>
      <c r="BB34" s="22">
        <f>((Data!$AJ$10*'Net zero Intermediate calcs'!BB4)+Data!$AK$10)*Drivers!BC4</f>
        <v>701947.34955251019</v>
      </c>
      <c r="BC34" s="22">
        <f>((Data!$AJ$10*'Net zero Intermediate calcs'!BC4)+Data!$AK$10)*Drivers!BD4</f>
        <v>721167.32736154995</v>
      </c>
      <c r="BD34" s="22">
        <f>((Data!$AJ$10*'Net zero Intermediate calcs'!BD4)+Data!$AK$10)*Drivers!BE4</f>
        <v>741043.50070507568</v>
      </c>
      <c r="BE34" s="22">
        <f>((Data!$AJ$10*'Net zero Intermediate calcs'!BE4)+Data!$AK$10)*Drivers!BF4</f>
        <v>761819.25796661689</v>
      </c>
      <c r="BF34" s="22">
        <f>((Data!$AJ$10*'Net zero Intermediate calcs'!BF4)+Data!$AK$10)*Drivers!BG4</f>
        <v>783559.71553608589</v>
      </c>
      <c r="BG34" s="22">
        <f>((Data!$AJ$10*'Net zero Intermediate calcs'!BG4)+Data!$AK$10)*Drivers!BH4</f>
        <v>806327.49257957959</v>
      </c>
      <c r="BH34" s="22">
        <f>((Data!$AJ$10*'Net zero Intermediate calcs'!BH4)+Data!$AK$10)*Drivers!BI4</f>
        <v>828679.96710041468</v>
      </c>
      <c r="BI34" s="22">
        <f>((Data!$AJ$10*'Net zero Intermediate calcs'!BI4)+Data!$AK$10)*Drivers!BJ4</f>
        <v>852070.10496192565</v>
      </c>
      <c r="BJ34" s="22">
        <f>((Data!$AJ$10*'Net zero Intermediate calcs'!BJ4)+Data!$AK$10)*Drivers!BK4</f>
        <v>877067.05391807144</v>
      </c>
      <c r="BK34" s="22">
        <f>((Data!$AJ$10*'Net zero Intermediate calcs'!BK4)+Data!$AK$10)*Drivers!BL4</f>
        <v>903471.9034705665</v>
      </c>
      <c r="BL34">
        <v>879387.44308735442</v>
      </c>
    </row>
    <row r="35" spans="1:64"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8.0588704425192166</v>
      </c>
      <c r="AE35" s="45">
        <f>AE34*ttokg/Drivers!AF4</f>
        <v>8.0313456128790985</v>
      </c>
      <c r="AF35" s="45">
        <f>AF34*ttokg/Drivers!AG4</f>
        <v>8.0066088979239591</v>
      </c>
      <c r="AG35" s="45">
        <f>AG34*ttokg/Drivers!AH4</f>
        <v>7.6066902221448647</v>
      </c>
      <c r="AH35" s="45">
        <f>AH34*ttokg/Drivers!AI4</f>
        <v>7.7978004079621632</v>
      </c>
      <c r="AI35" s="45">
        <f>AI34*ttokg/Drivers!AJ4</f>
        <v>7.8549585187524649</v>
      </c>
      <c r="AJ35" s="45">
        <f>AJ34*ttokg/Drivers!AK4</f>
        <v>7.8186978208962188</v>
      </c>
      <c r="AK35" s="45">
        <f>AK34*ttokg/Drivers!AL4</f>
        <v>7.8185570574564354</v>
      </c>
      <c r="AL35" s="45">
        <f>AL34*ttokg/Drivers!AM4</f>
        <v>7.8201735928628171</v>
      </c>
      <c r="AM35" s="45">
        <f>AM34*ttokg/Drivers!AN4</f>
        <v>7.8403479464743544</v>
      </c>
      <c r="AN35" s="45">
        <f>AN34*ttokg/Drivers!AO4</f>
        <v>7.8735279942045757</v>
      </c>
      <c r="AO35" s="45">
        <f>AO34*ttokg/Drivers!AP4</f>
        <v>7.9198898490940444</v>
      </c>
      <c r="AP35" s="45">
        <f>AP34*ttokg/Drivers!AQ4</f>
        <v>7.9906527518122408</v>
      </c>
      <c r="AQ35" s="45">
        <f>AQ34*ttokg/Drivers!AR4</f>
        <v>8.0872298511788827</v>
      </c>
      <c r="AR35" s="45">
        <f>AR34*ttokg/Drivers!AS4</f>
        <v>8.2049498324702661</v>
      </c>
      <c r="AS35" s="45">
        <f>AS34*ttokg/Drivers!AT4</f>
        <v>8.3305396140147518</v>
      </c>
      <c r="AT35" s="45">
        <f>AT34*ttokg/Drivers!AU4</f>
        <v>8.4654856636776277</v>
      </c>
      <c r="AU35" s="45">
        <f>AU34*ttokg/Drivers!AV4</f>
        <v>8.6253728891078882</v>
      </c>
      <c r="AV35" s="45">
        <f>AV34*ttokg/Drivers!AW4</f>
        <v>8.7959975587683843</v>
      </c>
      <c r="AW35" s="45">
        <f>AW34*ttokg/Drivers!AX4</f>
        <v>8.9777950604187744</v>
      </c>
      <c r="AX35" s="45">
        <f>AX34*ttokg/Drivers!AY4</f>
        <v>9.1723662260644705</v>
      </c>
      <c r="AY35" s="45">
        <f>AY34*ttokg/Drivers!AZ4</f>
        <v>9.3766210996338426</v>
      </c>
      <c r="AZ35" s="45">
        <f>AZ34*ttokg/Drivers!BA4</f>
        <v>9.5831311494608311</v>
      </c>
      <c r="BA35" s="45">
        <f>BA34*ttokg/Drivers!BB4</f>
        <v>9.7890071974680879</v>
      </c>
      <c r="BB35" s="45">
        <f>BB34*ttokg/Drivers!BC4</f>
        <v>10.004857844714872</v>
      </c>
      <c r="BC35" s="45">
        <f>BC34*ttokg/Drivers!BD4</f>
        <v>10.215539045405425</v>
      </c>
      <c r="BD35" s="45">
        <f>BD34*ttokg/Drivers!BE4</f>
        <v>10.434856196480156</v>
      </c>
      <c r="BE35" s="45">
        <f>BE34*ttokg/Drivers!BF4</f>
        <v>10.666201376944302</v>
      </c>
      <c r="BF35" s="45">
        <f>BF34*ttokg/Drivers!BG4</f>
        <v>10.910626079150106</v>
      </c>
      <c r="BG35" s="45">
        <f>BG34*ttokg/Drivers!BH4</f>
        <v>11.169184415946297</v>
      </c>
      <c r="BH35" s="45">
        <f>BH34*ttokg/Drivers!BI4</f>
        <v>11.421971830374293</v>
      </c>
      <c r="BI35" s="45">
        <f>BI34*ttokg/Drivers!BJ4</f>
        <v>11.689131410570784</v>
      </c>
      <c r="BJ35" s="45">
        <f>BJ34*ttokg/Drivers!BK4</f>
        <v>11.978376843949544</v>
      </c>
      <c r="BK35" s="45">
        <f>BK34*ttokg/Drivers!BL4</f>
        <v>12.287160864943562</v>
      </c>
      <c r="BL35">
        <v>11.644739573179301</v>
      </c>
    </row>
    <row r="36" spans="1:64"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0.10584659044157294</v>
      </c>
      <c r="AP36" s="45"/>
      <c r="AQ36" s="45">
        <f>(AQ37-AE37)/AE37</f>
        <v>0.13550674121046169</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488375.46558668773</v>
      </c>
      <c r="AE37" s="22">
        <f>((Data!$AJ$29*'Net zero Intermediate calcs'!AE34)+Data!$AK$29)</f>
        <v>494668.17106631421</v>
      </c>
      <c r="AF37" s="22">
        <f>((Data!$AJ$29*'Net zero Intermediate calcs'!AF34)+Data!$AK$29)</f>
        <v>501211.83128389966</v>
      </c>
      <c r="AG37" s="22">
        <f>((Data!$AJ$29*'Net zero Intermediate calcs'!AG34)+Data!$AK$29)</f>
        <v>479439.96982373949</v>
      </c>
      <c r="AH37" s="22">
        <f>((Data!$AJ$29*'Net zero Intermediate calcs'!AH34)+Data!$AK$29)</f>
        <v>496670.174293613</v>
      </c>
      <c r="AI37" s="22">
        <f>((Data!$AJ$29*'Net zero Intermediate calcs'!AI34)+Data!$AK$29)</f>
        <v>504648.51158746635</v>
      </c>
      <c r="AJ37" s="22">
        <f>((Data!$AJ$29*'Net zero Intermediate calcs'!AJ34)+Data!$AK$29)</f>
        <v>506713.73159437656</v>
      </c>
      <c r="AK37" s="22">
        <f>((Data!$AJ$29*'Net zero Intermediate calcs'!AK34)+Data!$AK$29)</f>
        <v>511855.73850121011</v>
      </c>
      <c r="AL37" s="22">
        <f>((Data!$AJ$29*'Net zero Intermediate calcs'!AL34)+Data!$AK$29)</f>
        <v>517516.27605516749</v>
      </c>
      <c r="AM37" s="22">
        <f>((Data!$AJ$29*'Net zero Intermediate calcs'!AM34)+Data!$AK$29)</f>
        <v>524258.93169358798</v>
      </c>
      <c r="AN37" s="22">
        <f>((Data!$AJ$29*'Net zero Intermediate calcs'!AN34)+Data!$AK$29)</f>
        <v>531764.80335024185</v>
      </c>
      <c r="AO37" s="22">
        <f>((Data!$AJ$29*'Net zero Intermediate calcs'!AO34)+Data!$AK$29)</f>
        <v>540068.34347435436</v>
      </c>
      <c r="AP37" s="22">
        <f>((Data!$AJ$29*'Net zero Intermediate calcs'!AP34)+Data!$AK$29)</f>
        <v>549991.34648218309</v>
      </c>
      <c r="AQ37" s="22">
        <f>((Data!$AJ$29*'Net zero Intermediate calcs'!AQ34)+Data!$AK$29)</f>
        <v>561699.04290804965</v>
      </c>
      <c r="AR37" s="22">
        <f>((Data!$AJ$29*'Net zero Intermediate calcs'!AR34)+Data!$AK$29)</f>
        <v>574906.86569756153</v>
      </c>
      <c r="AS37" s="22">
        <f>((Data!$AJ$29*'Net zero Intermediate calcs'!AS34)+Data!$AK$29)</f>
        <v>588720.73781686858</v>
      </c>
      <c r="AT37" s="22">
        <f>((Data!$AJ$29*'Net zero Intermediate calcs'!AT34)+Data!$AK$29)</f>
        <v>603263.88748207293</v>
      </c>
      <c r="AU37" s="22">
        <f>((Data!$AJ$29*'Net zero Intermediate calcs'!AU34)+Data!$AK$29)</f>
        <v>619669.71314487373</v>
      </c>
      <c r="AV37" s="22">
        <f>((Data!$AJ$29*'Net zero Intermediate calcs'!AV34)+Data!$AK$29)</f>
        <v>636946.89714808413</v>
      </c>
      <c r="AW37" s="22">
        <f>((Data!$AJ$29*'Net zero Intermediate calcs'!AW34)+Data!$AK$29)</f>
        <v>655157.87446246529</v>
      </c>
      <c r="AX37" s="22">
        <f>((Data!$AJ$29*'Net zero Intermediate calcs'!AX34)+Data!$AK$29)</f>
        <v>674421.85882253386</v>
      </c>
      <c r="AY37" s="22">
        <f>((Data!$AJ$29*'Net zero Intermediate calcs'!AY34)+Data!$AK$29)</f>
        <v>694495.86092385487</v>
      </c>
      <c r="AZ37" s="22">
        <f>((Data!$AJ$29*'Net zero Intermediate calcs'!AZ34)+Data!$AK$29)</f>
        <v>714828.90944654262</v>
      </c>
      <c r="BA37" s="22">
        <f>((Data!$AJ$29*'Net zero Intermediate calcs'!BA34)+Data!$AK$29)</f>
        <v>735204.86685528723</v>
      </c>
      <c r="BB37" s="22">
        <f>((Data!$AJ$29*'Net zero Intermediate calcs'!BB34)+Data!$AK$29)</f>
        <v>756433.69800176262</v>
      </c>
      <c r="BC37" s="22">
        <f>((Data!$AJ$29*'Net zero Intermediate calcs'!BC34)+Data!$AK$29)</f>
        <v>777339.3282892236</v>
      </c>
      <c r="BD37" s="22">
        <f>((Data!$AJ$29*'Net zero Intermediate calcs'!BD34)+Data!$AK$29)</f>
        <v>798958.70452251984</v>
      </c>
      <c r="BE37" s="22">
        <f>((Data!$AJ$29*'Net zero Intermediate calcs'!BE34)+Data!$AK$29)</f>
        <v>821556.56101159076</v>
      </c>
      <c r="BF37" s="22">
        <f>((Data!$AJ$29*'Net zero Intermediate calcs'!BF34)+Data!$AK$29)</f>
        <v>845203.72505846014</v>
      </c>
      <c r="BG37" s="22">
        <f>((Data!$AJ$29*'Net zero Intermediate calcs'!BG34)+Data!$AK$29)</f>
        <v>869968.30772695574</v>
      </c>
      <c r="BH37" s="22">
        <f>((Data!$AJ$29*'Net zero Intermediate calcs'!BH34)+Data!$AK$29)</f>
        <v>894281.16453591036</v>
      </c>
      <c r="BI37" s="22">
        <f>((Data!$AJ$29*'Net zero Intermediate calcs'!BI34)+Data!$AK$29)</f>
        <v>919722.69102276745</v>
      </c>
      <c r="BJ37" s="22">
        <f>((Data!$AJ$29*'Net zero Intermediate calcs'!BJ34)+Data!$AK$29)</f>
        <v>946911.95098881843</v>
      </c>
      <c r="BK37" s="22">
        <f>((Data!$AJ$29*'Net zero Intermediate calcs'!BK34)+Data!$AK$29)</f>
        <v>975632.58885973529</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1943924.6182197316</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1961369.2810630375</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1691657.117657318</v>
      </c>
      <c r="AH39" s="94">
        <f>IF('Net zero activities &amp; levers'!$C$12="Off",((Data!$AJ$11*'Intermediate calculations'!AH4)+Data!$AK$11)*Drivers!AI4,IF('Net zero activities &amp; levers'!$C$12="PB",((Data!$AJ$11*'Intermediate calculations'!AH4)+Data!$AK$11)*Drivers!AI4,IF('Net zero activities &amp; levers'!$C$12="MS",'Net zero supporting data'!K207,"ERROR")))</f>
        <v>1855547.9706125904</v>
      </c>
      <c r="AI39" s="94">
        <f>IF('Net zero activities &amp; levers'!$C$12="Off",((Data!$AJ$11*'Intermediate calculations'!AI4)+Data!$AK$11)*Drivers!AJ4,IF('Net zero activities &amp; levers'!$C$12="PB",((Data!$AJ$11*'Intermediate calculations'!AI4)+Data!$AK$11)*Drivers!AJ4,IF('Net zero activities &amp; levers'!$C$12="MS",'Net zero supporting data'!L207,"ERROR")))</f>
        <v>1915529.0017206438</v>
      </c>
      <c r="AJ39" s="94">
        <f>IF('Net zero activities &amp; levers'!$C$12="Off",((Data!$AJ$11*'Intermediate calculations'!AJ4)+Data!$AK$11)*Drivers!AK4,IF('Net zero activities &amp; levers'!$C$12="PB",((Data!$AJ$11*'Intermediate calculations'!AJ4)+Data!$AK$11)*Drivers!AK4,IF('Net zero activities &amp; levers'!$C$12="MS",'Net zero supporting data'!M207,"ERROR")))</f>
        <v>1903825.5428576439</v>
      </c>
      <c r="AK39" s="94">
        <f>IF('Net zero activities &amp; levers'!$C$12="Off",((Data!$AJ$11*'Intermediate calculations'!AK4)+Data!$AK$11)*Drivers!AL4,IF('Net zero activities &amp; levers'!$C$12="PB",((Data!$AJ$11*'Intermediate calculations'!AK4)+Data!$AK$11)*Drivers!AL4,IF('Net zero activities &amp; levers'!$C$12="MS",'Net zero supporting data'!N207,"ERROR")))</f>
        <v>1922802.4495822727</v>
      </c>
      <c r="AL39" s="94">
        <f>IF('Net zero activities &amp; levers'!$C$12="Off",((Data!$AJ$11*'Intermediate calculations'!AL4)+Data!$AK$11)*Drivers!AM4,IF('Net zero activities &amp; levers'!$C$12="PB",((Data!$AJ$11*'Intermediate calculations'!AL4)+Data!$AK$11)*Drivers!AM4,IF('Net zero activities &amp; levers'!$C$12="MS",'Net zero supporting data'!O207,"ERROR")))</f>
        <v>1944665.023744853</v>
      </c>
      <c r="AM39" s="94">
        <f>IF('Net zero activities &amp; levers'!$C$12="Off",((Data!$AJ$11*'Intermediate calculations'!AM4)+Data!$AK$11)*Drivers!AN4,IF('Net zero activities &amp; levers'!$C$12="PB",((Data!$AJ$11*'Intermediate calculations'!AM4)+Data!$AK$11)*Drivers!AN4,IF('Net zero activities &amp; levers'!$C$12="MS",'Net zero supporting data'!P207,"ERROR")))</f>
        <v>1980860.5653476538</v>
      </c>
      <c r="AN39" s="94">
        <f>IF('Net zero activities &amp; levers'!$C$12="Off",((Data!$AJ$11*'Intermediate calculations'!AN4)+Data!$AK$11)*Drivers!AO4,IF('Net zero activities &amp; levers'!$C$12="PB",((Data!$AJ$11*'Intermediate calculations'!AN4)+Data!$AK$11)*Drivers!AO4,IF('Net zero activities &amp; levers'!$C$12="MS",'Net zero supporting data'!Q207,"ERROR")))</f>
        <v>2027397.7884575953</v>
      </c>
      <c r="AO39" s="94">
        <f>IF('Net zero activities &amp; levers'!$C$12="Off",((Data!$AJ$11*'Intermediate calculations'!AO4)+Data!$AK$11)*Drivers!AP4,IF('Net zero activities &amp; levers'!$C$12="PB",((Data!$AJ$11*'Intermediate calculations'!AO4)+Data!$AK$11)*Drivers!AP4,IF('Net zero activities &amp; levers'!$C$12="MS",'Net zero supporting data'!R207,"ERROR")))</f>
        <v>2084701.2863273304</v>
      </c>
      <c r="AP39" s="94">
        <f>IF('Net zero activities &amp; levers'!$C$12="Off",((Data!$AJ$11*'Intermediate calculations'!AP4)+Data!$AK$11)*Drivers!AQ4,IF('Net zero activities &amp; levers'!$C$12="PB",((Data!$AJ$11*'Intermediate calculations'!AP4)+Data!$AK$11)*Drivers!AQ4,IF('Net zero activities &amp; levers'!$C$12="MS",'Net zero supporting data'!S207,"ERROR")))</f>
        <v>2162414.9898351063</v>
      </c>
      <c r="AQ39" s="94">
        <f>IF('Net zero activities &amp; levers'!$C$12="Off",((Data!$AJ$11*'Intermediate calculations'!AQ4)+Data!$AK$11)*Drivers!AR4,IF('Net zero activities &amp; levers'!$C$12="PB",((Data!$AJ$11*'Intermediate calculations'!AQ4)+Data!$AK$11)*Drivers!AR4,IF('Net zero activities &amp; levers'!$C$12="MS",'Net zero supporting data'!T207,"ERROR")))</f>
        <v>2262318.8295911686</v>
      </c>
      <c r="AR39" s="94">
        <f>IF('Net zero activities &amp; levers'!$C$12="Off",((Data!$AJ$11*'Intermediate calculations'!AR4)+Data!$AK$11)*Drivers!AS4,IF('Net zero activities &amp; levers'!$C$12="PB",((Data!$AJ$11*'Intermediate calculations'!AR4)+Data!$AK$11)*Drivers!AS4,IF('Net zero activities &amp; levers'!$C$12="MS",'Net zero supporting data'!U207,"ERROR")))</f>
        <v>2380999.762056049</v>
      </c>
      <c r="AS39" s="94">
        <f>IF('Net zero activities &amp; levers'!$C$12="Off",((Data!$AJ$11*'Intermediate calculations'!AS4)+Data!$AK$11)*Drivers!AT4,IF('Net zero activities &amp; levers'!$C$12="PB",((Data!$AJ$11*'Intermediate calculations'!AS4)+Data!$AK$11)*Drivers!AT4,IF('Net zero activities &amp; levers'!$C$12="MS",'Net zero supporting data'!V207,"ERROR")))</f>
        <v>2507648.3202998908</v>
      </c>
      <c r="AT39" s="94">
        <f>IF('Net zero activities &amp; levers'!$C$12="Off",((Data!$AJ$11*'Intermediate calculations'!AT4)+Data!$AK$11)*Drivers!AU4,IF('Net zero activities &amp; levers'!$C$12="PB",((Data!$AJ$11*'Intermediate calculations'!AT4)+Data!$AK$11)*Drivers!AU4,IF('Net zero activities &amp; levers'!$C$12="MS",'Net zero supporting data'!W207,"ERROR")))</f>
        <v>2643680.8691398981</v>
      </c>
      <c r="AU39" s="94">
        <f>IF('Net zero activities &amp; levers'!$C$12="Off",((Data!$AJ$11*'Intermediate calculations'!AU4)+Data!$AK$11)*Drivers!AV4,IF('Net zero activities &amp; levers'!$C$12="PB",((Data!$AJ$11*'Intermediate calculations'!AU4)+Data!$AK$11)*Drivers!AV4,IF('Net zero activities &amp; levers'!$C$12="MS",'Net zero supporting data'!X207,"ERROR")))</f>
        <v>2802664.4592824364</v>
      </c>
      <c r="AV39" s="94">
        <f>IF('Net zero activities &amp; levers'!$C$12="Off",((Data!$AJ$11*'Intermediate calculations'!AV4)+Data!$AK$11)*Drivers!AW4,IF('Net zero activities &amp; levers'!$C$12="PB",((Data!$AJ$11*'Intermediate calculations'!AV4)+Data!$AK$11)*Drivers!AW4,IF('Net zero activities &amp; levers'!$C$12="MS",'Net zero supporting data'!Y207,"ERROR")))</f>
        <v>2972714.2686877595</v>
      </c>
      <c r="AW39" s="94">
        <f>IF('Net zero activities &amp; levers'!$C$12="Off",((Data!$AJ$11*'Intermediate calculations'!AW4)+Data!$AK$11)*Drivers!AX4,IF('Net zero activities &amp; levers'!$C$12="PB",((Data!$AJ$11*'Intermediate calculations'!AW4)+Data!$AK$11)*Drivers!AX4,IF('Net zero activities &amp; levers'!$C$12="MS",'Net zero supporting data'!Z207,"ERROR")))</f>
        <v>3154444.592722679</v>
      </c>
      <c r="AX39" s="94">
        <f>IF('Net zero activities &amp; levers'!$C$12="Off",((Data!$AJ$11*'Intermediate calculations'!AX4)+Data!$AK$11)*Drivers!AY4,IF('Net zero activities &amp; levers'!$C$12="PB",((Data!$AJ$11*'Intermediate calculations'!AX4)+Data!$AK$11)*Drivers!AY4,IF('Net zero activities &amp; levers'!$C$12="MS",'Net zero supporting data'!AA207,"ERROR")))</f>
        <v>3349366.0424112235</v>
      </c>
      <c r="AY39" s="94">
        <f>IF('Net zero activities &amp; levers'!$C$12="Off",((Data!$AJ$11*'Intermediate calculations'!AY4)+Data!$AK$11)*Drivers!AZ4,IF('Net zero activities &amp; levers'!$C$12="PB",((Data!$AJ$11*'Intermediate calculations'!AY4)+Data!$AK$11)*Drivers!AZ4,IF('Net zero activities &amp; levers'!$C$12="MS",'Net zero supporting data'!AB207,"ERROR")))</f>
        <v>3554766.7931122938</v>
      </c>
      <c r="AZ39" s="94">
        <f>IF('Net zero activities &amp; levers'!$C$12="Off",((Data!$AJ$11*'Intermediate calculations'!AZ4)+Data!$AK$11)*Drivers!BA4,IF('Net zero activities &amp; levers'!$C$12="PB",((Data!$AJ$11*'Intermediate calculations'!AZ4)+Data!$AK$11)*Drivers!BA4,IF('Net zero activities &amp; levers'!$C$12="MS",'Net zero supporting data'!AC207,"ERROR")))</f>
        <v>3764080.7131587332</v>
      </c>
      <c r="BA39" s="94">
        <f>IF('Net zero activities &amp; levers'!$C$12="Off",((Data!$AJ$11*'Intermediate calculations'!BA4)+Data!$AK$11)*Drivers!BB4,IF('Net zero activities &amp; levers'!$C$12="PB",((Data!$AJ$11*'Intermediate calculations'!BA4)+Data!$AK$11)*Drivers!BB4,IF('Net zero activities &amp; levers'!$C$12="MS",'Net zero supporting data'!AD207,"ERROR")))</f>
        <v>3974686.6531084077</v>
      </c>
      <c r="BB39" s="94">
        <f>IF('Net zero activities &amp; levers'!$C$12="Off",((Data!$AJ$11*'Intermediate calculations'!BB4)+Data!$AK$11)*Drivers!BC4,IF('Net zero activities &amp; levers'!$C$12="PB",((Data!$AJ$11*'Intermediate calculations'!BB4)+Data!$AK$11)*Drivers!BC4,IF('Net zero activities &amp; levers'!$C$12="MS",'Net zero supporting data'!AE207,"ERROR")))</f>
        <v>4196165.8263438074</v>
      </c>
      <c r="BC39" s="94">
        <f>IF('Net zero activities &amp; levers'!$C$12="Off",((Data!$AJ$11*'Intermediate calculations'!BC4)+Data!$AK$11)*Drivers!BD4,IF('Net zero activities &amp; levers'!$C$12="PB",((Data!$AJ$11*'Intermediate calculations'!BC4)+Data!$AK$11)*Drivers!BD4,IF('Net zero activities &amp; levers'!$C$12="MS",'Net zero supporting data'!AF207,"ERROR")))</f>
        <v>4414651.7210884439</v>
      </c>
      <c r="BD39" s="94">
        <f>IF('Net zero activities &amp; levers'!$C$12="Off",((Data!$AJ$11*'Intermediate calculations'!BD4)+Data!$AK$11)*Drivers!BE4,IF('Net zero activities &amp; levers'!$C$12="PB",((Data!$AJ$11*'Intermediate calculations'!BD4)+Data!$AK$11)*Drivers!BE4,IF('Net zero activities &amp; levers'!$C$12="MS",'Net zero supporting data'!AG207,"ERROR")))</f>
        <v>4642567.5146555603</v>
      </c>
      <c r="BE39" s="94">
        <f>IF('Net zero activities &amp; levers'!$C$12="Off",((Data!$AJ$11*'Intermediate calculations'!BE4)+Data!$AK$11)*Drivers!BF4,IF('Net zero activities &amp; levers'!$C$12="PB",((Data!$AJ$11*'Intermediate calculations'!BE4)+Data!$AK$11)*Drivers!BF4,IF('Net zero activities &amp; levers'!$C$12="MS",'Net zero supporting data'!AH207,"ERROR")))</f>
        <v>4883069.5589269903</v>
      </c>
      <c r="BF39" s="94">
        <f>IF('Net zero activities &amp; levers'!$C$12="Off",((Data!$AJ$11*'Intermediate calculations'!BF4)+Data!$AK$11)*Drivers!BG4,IF('Net zero activities &amp; levers'!$C$12="PB",((Data!$AJ$11*'Intermediate calculations'!BF4)+Data!$AK$11)*Drivers!BG4,IF('Net zero activities &amp; levers'!$C$12="MS",'Net zero supporting data'!AI207,"ERROR")))</f>
        <v>5137100.9931686241</v>
      </c>
      <c r="BG39" s="94">
        <f>IF('Net zero activities &amp; levers'!$C$12="Off",((Data!$AJ$11*'Intermediate calculations'!BG4)+Data!$AK$11)*Drivers!BH4,IF('Net zero activities &amp; levers'!$C$12="PB",((Data!$AJ$11*'Intermediate calculations'!BG4)+Data!$AK$11)*Drivers!BH4,IF('Net zero activities &amp; levers'!$C$12="MS",'Net zero supporting data'!AJ207,"ERROR")))</f>
        <v>5405583.9938107738</v>
      </c>
      <c r="BH39" s="94">
        <f>IF('Net zero activities &amp; levers'!$C$12="Off",((Data!$AJ$11*'Intermediate calculations'!BH4)+Data!$AK$11)*Drivers!BI4,IF('Net zero activities &amp; levers'!$C$12="PB",((Data!$AJ$11*'Intermediate calculations'!BH4)+Data!$AK$11)*Drivers!BI4,IF('Net zero activities &amp; levers'!$C$12="MS",'Net zero supporting data'!AK207,"ERROR")))</f>
        <v>5669856.613181998</v>
      </c>
      <c r="BI39" s="94">
        <f>IF('Net zero activities &amp; levers'!$C$12="Off",((Data!$AJ$11*'Intermediate calculations'!BI4)+Data!$AK$11)*Drivers!BJ4,IF('Net zero activities &amp; levers'!$C$12="PB",((Data!$AJ$11*'Intermediate calculations'!BI4)+Data!$AK$11)*Drivers!BJ4,IF('Net zero activities &amp; levers'!$C$12="MS",'Net zero supporting data'!AL207,"ERROR")))</f>
        <v>5948703.2503709914</v>
      </c>
      <c r="BJ39" s="94">
        <f>IF('Net zero activities &amp; levers'!$C$12="Off",((Data!$AJ$11*'Intermediate calculations'!BJ4)+Data!$AK$11)*Drivers!BK4,IF('Net zero activities &amp; levers'!$C$12="PB",((Data!$AJ$11*'Intermediate calculations'!BJ4)+Data!$AK$11)*Drivers!BK4,IF('Net zero activities &amp; levers'!$C$12="MS",'Net zero supporting data'!AM207,"ERROR")))</f>
        <v>6249474.5061250133</v>
      </c>
      <c r="BK39" s="94">
        <f>IF('Net zero activities &amp; levers'!$C$12="Off",((Data!$AJ$11*'Intermediate calculations'!BK4)+Data!$AK$11)*Drivers!BL4,IF('Net zero activities &amp; levers'!$C$12="PB",((Data!$AJ$11*'Intermediate calculations'!BK4)+Data!$AK$11)*Drivers!BL4,IF('Net zero activities &amp; levers'!$C$12="MS",'Net zero supporting data'!AN207,"ERROR")))</f>
        <v>6569704.8188282037</v>
      </c>
      <c r="BL39">
        <v>6068389.0812562732</v>
      </c>
    </row>
    <row r="40" spans="1:64"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35.505153770812306</v>
      </c>
      <c r="AC40" s="45">
        <f>AC39*ttokg/Drivers!AD4</f>
        <v>35.263778862315178</v>
      </c>
      <c r="AD40" s="45">
        <f>AD39*ttokg/Drivers!AE4</f>
        <v>34.621256665942369</v>
      </c>
      <c r="AE40" s="45">
        <f>AE39*ttokg/Drivers!AF4</f>
        <v>34.265005716880033</v>
      </c>
      <c r="AF40" s="45">
        <f>AF39*ttokg/Drivers!AG4</f>
        <v>33.944841040307118</v>
      </c>
      <c r="AG40" s="45">
        <f>AG39*ttokg/Drivers!AH4</f>
        <v>28.768736059573662</v>
      </c>
      <c r="AH40" s="45">
        <f>AH39*ttokg/Drivers!AI4</f>
        <v>31.242254913752483</v>
      </c>
      <c r="AI40" s="45">
        <f>AI39*ttokg/Drivers!AJ4</f>
        <v>31.982046276020395</v>
      </c>
      <c r="AJ40" s="45">
        <f>AJ39*ttokg/Drivers!AK4</f>
        <v>31.512727911698075</v>
      </c>
      <c r="AK40" s="45">
        <f>AK39*ttokg/Drivers!AL4</f>
        <v>31.510906025434959</v>
      </c>
      <c r="AL40" s="45">
        <f>AL39*ttokg/Drivers!AM4</f>
        <v>31.531828671650974</v>
      </c>
      <c r="AM40" s="45">
        <f>AM39*ttokg/Drivers!AN4</f>
        <v>31.792943189517207</v>
      </c>
      <c r="AN40" s="45">
        <f>AN39*ttokg/Drivers!AO4</f>
        <v>32.222389026180863</v>
      </c>
      <c r="AO40" s="45">
        <f>AO39*ttokg/Drivers!AP4</f>
        <v>32.822445594036623</v>
      </c>
      <c r="AP40" s="45">
        <f>AP39*ttokg/Drivers!AQ4</f>
        <v>33.738322334469558</v>
      </c>
      <c r="AQ40" s="45">
        <f>AQ39*ttokg/Drivers!AR4</f>
        <v>34.988309482688138</v>
      </c>
      <c r="AR40" s="45">
        <f>AR39*ttokg/Drivers!AS4</f>
        <v>36.511946707949278</v>
      </c>
      <c r="AS40" s="45">
        <f>AS39*ttokg/Drivers!AT4</f>
        <v>38.137441922733217</v>
      </c>
      <c r="AT40" s="45">
        <f>AT39*ttokg/Drivers!AU4</f>
        <v>39.88403432287447</v>
      </c>
      <c r="AU40" s="45">
        <f>AU39*ttokg/Drivers!AV4</f>
        <v>41.953437714183856</v>
      </c>
      <c r="AV40" s="45">
        <f>AV39*ttokg/Drivers!AW4</f>
        <v>44.161814706694052</v>
      </c>
      <c r="AW40" s="45">
        <f>AW39*ttokg/Drivers!AX4</f>
        <v>46.51480047797439</v>
      </c>
      <c r="AX40" s="45">
        <f>AX39*ttokg/Drivers!AY4</f>
        <v>49.033114426788579</v>
      </c>
      <c r="AY40" s="45">
        <f>AY39*ttokg/Drivers!AZ4</f>
        <v>51.676763579611588</v>
      </c>
      <c r="AZ40" s="45">
        <f>AZ39*ttokg/Drivers!BA4</f>
        <v>54.349601239414831</v>
      </c>
      <c r="BA40" s="45">
        <f>BA39*ttokg/Drivers!BB4</f>
        <v>57.014233080946326</v>
      </c>
      <c r="BB40" s="45">
        <f>BB39*ttokg/Drivers!BC4</f>
        <v>59.807965101917915</v>
      </c>
      <c r="BC40" s="45">
        <f>BC39*ttokg/Drivers!BD4</f>
        <v>62.534789524700422</v>
      </c>
      <c r="BD40" s="45">
        <f>BD39*ttokg/Drivers!BE4</f>
        <v>65.373388136847382</v>
      </c>
      <c r="BE40" s="45">
        <f>BE39*ttokg/Drivers!BF4</f>
        <v>68.367664256951883</v>
      </c>
      <c r="BF40" s="45">
        <f>BF39*ttokg/Drivers!BG4</f>
        <v>71.531227238943259</v>
      </c>
      <c r="BG40" s="45">
        <f>BG39*ttokg/Drivers!BH4</f>
        <v>74.877720353558828</v>
      </c>
      <c r="BH40" s="45">
        <f>BH39*ttokg/Drivers!BI4</f>
        <v>78.149521032380434</v>
      </c>
      <c r="BI40" s="45">
        <f>BI39*ttokg/Drivers!BJ4</f>
        <v>81.607339127551271</v>
      </c>
      <c r="BJ40" s="45">
        <f>BJ39*ttokg/Drivers!BK4</f>
        <v>85.351012076681613</v>
      </c>
      <c r="BK40" s="45">
        <f>BK39*ttokg/Drivers!BL4</f>
        <v>89.347570891856577</v>
      </c>
      <c r="BL40">
        <v>80.356856395247135</v>
      </c>
    </row>
    <row r="41" spans="1:64"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5.7989651078335806E-2</v>
      </c>
      <c r="AP41" s="45"/>
      <c r="AQ41" s="45">
        <f>(AQ42-AE42)/AE42</f>
        <v>0.13281173217335923</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1579699.1994235043</v>
      </c>
      <c r="AC42" s="94">
        <f>IF('Net zero activities &amp; levers'!$C$14="Off",((Data!$AJ$33*'Net zero Intermediate calcs'!AC39)+Data!$AK$33),IF('Net zero activities &amp; levers'!$C$14="On",((Data!$AJ$33*'Net zero Intermediate calcs'!AC39)+Data!$AK$33)*(1-'Net zero supporting data'!F216),"ERROR"))</f>
        <v>1592273.2513502273</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1397865.6678735565</v>
      </c>
      <c r="AH42" s="94">
        <f>IF('Net zero activities &amp; levers'!$C$14="Off",((Data!$AJ$33*'Net zero Intermediate calcs'!AH39)+Data!$AK$33),IF('Net zero activities &amp; levers'!$C$14="On",((Data!$AJ$33*'Net zero Intermediate calcs'!AH39)+Data!$AK$33)*(1-'Net zero supporting data'!K216),"ERROR"))</f>
        <v>1515997.6211182328</v>
      </c>
      <c r="AI42" s="94">
        <f>IF('Net zero activities &amp; levers'!$C$14="Off",((Data!$AJ$33*'Net zero Intermediate calcs'!AI39)+Data!$AK$33),IF('Net zero activities &amp; levers'!$C$14="On",((Data!$AJ$33*'Net zero Intermediate calcs'!AI39)+Data!$AK$33)*(1-'Net zero supporting data'!L216),"ERROR"))</f>
        <v>1559231.7384265233</v>
      </c>
      <c r="AJ42" s="94">
        <f>IF('Net zero activities &amp; levers'!$C$14="Off",((Data!$AJ$33*'Net zero Intermediate calcs'!AJ39)+Data!$AK$33),IF('Net zero activities &amp; levers'!$C$14="On",((Data!$AJ$33*'Net zero Intermediate calcs'!AJ39)+Data!$AK$33)*(1-'Net zero supporting data'!M216),"ERROR"))</f>
        <v>1550795.9262364297</v>
      </c>
      <c r="AK42" s="94">
        <f>IF('Net zero activities &amp; levers'!$C$14="Off",((Data!$AJ$33*'Net zero Intermediate calcs'!AK39)+Data!$AK$33),IF('Net zero activities &amp; levers'!$C$14="On",((Data!$AJ$33*'Net zero Intermediate calcs'!AK39)+Data!$AK$33)*(1-'Net zero supporting data'!N216),"ERROR"))</f>
        <v>1564474.4141904477</v>
      </c>
      <c r="AL42" s="94">
        <f>IF('Net zero activities &amp; levers'!$C$14="Off",((Data!$AJ$33*'Net zero Intermediate calcs'!AL39)+Data!$AK$33),IF('Net zero activities &amp; levers'!$C$14="On",((Data!$AJ$33*'Net zero Intermediate calcs'!AL39)+Data!$AK$33)*(1-'Net zero supporting data'!O216),"ERROR"))</f>
        <v>1580232.8811348295</v>
      </c>
      <c r="AM42" s="94">
        <f>IF('Net zero activities &amp; levers'!$C$14="Off",((Data!$AJ$33*'Net zero Intermediate calcs'!AM39)+Data!$AK$33),IF('Net zero activities &amp; levers'!$C$14="On",((Data!$AJ$33*'Net zero Intermediate calcs'!AM39)+Data!$AK$33)*(1-'Net zero supporting data'!P216),"ERROR"))</f>
        <v>1606322.5008493278</v>
      </c>
      <c r="AN42" s="94">
        <f>IF('Net zero activities &amp; levers'!$C$14="Off",((Data!$AJ$33*'Net zero Intermediate calcs'!AN39)+Data!$AK$33),IF('Net zero activities &amp; levers'!$C$14="On",((Data!$AJ$33*'Net zero Intermediate calcs'!AN39)+Data!$AK$33)*(1-'Net zero supporting data'!Q216),"ERROR"))</f>
        <v>1639866.3684016005</v>
      </c>
      <c r="AO42" s="94">
        <f>IF('Net zero activities &amp; levers'!$C$14="Off",((Data!$AJ$33*'Net zero Intermediate calcs'!AO39)+Data!$AK$33),IF('Net zero activities &amp; levers'!$C$14="On",((Data!$AJ$33*'Net zero Intermediate calcs'!AO39)+Data!$AK$33)*(1-'Net zero supporting data'!R216),"ERROR"))</f>
        <v>1681170.5291222197</v>
      </c>
      <c r="AP42" s="94">
        <f>IF('Net zero activities &amp; levers'!$C$14="Off",((Data!$AJ$33*'Net zero Intermediate calcs'!AP39)+Data!$AK$33),IF('Net zero activities &amp; levers'!$C$14="On",((Data!$AJ$33*'Net zero Intermediate calcs'!AP39)+Data!$AK$33)*(1-'Net zero supporting data'!S216),"ERROR"))</f>
        <v>1737186.2946375574</v>
      </c>
      <c r="AQ42" s="94">
        <f>IF('Net zero activities &amp; levers'!$C$14="Off",((Data!$AJ$33*'Net zero Intermediate calcs'!AQ39)+Data!$AK$33),IF('Net zero activities &amp; levers'!$C$14="On",((Data!$AJ$33*'Net zero Intermediate calcs'!AQ39)+Data!$AK$33)*(1-'Net zero supporting data'!T216),"ERROR"))</f>
        <v>1809196.6327022912</v>
      </c>
      <c r="AR42" s="94">
        <f>IF('Net zero activities &amp; levers'!$C$14="Off",((Data!$AJ$33*'Net zero Intermediate calcs'!AR39)+Data!$AK$33),IF('Net zero activities &amp; levers'!$C$14="On",((Data!$AJ$33*'Net zero Intermediate calcs'!AR39)+Data!$AK$33)*(1-'Net zero supporting data'!U216),"ERROR"))</f>
        <v>1894741.4334777319</v>
      </c>
      <c r="AS42" s="94">
        <f>IF('Net zero activities &amp; levers'!$C$14="Off",((Data!$AJ$33*'Net zero Intermediate calcs'!AS39)+Data!$AK$33),IF('Net zero activities &amp; levers'!$C$14="On",((Data!$AJ$33*'Net zero Intermediate calcs'!AS39)+Data!$AK$33)*(1-'Net zero supporting data'!V216),"ERROR"))</f>
        <v>1986029.2710305101</v>
      </c>
      <c r="AT42" s="94">
        <f>IF('Net zero activities &amp; levers'!$C$14="Off",((Data!$AJ$33*'Net zero Intermediate calcs'!AT39)+Data!$AK$33),IF('Net zero activities &amp; levers'!$C$14="On",((Data!$AJ$33*'Net zero Intermediate calcs'!AT39)+Data!$AK$33)*(1-'Net zero supporting data'!W216),"ERROR"))</f>
        <v>2084081.0561640433</v>
      </c>
      <c r="AU42" s="94">
        <f>IF('Net zero activities &amp; levers'!$C$14="Off",((Data!$AJ$33*'Net zero Intermediate calcs'!AU39)+Data!$AK$33),IF('Net zero activities &amp; levers'!$C$14="On",((Data!$AJ$33*'Net zero Intermediate calcs'!AU39)+Data!$AK$33)*(1-'Net zero supporting data'!X216),"ERROR"))</f>
        <v>2198675.8715471486</v>
      </c>
      <c r="AV42" s="94">
        <f>IF('Net zero activities &amp; levers'!$C$14="Off",((Data!$AJ$33*'Net zero Intermediate calcs'!AV39)+Data!$AK$33),IF('Net zero activities &amp; levers'!$C$14="On",((Data!$AJ$33*'Net zero Intermediate calcs'!AV39)+Data!$AK$33)*(1-'Net zero supporting data'!Y216),"ERROR"))</f>
        <v>2321247.1790466467</v>
      </c>
      <c r="AW42" s="94">
        <f>IF('Net zero activities &amp; levers'!$C$14="Off",((Data!$AJ$33*'Net zero Intermediate calcs'!AW39)+Data!$AK$33),IF('Net zero activities &amp; levers'!$C$14="On",((Data!$AJ$33*'Net zero Intermediate calcs'!AW39)+Data!$AK$33)*(1-'Net zero supporting data'!Z216),"ERROR"))</f>
        <v>2452237.7606130983</v>
      </c>
      <c r="AX42" s="94">
        <f>IF('Net zero activities &amp; levers'!$C$14="Off",((Data!$AJ$33*'Net zero Intermediate calcs'!AX39)+Data!$AK$33),IF('Net zero activities &amp; levers'!$C$14="On",((Data!$AJ$33*'Net zero Intermediate calcs'!AX39)+Data!$AK$33)*(1-'Net zero supporting data'!AA216),"ERROR"))</f>
        <v>2592736.4593859687</v>
      </c>
      <c r="AY42" s="94">
        <f>IF('Net zero activities &amp; levers'!$C$14="Off",((Data!$AJ$33*'Net zero Intermediate calcs'!AY39)+Data!$AK$33),IF('Net zero activities &amp; levers'!$C$14="On",((Data!$AJ$33*'Net zero Intermediate calcs'!AY39)+Data!$AK$33)*(1-'Net zero supporting data'!AB216),"ERROR"))</f>
        <v>2740788.6016544714</v>
      </c>
      <c r="AZ42" s="94">
        <f>IF('Net zero activities &amp; levers'!$C$14="Off",((Data!$AJ$33*'Net zero Intermediate calcs'!AZ39)+Data!$AK$33),IF('Net zero activities &amp; levers'!$C$14="On",((Data!$AJ$33*'Net zero Intermediate calcs'!AZ39)+Data!$AK$33)*(1-'Net zero supporting data'!AC216),"ERROR"))</f>
        <v>2891661.3426922765</v>
      </c>
      <c r="BA42" s="94">
        <f>IF('Net zero activities &amp; levers'!$C$14="Off",((Data!$AJ$33*'Net zero Intermediate calcs'!BA39)+Data!$AK$33),IF('Net zero activities &amp; levers'!$C$14="On",((Data!$AJ$33*'Net zero Intermediate calcs'!BA39)+Data!$AK$33)*(1-'Net zero supporting data'!AD216),"ERROR"))</f>
        <v>3043465.3671546779</v>
      </c>
      <c r="BB42" s="94">
        <f>IF('Net zero activities &amp; levers'!$C$14="Off",((Data!$AJ$33*'Net zero Intermediate calcs'!BB39)+Data!$AK$33),IF('Net zero activities &amp; levers'!$C$14="On",((Data!$AJ$33*'Net zero Intermediate calcs'!BB39)+Data!$AK$33)*(1-'Net zero supporting data'!AE216),"ERROR"))</f>
        <v>3203106.7801165967</v>
      </c>
      <c r="BC42" s="94">
        <f>IF('Net zero activities &amp; levers'!$C$14="Off",((Data!$AJ$33*'Net zero Intermediate calcs'!BC39)+Data!$AK$33),IF('Net zero activities &amp; levers'!$C$14="On",((Data!$AJ$33*'Net zero Intermediate calcs'!BC39)+Data!$AK$33)*(1-'Net zero supporting data'!AF216),"ERROR"))</f>
        <v>3360590.6484178896</v>
      </c>
      <c r="BD42" s="94">
        <f>IF('Net zero activities &amp; levers'!$C$14="Off",((Data!$AJ$33*'Net zero Intermediate calcs'!BD39)+Data!$AK$33),IF('Net zero activities &amp; levers'!$C$14="On",((Data!$AJ$33*'Net zero Intermediate calcs'!BD39)+Data!$AK$33)*(1-'Net zero supporting data'!AG216),"ERROR"))</f>
        <v>3524871.5547888004</v>
      </c>
      <c r="BE42" s="94">
        <f>IF('Net zero activities &amp; levers'!$C$14="Off",((Data!$AJ$33*'Net zero Intermediate calcs'!BE39)+Data!$AK$33),IF('Net zero activities &amp; levers'!$C$14="On",((Data!$AJ$33*'Net zero Intermediate calcs'!BE39)+Data!$AK$33)*(1-'Net zero supporting data'!AH216),"ERROR"))</f>
        <v>3698224.586619535</v>
      </c>
      <c r="BF42" s="94">
        <f>IF('Net zero activities &amp; levers'!$C$14="Off",((Data!$AJ$33*'Net zero Intermediate calcs'!BF39)+Data!$AK$33),IF('Net zero activities &amp; levers'!$C$14="On",((Data!$AJ$33*'Net zero Intermediate calcs'!BF39)+Data!$AK$33)*(1-'Net zero supporting data'!AI216),"ERROR"))</f>
        <v>3881329.5553922621</v>
      </c>
      <c r="BG42" s="94">
        <f>IF('Net zero activities &amp; levers'!$C$14="Off",((Data!$AJ$33*'Net zero Intermediate calcs'!BG39)+Data!$AK$33),IF('Net zero activities &amp; levers'!$C$14="On",((Data!$AJ$33*'Net zero Intermediate calcs'!BG39)+Data!$AK$33)*(1-'Net zero supporting data'!AJ216),"ERROR"))</f>
        <v>4074851.1626506275</v>
      </c>
      <c r="BH42" s="94">
        <f>IF('Net zero activities &amp; levers'!$C$14="Off",((Data!$AJ$33*'Net zero Intermediate calcs'!BH39)+Data!$AK$33),IF('Net zero activities &amp; levers'!$C$14="On",((Data!$AJ$33*'Net zero Intermediate calcs'!BH39)+Data!$AK$33)*(1-'Net zero supporting data'!AK216),"ERROR"))</f>
        <v>4265337.941823896</v>
      </c>
      <c r="BI42" s="94">
        <f>IF('Net zero activities &amp; levers'!$C$14="Off",((Data!$AJ$33*'Net zero Intermediate calcs'!BI39)+Data!$AK$33),IF('Net zero activities &amp; levers'!$C$14="On",((Data!$AJ$33*'Net zero Intermediate calcs'!BI39)+Data!$AK$33)*(1-'Net zero supporting data'!AL216),"ERROR"))</f>
        <v>4466329.6220358182</v>
      </c>
      <c r="BJ42" s="94">
        <f>IF('Net zero activities &amp; levers'!$C$14="Off",((Data!$AJ$33*'Net zero Intermediate calcs'!BJ39)+Data!$AK$33),IF('Net zero activities &amp; levers'!$C$14="On",((Data!$AJ$33*'Net zero Intermediate calcs'!BJ39)+Data!$AK$33)*(1-'Net zero supporting data'!AM216),"ERROR"))</f>
        <v>4683124.4905802719</v>
      </c>
      <c r="BK42" s="94">
        <f>IF('Net zero activities &amp; levers'!$C$14="Off",((Data!$AJ$33*'Net zero Intermediate calcs'!BK39)+Data!$AK$33),IF('Net zero activities &amp; levers'!$C$14="On",((Data!$AJ$33*'Net zero Intermediate calcs'!BK39)+Data!$AK$33)*(1-'Net zero supporting data'!AN216),"ERROR"))</f>
        <v>4913945.37927322</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10766680.924446385</v>
      </c>
      <c r="AH44" s="22">
        <f>((Data!$AJ$40*'Net zero Intermediate calcs'!AH45)+Data!$AK$40)</f>
        <v>10942516.332853321</v>
      </c>
      <c r="AI44" s="22">
        <f>((Data!$AJ$40*'Net zero Intermediate calcs'!AI45)+Data!$AK$40)</f>
        <v>11091932.108352993</v>
      </c>
      <c r="AJ44" s="22">
        <f>((Data!$AJ$40*'Net zero Intermediate calcs'!AJ45)+Data!$AK$40)</f>
        <v>11247001.276630178</v>
      </c>
      <c r="AK44" s="22">
        <f>((Data!$AJ$40*'Net zero Intermediate calcs'!AK45)+Data!$AK$40)</f>
        <v>11427423.141411617</v>
      </c>
      <c r="AL44" s="22">
        <f>((Data!$AJ$40*'Net zero Intermediate calcs'!AL45)+Data!$AK$40)</f>
        <v>11621884.364210725</v>
      </c>
      <c r="AM44" s="22">
        <f>((Data!$AJ$40*'Net zero Intermediate calcs'!AM45)+Data!$AK$40)</f>
        <v>11810119.706301954</v>
      </c>
      <c r="AN44" s="22">
        <f>((Data!$AJ$40*'Net zero Intermediate calcs'!AN45)+Data!$AK$40)</f>
        <v>11992969.432228256</v>
      </c>
      <c r="AO44" s="22">
        <f>((Data!$AJ$40*'Net zero Intermediate calcs'!AO45)+Data!$AK$40)</f>
        <v>12170370.991279248</v>
      </c>
      <c r="AP44" s="22">
        <f>((Data!$AJ$40*'Net zero Intermediate calcs'!AP45)+Data!$AK$40)</f>
        <v>12342900.74357212</v>
      </c>
      <c r="AQ44" s="22">
        <f>((Data!$AJ$40*'Net zero Intermediate calcs'!AQ45)+Data!$AK$40)</f>
        <v>12511354.572431516</v>
      </c>
      <c r="AR44" s="22">
        <f>((Data!$AJ$40*'Net zero Intermediate calcs'!AR45)+Data!$AK$40)</f>
        <v>12675847.45202034</v>
      </c>
      <c r="AS44" s="22">
        <f>((Data!$AJ$40*'Net zero Intermediate calcs'!AS45)+Data!$AK$40)</f>
        <v>12837108.54490548</v>
      </c>
      <c r="AT44" s="22">
        <f>((Data!$AJ$40*'Net zero Intermediate calcs'!AT45)+Data!$AK$40)</f>
        <v>12995351.417083845</v>
      </c>
      <c r="AU44" s="22">
        <f>((Data!$AJ$40*'Net zero Intermediate calcs'!AU45)+Data!$AK$40)</f>
        <v>13150232.337508798</v>
      </c>
      <c r="AV44" s="22">
        <f>((Data!$AJ$40*'Net zero Intermediate calcs'!AV45)+Data!$AK$40)</f>
        <v>13302131.078350581</v>
      </c>
      <c r="AW44" s="22">
        <f>((Data!$AJ$40*'Net zero Intermediate calcs'!AW45)+Data!$AK$40)</f>
        <v>13451597.490139622</v>
      </c>
      <c r="AX44" s="22">
        <f>((Data!$AJ$40*'Net zero Intermediate calcs'!AX45)+Data!$AK$40)</f>
        <v>13598238.099121481</v>
      </c>
      <c r="AY44" s="22">
        <f>((Data!$AJ$40*'Net zero Intermediate calcs'!AY45)+Data!$AK$40)</f>
        <v>13741285.318721469</v>
      </c>
      <c r="AZ44" s="22">
        <f>((Data!$AJ$40*'Net zero Intermediate calcs'!AZ45)+Data!$AK$40)</f>
        <v>13880781.742994759</v>
      </c>
      <c r="BA44" s="22">
        <f>((Data!$AJ$40*'Net zero Intermediate calcs'!BA45)+Data!$AK$40)</f>
        <v>14016937.95933301</v>
      </c>
      <c r="BB44" s="22">
        <f>((Data!$AJ$40*'Net zero Intermediate calcs'!BB45)+Data!$AK$40)</f>
        <v>14149996.724064659</v>
      </c>
      <c r="BC44" s="22">
        <f>((Data!$AJ$40*'Net zero Intermediate calcs'!BC45)+Data!$AK$40)</f>
        <v>14279411.165264543</v>
      </c>
      <c r="BD44" s="22">
        <f>((Data!$AJ$40*'Net zero Intermediate calcs'!BD45)+Data!$AK$40)</f>
        <v>14404821.169557109</v>
      </c>
      <c r="BE44" s="22">
        <f>((Data!$AJ$40*'Net zero Intermediate calcs'!BE45)+Data!$AK$40)</f>
        <v>14526200.227355573</v>
      </c>
      <c r="BF44" s="22">
        <f>((Data!$AJ$40*'Net zero Intermediate calcs'!BF45)+Data!$AK$40)</f>
        <v>14643119.419502944</v>
      </c>
      <c r="BG44" s="22">
        <f>((Data!$AJ$40*'Net zero Intermediate calcs'!BG45)+Data!$AK$40)</f>
        <v>14755101.275576554</v>
      </c>
      <c r="BH44" s="22">
        <f>((Data!$AJ$40*'Net zero Intermediate calcs'!BH45)+Data!$AK$40)</f>
        <v>14862104.095102798</v>
      </c>
      <c r="BI44" s="22">
        <f>((Data!$AJ$40*'Net zero Intermediate calcs'!BI45)+Data!$AK$40)</f>
        <v>14964218.427681491</v>
      </c>
      <c r="BJ44" s="22">
        <f>((Data!$AJ$40*'Net zero Intermediate calcs'!BJ45)+Data!$AK$40)</f>
        <v>15061511.887651965</v>
      </c>
      <c r="BK44" s="22">
        <f>((Data!$AJ$40*'Net zero Intermediate calcs'!BK45)+Data!$AK$40)</f>
        <v>15153518.919012573</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13493748.723775022</v>
      </c>
      <c r="AH46" s="22">
        <f>((Data!$AJ$41*'Net zero Intermediate calcs'!AH44)+Data!$AK$41)</f>
        <v>13660021.741671048</v>
      </c>
      <c r="AI46" s="22">
        <f>((Data!$AJ$41*'Net zero Intermediate calcs'!AI44)+Data!$AK$41)</f>
        <v>13801311.895563768</v>
      </c>
      <c r="AJ46" s="22">
        <f>((Data!$AJ$41*'Net zero Intermediate calcs'!AJ44)+Data!$AK$41)</f>
        <v>13947947.995912811</v>
      </c>
      <c r="AK46" s="22">
        <f>((Data!$AJ$41*'Net zero Intermediate calcs'!AK44)+Data!$AK$41)</f>
        <v>14118558.046661016</v>
      </c>
      <c r="AL46" s="22">
        <f>((Data!$AJ$41*'Net zero Intermediate calcs'!AL44)+Data!$AK$41)</f>
        <v>14302443.958329782</v>
      </c>
      <c r="AM46" s="22">
        <f>((Data!$AJ$41*'Net zero Intermediate calcs'!AM44)+Data!$AK$41)</f>
        <v>14480442.56900645</v>
      </c>
      <c r="AN46" s="22">
        <f>((Data!$AJ$41*'Net zero Intermediate calcs'!AN44)+Data!$AK$41)</f>
        <v>14653348.447445143</v>
      </c>
      <c r="AO46" s="22">
        <f>((Data!$AJ$41*'Net zero Intermediate calcs'!AO44)+Data!$AK$41)</f>
        <v>14821102.4446071</v>
      </c>
      <c r="AP46" s="22">
        <f>((Data!$AJ$41*'Net zero Intermediate calcs'!AP44)+Data!$AK$41)</f>
        <v>14984249.576635247</v>
      </c>
      <c r="AQ46" s="22">
        <f>((Data!$AJ$41*'Net zero Intermediate calcs'!AQ44)+Data!$AK$41)</f>
        <v>15143542.444632405</v>
      </c>
      <c r="AR46" s="22">
        <f>((Data!$AJ$41*'Net zero Intermediate calcs'!AR44)+Data!$AK$41)</f>
        <v>15299089.770165062</v>
      </c>
      <c r="AS46" s="22">
        <f>((Data!$AJ$41*'Net zero Intermediate calcs'!AS44)+Data!$AK$41)</f>
        <v>15451581.062028015</v>
      </c>
      <c r="AT46" s="22">
        <f>((Data!$AJ$41*'Net zero Intermediate calcs'!AT44)+Data!$AK$41)</f>
        <v>15601218.271939337</v>
      </c>
      <c r="AU46" s="22">
        <f>((Data!$AJ$41*'Net zero Intermediate calcs'!AU44)+Data!$AK$41)</f>
        <v>15747676.361847896</v>
      </c>
      <c r="AV46" s="22">
        <f>((Data!$AJ$41*'Net zero Intermediate calcs'!AV44)+Data!$AK$41)</f>
        <v>15891314.450917635</v>
      </c>
      <c r="AW46" s="22">
        <f>((Data!$AJ$41*'Net zero Intermediate calcs'!AW44)+Data!$AK$41)</f>
        <v>16032652.487365553</v>
      </c>
      <c r="AX46" s="22">
        <f>((Data!$AJ$41*'Net zero Intermediate calcs'!AX44)+Data!$AK$41)</f>
        <v>16171318.395571576</v>
      </c>
      <c r="AY46" s="22">
        <f>((Data!$AJ$41*'Net zero Intermediate calcs'!AY44)+Data!$AK$41)</f>
        <v>16306586.332331391</v>
      </c>
      <c r="AZ46" s="22">
        <f>((Data!$AJ$41*'Net zero Intermediate calcs'!AZ44)+Data!$AK$41)</f>
        <v>16438496.575323777</v>
      </c>
      <c r="BA46" s="22">
        <f>((Data!$AJ$41*'Net zero Intermediate calcs'!BA44)+Data!$AK$41)</f>
        <v>16567248.259645922</v>
      </c>
      <c r="BB46" s="22">
        <f>((Data!$AJ$41*'Net zero Intermediate calcs'!BB44)+Data!$AK$41)</f>
        <v>16693070.939900668</v>
      </c>
      <c r="BC46" s="22">
        <f>((Data!$AJ$41*'Net zero Intermediate calcs'!BC44)+Data!$AK$41)</f>
        <v>16815447.484491922</v>
      </c>
      <c r="BD46" s="22">
        <f>((Data!$AJ$41*'Net zero Intermediate calcs'!BD44)+Data!$AK$41)</f>
        <v>16934037.363953628</v>
      </c>
      <c r="BE46" s="22">
        <f>((Data!$AJ$41*'Net zero Intermediate calcs'!BE44)+Data!$AK$41)</f>
        <v>17048815.510359835</v>
      </c>
      <c r="BF46" s="22">
        <f>((Data!$AJ$41*'Net zero Intermediate calcs'!BF44)+Data!$AK$41)</f>
        <v>17159376.330301844</v>
      </c>
      <c r="BG46" s="22">
        <f>((Data!$AJ$41*'Net zero Intermediate calcs'!BG44)+Data!$AK$41)</f>
        <v>17265268.31945039</v>
      </c>
      <c r="BH46" s="22">
        <f>((Data!$AJ$41*'Net zero Intermediate calcs'!BH44)+Data!$AK$41)</f>
        <v>17366452.045112953</v>
      </c>
      <c r="BI46" s="22">
        <f>((Data!$AJ$41*'Net zero Intermediate calcs'!BI44)+Data!$AK$41)</f>
        <v>17463013.132564712</v>
      </c>
      <c r="BJ46" s="22">
        <f>((Data!$AJ$41*'Net zero Intermediate calcs'!BJ44)+Data!$AK$41)</f>
        <v>17555015.519099955</v>
      </c>
      <c r="BK46" s="22">
        <f>((Data!$AJ$41*'Net zero Intermediate calcs'!BK44)+Data!$AK$41)</f>
        <v>17642018.966872983</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171589.57169404568</v>
      </c>
      <c r="AC47" s="22">
        <f>((Data!$AJ$12*((Drivers!AD5*1000000)/Drivers!AD4))+Data!$AK$12)*Drivers!AD4</f>
        <v>175485.07841312452</v>
      </c>
      <c r="AD47" s="22">
        <f>((Data!$AJ$12*((Drivers!AE5*1000000)/Drivers!AE4))+Data!$AK$12)*Drivers!AE4</f>
        <v>181497.64372653185</v>
      </c>
      <c r="AE47" s="22">
        <f>((Data!$AJ$12*((Drivers!AF5*1000000)/Drivers!AF4))+Data!$AK$12)*Drivers!AF4</f>
        <v>186216.93108293592</v>
      </c>
      <c r="AF47" s="22">
        <f>((Data!$AJ$12*((Drivers!AG5*1000000)/Drivers!AG4))+Data!$AK$12)*Drivers!AG4</f>
        <v>190857.74045123515</v>
      </c>
      <c r="AG47" s="22">
        <f>((Data!$AJ$12*((Drivers!AH5*1000000)/Drivers!AH4))+Data!$AK$12)*Drivers!AH4</f>
        <v>218826.48183506689</v>
      </c>
      <c r="AH47" s="22">
        <f>((Data!$AJ$12*((Drivers!AI5*1000000)/Drivers!AI4))+Data!$AK$12)*Drivers!AI4</f>
        <v>208213.55611046843</v>
      </c>
      <c r="AI47" s="22">
        <f>((Data!$AJ$12*((Drivers!AJ5*1000000)/Drivers!AJ4))+Data!$AK$12)*Drivers!AJ4</f>
        <v>206108.57135992174</v>
      </c>
      <c r="AJ47" s="22">
        <f>((Data!$AJ$12*((Drivers!AK5*1000000)/Drivers!AK4))+Data!$AK$12)*Drivers!AK4</f>
        <v>210372.43369194222</v>
      </c>
      <c r="AK47" s="22">
        <f>((Data!$AJ$12*((Drivers!AL5*1000000)/Drivers!AL4))+Data!$AK$12)*Drivers!AL4</f>
        <v>212491.35723319708</v>
      </c>
      <c r="AL47" s="22">
        <f>((Data!$AJ$12*((Drivers!AM5*1000000)/Drivers!AM4))+Data!$AK$12)*Drivers!AM4</f>
        <v>214652.30385424104</v>
      </c>
      <c r="AM47" s="22">
        <f>((Data!$AJ$12*((Drivers!AN5*1000000)/Drivers!AN4))+Data!$AK$12)*Drivers!AN4</f>
        <v>215433.25449539477</v>
      </c>
      <c r="AN47" s="22">
        <f>((Data!$AJ$12*((Drivers!AO5*1000000)/Drivers!AO4))+Data!$AK$12)*Drivers!AO4</f>
        <v>215199.80809251149</v>
      </c>
      <c r="AO47" s="22">
        <f>((Data!$AJ$12*((Drivers!AP5*1000000)/Drivers!AP4))+Data!$AK$12)*Drivers!AP4</f>
        <v>213913.63351323767</v>
      </c>
      <c r="AP47" s="22">
        <f>((Data!$AJ$12*((Drivers!AQ5*1000000)/Drivers!AQ4))+Data!$AK$12)*Drivers!AQ4</f>
        <v>210745.87320484009</v>
      </c>
      <c r="AQ47" s="22">
        <f>((Data!$AJ$12*((Drivers!AR5*1000000)/Drivers!AR4))+Data!$AK$12)*Drivers!AR4</f>
        <v>205557.9706756949</v>
      </c>
      <c r="AR47" s="22">
        <f>((Data!$AJ$12*((Drivers!AS5*1000000)/Drivers!AS4))+Data!$AK$12)*Drivers!AS4</f>
        <v>198649.93452580852</v>
      </c>
      <c r="AS47" s="22">
        <f>((Data!$AJ$12*((Drivers!AT5*1000000)/Drivers!AT4))+Data!$AK$12)*Drivers!AT4</f>
        <v>190979.55823489561</v>
      </c>
      <c r="AT47" s="22">
        <f>((Data!$AJ$12*((Drivers!AU5*1000000)/Drivers!AU4))+Data!$AK$12)*Drivers!AU4</f>
        <v>182427.80727922</v>
      </c>
      <c r="AU47" s="22">
        <f>((Data!$AJ$12*((Drivers!AV5*1000000)/Drivers!AV4))+Data!$AK$12)*Drivers!AV4</f>
        <v>171804.49936092677</v>
      </c>
      <c r="AV47" s="22">
        <f>((Data!$AJ$12*((Drivers!AW5*1000000)/Drivers!AW4))+Data!$AK$12)*Drivers!AW4</f>
        <v>160153.88694002922</v>
      </c>
      <c r="AW47" s="22">
        <f>((Data!$AJ$12*((Drivers!AX5*1000000)/Drivers!AX4))+Data!$AK$12)*Drivers!AX4</f>
        <v>147433.90636230493</v>
      </c>
      <c r="AX47" s="22">
        <f>((Data!$AJ$12*((Drivers!AY5*1000000)/Drivers!AY4))+Data!$AK$12)*Drivers!AY4</f>
        <v>133504.60859861795</v>
      </c>
      <c r="AY47" s="22">
        <f>((Data!$AJ$12*((Drivers!AZ5*1000000)/Drivers!AZ4))+Data!$AK$12)*Drivers!AZ4</f>
        <v>118586.39944379247</v>
      </c>
      <c r="AZ47" s="22">
        <f>((Data!$AJ$12*((Drivers!BA5*1000000)/Drivers!BA4))+Data!$AK$12)*Drivers!BA4</f>
        <v>103252.71038813611</v>
      </c>
      <c r="BA47" s="22">
        <f>((Data!$AJ$12*((Drivers!BB5*1000000)/Drivers!BB4))+Data!$AK$12)*Drivers!BB4</f>
        <v>87736.499820306155</v>
      </c>
      <c r="BB47" s="22">
        <f>((Data!$AJ$12*((Drivers!BC5*1000000)/Drivers!BC4))+Data!$AK$12)*Drivers!BC4</f>
        <v>71207.40137539951</v>
      </c>
      <c r="BC47" s="22">
        <f>((Data!$AJ$12*((Drivers!BD5*1000000)/Drivers!BD4))+Data!$AK$12)*Drivers!BD4</f>
        <v>54863.081657683899</v>
      </c>
      <c r="BD47" s="22">
        <f>((Data!$AJ$12*((Drivers!BE5*1000000)/Drivers!BE4))+Data!$AK$12)*Drivers!BE4</f>
        <v>37612.756940733605</v>
      </c>
      <c r="BE47" s="22">
        <f>((Data!$AJ$12*((Drivers!BF5*1000000)/Drivers!BF4))+Data!$AK$12)*Drivers!BF4</f>
        <v>19180.651408959493</v>
      </c>
      <c r="BF47" s="22">
        <f>((Data!$AJ$12*((Drivers!BG5*1000000)/Drivers!BG4))+Data!$AK$12)*Drivers!BG4</f>
        <v>-524.44404514195173</v>
      </c>
      <c r="BG47" s="22">
        <f>((Data!$AJ$12*((Drivers!BH5*1000000)/Drivers!BH4))+Data!$AK$12)*Drivers!BH4</f>
        <v>-21592.926132682183</v>
      </c>
      <c r="BH47" s="22">
        <f>((Data!$AJ$12*((Drivers!BI5*1000000)/Drivers!BI4))+Data!$AK$12)*Drivers!BI4</f>
        <v>-42398.419308334174</v>
      </c>
      <c r="BI47" s="22">
        <f>((Data!$AJ$12*((Drivers!BJ5*1000000)/Drivers!BJ4))+Data!$AK$12)*Drivers!BJ4</f>
        <v>-64576.954685225013</v>
      </c>
      <c r="BJ47" s="22">
        <f>((Data!$AJ$12*((Drivers!BK5*1000000)/Drivers!BK4))+Data!$AK$12)*Drivers!BK4</f>
        <v>-88768.061266106874</v>
      </c>
      <c r="BK47" s="22">
        <f>((Data!$AJ$12*((Drivers!BL5*1000000)/Drivers!BL4))+Data!$AK$12)*Drivers!BL4</f>
        <v>-114766.48925861523</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178577.37849101151</v>
      </c>
      <c r="AA49" s="22">
        <f>((Data!$AJ$44*'Net zero Intermediate calcs'!AA47)+Data!$AK$44)</f>
        <v>177479.77276790634</v>
      </c>
      <c r="AB49" s="22">
        <f>((Data!$AJ$44*'Net zero Intermediate calcs'!AB47)+Data!$AK$44)</f>
        <v>179296.77081024181</v>
      </c>
      <c r="AC49" s="22">
        <f>((Data!$AJ$44*'Net zero Intermediate calcs'!AC47)+Data!$AK$44)</f>
        <v>183155.94927440817</v>
      </c>
      <c r="AD49" s="22">
        <f>((Data!$AJ$44*'Net zero Intermediate calcs'!AD47)+Data!$AK$44)</f>
        <v>189112.44331875216</v>
      </c>
      <c r="AE49" s="22">
        <f>((Data!$AJ$44*'Net zero Intermediate calcs'!AE47)+Data!$AK$44)</f>
        <v>193787.72010440065</v>
      </c>
      <c r="AF49" s="22">
        <f>((Data!$AJ$44*'Net zero Intermediate calcs'!AF47)+Data!$AK$44)</f>
        <v>198385.25076266553</v>
      </c>
      <c r="AG49" s="22">
        <f>((Data!$AJ$44*'Net zero Intermediate calcs'!AG47)+Data!$AK$44)</f>
        <v>226093.16457261652</v>
      </c>
      <c r="AH49" s="22">
        <f>((Data!$AJ$44*'Net zero Intermediate calcs'!AH47)+Data!$AK$44)</f>
        <v>215579.21161302505</v>
      </c>
      <c r="AI49" s="22">
        <f>((Data!$AJ$44*'Net zero Intermediate calcs'!AI47)+Data!$AK$44)</f>
        <v>213493.85727980771</v>
      </c>
      <c r="AJ49" s="22">
        <f>((Data!$AJ$44*'Net zero Intermediate calcs'!AJ47)+Data!$AK$44)</f>
        <v>217717.95618979356</v>
      </c>
      <c r="AK49" s="22">
        <f>((Data!$AJ$44*'Net zero Intermediate calcs'!AK47)+Data!$AK$44)</f>
        <v>219817.11932499654</v>
      </c>
      <c r="AL49" s="22">
        <f>((Data!$AJ$44*'Net zero Intermediate calcs'!AL47)+Data!$AK$44)</f>
        <v>221957.9136461312</v>
      </c>
      <c r="AM49" s="22">
        <f>((Data!$AJ$44*'Net zero Intermediate calcs'!AM47)+Data!$AK$44)</f>
        <v>222731.58139034448</v>
      </c>
      <c r="AN49" s="22">
        <f>((Data!$AJ$44*'Net zero Intermediate calcs'!AN47)+Data!$AK$44)</f>
        <v>222500.31203425996</v>
      </c>
      <c r="AO49" s="22">
        <f>((Data!$AJ$44*'Net zero Intermediate calcs'!AO47)+Data!$AK$44)</f>
        <v>221226.1319094557</v>
      </c>
      <c r="AP49" s="22">
        <f>((Data!$AJ$44*'Net zero Intermediate calcs'!AP47)+Data!$AK$44)</f>
        <v>218087.91312473756</v>
      </c>
      <c r="AQ49" s="22">
        <f>((Data!$AJ$44*'Net zero Intermediate calcs'!AQ47)+Data!$AK$44)</f>
        <v>212948.39132219131</v>
      </c>
      <c r="AR49" s="22">
        <f>((Data!$AJ$44*'Net zero Intermediate calcs'!AR47)+Data!$AK$44)</f>
        <v>206104.77731717474</v>
      </c>
      <c r="AS49" s="22">
        <f>((Data!$AJ$44*'Net zero Intermediate calcs'!AS47)+Data!$AK$44)</f>
        <v>198505.9325124755</v>
      </c>
      <c r="AT49" s="22">
        <f>((Data!$AJ$44*'Net zero Intermediate calcs'!AT47)+Data!$AK$44)</f>
        <v>190033.93246241237</v>
      </c>
      <c r="AU49" s="22">
        <f>((Data!$AJ$44*'Net zero Intermediate calcs'!AU47)+Data!$AK$44)</f>
        <v>179509.69413015773</v>
      </c>
      <c r="AV49" s="22">
        <f>((Data!$AJ$44*'Net zero Intermediate calcs'!AV47)+Data!$AK$44)</f>
        <v>167967.73160988549</v>
      </c>
      <c r="AW49" s="22">
        <f>((Data!$AJ$44*'Net zero Intermediate calcs'!AW47)+Data!$AK$44)</f>
        <v>155366.37351961486</v>
      </c>
      <c r="AX49" s="22">
        <f>((Data!$AJ$44*'Net zero Intermediate calcs'!AX47)+Data!$AK$44)</f>
        <v>141566.97595028079</v>
      </c>
      <c r="AY49" s="22">
        <f>((Data!$AJ$44*'Net zero Intermediate calcs'!AY47)+Data!$AK$44)</f>
        <v>126787.88926246586</v>
      </c>
      <c r="AZ49" s="22">
        <f>((Data!$AJ$44*'Net zero Intermediate calcs'!AZ47)+Data!$AK$44)</f>
        <v>111597.1973070416</v>
      </c>
      <c r="BA49" s="22">
        <f>((Data!$AJ$44*'Net zero Intermediate calcs'!BA47)+Data!$AK$44)</f>
        <v>96225.685976931723</v>
      </c>
      <c r="BB49" s="22">
        <f>((Data!$AJ$44*'Net zero Intermediate calcs'!BB47)+Data!$AK$44)</f>
        <v>79850.732639473979</v>
      </c>
      <c r="BC49" s="22">
        <f>((Data!$AJ$44*'Net zero Intermediate calcs'!BC47)+Data!$AK$44)</f>
        <v>63658.834841650991</v>
      </c>
      <c r="BD49" s="22">
        <f>((Data!$AJ$44*'Net zero Intermediate calcs'!BD47)+Data!$AK$44)</f>
        <v>46569.381158646429</v>
      </c>
      <c r="BE49" s="22">
        <f>((Data!$AJ$44*'Net zero Intermediate calcs'!BE47)+Data!$AK$44)</f>
        <v>28309.167572290582</v>
      </c>
      <c r="BF49" s="22">
        <f>((Data!$AJ$44*'Net zero Intermediate calcs'!BF47)+Data!$AK$44)</f>
        <v>8787.8355621656901</v>
      </c>
      <c r="BG49" s="22">
        <f>((Data!$AJ$44*'Net zero Intermediate calcs'!BG47)+Data!$AK$44)</f>
        <v>-12084.168571903938</v>
      </c>
      <c r="BH49" s="22">
        <f>((Data!$AJ$44*'Net zero Intermediate calcs'!BH47)+Data!$AK$44)</f>
        <v>-32695.636344913553</v>
      </c>
      <c r="BI49" s="22">
        <f>((Data!$AJ$44*'Net zero Intermediate calcs'!BI47)+Data!$AK$44)</f>
        <v>-54667.341764918034</v>
      </c>
      <c r="BJ49" s="22">
        <f>((Data!$AJ$44*'Net zero Intermediate calcs'!BJ47)+Data!$AK$44)</f>
        <v>-78632.849790884924</v>
      </c>
      <c r="BK49" s="22">
        <f>((Data!$AJ$44*'Net zero Intermediate calcs'!BK47)+Data!$AK$44)</f>
        <v>-104388.82472463962</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2721376.4972705827</v>
      </c>
      <c r="AH50" s="22">
        <f>AH15*Constants!$H$29*Constants!$H$35</f>
        <v>2783379.0381116499</v>
      </c>
      <c r="AI50" s="22">
        <f>AI15*Constants!$H$29*Constants!$H$35</f>
        <v>2813839.145897544</v>
      </c>
      <c r="AJ50" s="22">
        <f>AJ15*Constants!$H$29*Constants!$H$35</f>
        <v>2824719.78637827</v>
      </c>
      <c r="AK50" s="22">
        <f>AK15*Constants!$H$29*Constants!$H$35</f>
        <v>2846516.5549737304</v>
      </c>
      <c r="AL50" s="22">
        <f>AL15*Constants!$H$29*Constants!$H$35</f>
        <v>2870404.4116000007</v>
      </c>
      <c r="AM50" s="22">
        <f>AM15*Constants!$H$29*Constants!$H$35</f>
        <v>2897741.7453386583</v>
      </c>
      <c r="AN50" s="22">
        <f>AN15*Constants!$H$29*Constants!$H$35</f>
        <v>2927486.3905882319</v>
      </c>
      <c r="AO50" s="22">
        <f>AO15*Constants!$H$29*Constants!$H$35</f>
        <v>2959751.6638266831</v>
      </c>
      <c r="AP50" s="22">
        <f>AP15*Constants!$H$29*Constants!$H$35</f>
        <v>2997293.7435922665</v>
      </c>
      <c r="AQ50" s="22">
        <f>AQ15*Constants!$H$29*Constants!$H$35</f>
        <v>3040684.2921653534</v>
      </c>
      <c r="AR50" s="22">
        <f>AR15*Constants!$H$29*Constants!$H$35</f>
        <v>3088977.0097721885</v>
      </c>
      <c r="AS50" s="22">
        <f>AS15*Constants!$H$29*Constants!$H$35</f>
        <v>3139208.2015316603</v>
      </c>
      <c r="AT50" s="22">
        <f>AT15*Constants!$H$29*Constants!$H$35</f>
        <v>3191794.4294948042</v>
      </c>
      <c r="AU50" s="22">
        <f>AU15*Constants!$H$29*Constants!$H$35</f>
        <v>3250507.6382841119</v>
      </c>
      <c r="AV50" s="22">
        <f>AV15*Constants!$H$29*Constants!$H$35</f>
        <v>3312050.7643016265</v>
      </c>
      <c r="AW50" s="22">
        <f>AW15*Constants!$H$29*Constants!$H$35</f>
        <v>3376646.231355052</v>
      </c>
      <c r="AX50" s="22">
        <f>AX15*Constants!$H$29*Constants!$H$35</f>
        <v>3444681.5847938173</v>
      </c>
      <c r="AY50" s="22">
        <f>AY15*Constants!$H$29*Constants!$H$35</f>
        <v>3515326.502873492</v>
      </c>
      <c r="AZ50" s="22">
        <f>AZ15*Constants!$H$29*Constants!$H$35</f>
        <v>3586744.1510107419</v>
      </c>
      <c r="BA50" s="22">
        <f>BA15*Constants!$H$29*Constants!$H$35</f>
        <v>3658218.9578060545</v>
      </c>
      <c r="BB50" s="22">
        <f>BB15*Constants!$H$29*Constants!$H$35</f>
        <v>3732459.0537653165</v>
      </c>
      <c r="BC50" s="22">
        <f>BC15*Constants!$H$29*Constants!$H$35</f>
        <v>3805527.211019442</v>
      </c>
      <c r="BD50" s="22">
        <f>BD15*Constants!$H$29*Constants!$H$35</f>
        <v>3880873.2089623138</v>
      </c>
      <c r="BE50" s="22">
        <f>BE15*Constants!$H$29*Constants!$H$35</f>
        <v>3959379.4663450341</v>
      </c>
      <c r="BF50" s="22">
        <f>BF15*Constants!$H$29*Constants!$H$35</f>
        <v>4041271.2086193501</v>
      </c>
      <c r="BG50" s="22">
        <f>BG15*Constants!$H$29*Constants!$H$35</f>
        <v>4126763.3506972152</v>
      </c>
      <c r="BH50" s="22">
        <f>BH15*Constants!$H$29*Constants!$H$35</f>
        <v>4210620.4647014299</v>
      </c>
      <c r="BI50" s="22">
        <f>BI15*Constants!$H$29*Constants!$H$35</f>
        <v>4298116.7671748353</v>
      </c>
      <c r="BJ50" s="22">
        <f>BJ15*Constants!$H$29*Constants!$H$35</f>
        <v>4391319.0724634277</v>
      </c>
      <c r="BK50" s="22">
        <f>BK15*Constants!$H$29*Constants!$H$35</f>
        <v>4489493.6779188709</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3879298.5642415793</v>
      </c>
      <c r="AD51" s="22">
        <f>AD8*Constants!$H$30*Constants!$H$36</f>
        <v>3906775.7827615775</v>
      </c>
      <c r="AE51" s="22">
        <f>AE8*Constants!$H$30*Constants!$H$36</f>
        <v>3953557.7830203283</v>
      </c>
      <c r="AF51" s="22">
        <f>AF8*Constants!$H$30*Constants!$H$36</f>
        <v>4003230.5614012103</v>
      </c>
      <c r="AG51" s="22">
        <f>AG8*Constants!$H$30*Constants!$H$36</f>
        <v>3671100.4548070142</v>
      </c>
      <c r="AH51" s="22">
        <f>AH8*Constants!$H$30*Constants!$H$36</f>
        <v>3889660.4707544325</v>
      </c>
      <c r="AI51" s="22">
        <f>AI8*Constants!$H$30*Constants!$H$36</f>
        <v>3980064.8660535333</v>
      </c>
      <c r="AJ51" s="22">
        <f>AJ8*Constants!$H$30*Constants!$H$36</f>
        <v>3984982.1719077029</v>
      </c>
      <c r="AK51" s="22">
        <f>AK8*Constants!$H$30*Constants!$H$36</f>
        <v>4029887.7839611447</v>
      </c>
      <c r="AL51" s="22">
        <f>AL8*Constants!$H$30*Constants!$H$36</f>
        <v>4079981.5848412355</v>
      </c>
      <c r="AM51" s="22">
        <f>AM8*Constants!$H$30*Constants!$H$36</f>
        <v>4146544.2029830734</v>
      </c>
      <c r="AN51" s="22">
        <f>AN8*Constants!$H$30*Constants!$H$36</f>
        <v>4224880.1873930916</v>
      </c>
      <c r="AO51" s="22">
        <f>AO8*Constants!$H$30*Constants!$H$36</f>
        <v>4315492.3264306076</v>
      </c>
      <c r="AP51" s="22">
        <f>AP8*Constants!$H$30*Constants!$H$36</f>
        <v>4430045.1547552738</v>
      </c>
      <c r="AQ51" s="22">
        <f>AQ8*Constants!$H$30*Constants!$H$36</f>
        <v>4570775.9612385388</v>
      </c>
      <c r="AR51" s="22">
        <f>AR8*Constants!$H$30*Constants!$H$36</f>
        <v>4733595.6524260696</v>
      </c>
      <c r="AS51" s="22">
        <f>AS8*Constants!$H$30*Constants!$H$36</f>
        <v>4905598.3356775139</v>
      </c>
      <c r="AT51" s="22">
        <f>AT8*Constants!$H$30*Constants!$H$36</f>
        <v>5088512.9188865041</v>
      </c>
      <c r="AU51" s="22">
        <f>AU8*Constants!$H$30*Constants!$H$36</f>
        <v>5298607.6639424991</v>
      </c>
      <c r="AV51" s="22">
        <f>AV8*Constants!$H$30*Constants!$H$36</f>
        <v>5521641.1023784596</v>
      </c>
      <c r="AW51" s="22">
        <f>AW8*Constants!$H$30*Constants!$H$36</f>
        <v>5758419.0676735025</v>
      </c>
      <c r="AX51" s="22">
        <f>AX8*Constants!$H$30*Constants!$H$36</f>
        <v>6010709.4426162522</v>
      </c>
      <c r="AY51" s="22">
        <f>AY8*Constants!$H$30*Constants!$H$36</f>
        <v>6275158.0772579303</v>
      </c>
      <c r="AZ51" s="22">
        <f>AZ8*Constants!$H$30*Constants!$H$36</f>
        <v>6543876.3635294028</v>
      </c>
      <c r="BA51" s="22">
        <f>BA8*Constants!$H$30*Constants!$H$36</f>
        <v>6813738.932702004</v>
      </c>
      <c r="BB51" s="22">
        <f>BB8*Constants!$H$30*Constants!$H$36</f>
        <v>7096294.0725957612</v>
      </c>
      <c r="BC51" s="22">
        <f>BC8*Constants!$H$30*Constants!$H$36</f>
        <v>7374804.4596072463</v>
      </c>
      <c r="BD51" s="22">
        <f>BD8*Constants!$H$30*Constants!$H$36</f>
        <v>7664161.1816443009</v>
      </c>
      <c r="BE51" s="22">
        <f>BE8*Constants!$H$30*Constants!$H$36</f>
        <v>7968155.568598751</v>
      </c>
      <c r="BF51" s="22">
        <f>BF8*Constants!$H$30*Constants!$H$36</f>
        <v>8287868.9469217304</v>
      </c>
      <c r="BG51" s="22">
        <f>BG8*Constants!$H$30*Constants!$H$36</f>
        <v>8624351.4966840968</v>
      </c>
      <c r="BH51" s="22">
        <f>BH8*Constants!$H$30*Constants!$H$36</f>
        <v>8955162.6617298648</v>
      </c>
      <c r="BI51" s="22">
        <f>BI8*Constants!$H$30*Constants!$H$36</f>
        <v>9302896.1909477152</v>
      </c>
      <c r="BJ51" s="22">
        <f>BJ8*Constants!$H$30*Constants!$H$36</f>
        <v>9676397.2778399792</v>
      </c>
      <c r="BK51" s="22">
        <f>BK8*Constants!$H$30*Constants!$H$36</f>
        <v>10072644.812350027</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679958.62583339319</v>
      </c>
      <c r="AH52" s="22">
        <f>AH18*Constants!$H$31*Constants!$H$37</f>
        <v>684794.54463575897</v>
      </c>
      <c r="AI52" s="22">
        <f>AI18*Constants!$H$31*Constants!$H$37</f>
        <v>688798.33661765303</v>
      </c>
      <c r="AJ52" s="22">
        <f>AJ18*Constants!$H$31*Constants!$H$37</f>
        <v>692855.19353914261</v>
      </c>
      <c r="AK52" s="22">
        <f>AK18*Constants!$H$31*Constants!$H$37</f>
        <v>697618.69646132493</v>
      </c>
      <c r="AL52" s="22">
        <f>AL18*Constants!$H$31*Constants!$H$37</f>
        <v>702754.74212190032</v>
      </c>
      <c r="AM52" s="22">
        <f>AM18*Constants!$H$31*Constants!$H$37</f>
        <v>707746.3591500097</v>
      </c>
      <c r="AN52" s="22">
        <f>AN18*Constants!$H$31*Constants!$H$37</f>
        <v>712610.30261647864</v>
      </c>
      <c r="AO52" s="22">
        <f>AO18*Constants!$H$31*Constants!$H$37</f>
        <v>717345.49490196351</v>
      </c>
      <c r="AP52" s="22">
        <f>AP18*Constants!$H$31*Constants!$H$37</f>
        <v>721979.90748240426</v>
      </c>
      <c r="AQ52" s="22">
        <f>AQ18*Constants!$H$31*Constants!$H$37</f>
        <v>726536.81078414689</v>
      </c>
      <c r="AR52" s="22">
        <f>AR18*Constants!$H$31*Constants!$H$37</f>
        <v>731014.68185281218</v>
      </c>
      <c r="AS52" s="22">
        <f>AS18*Constants!$H$31*Constants!$H$37</f>
        <v>735418.28369526798</v>
      </c>
      <c r="AT52" s="22">
        <f>AT18*Constants!$H$31*Constants!$H$37</f>
        <v>739755.11002692976</v>
      </c>
      <c r="AU52" s="22">
        <f>AU18*Constants!$H$31*Constants!$H$37</f>
        <v>744034.19012074568</v>
      </c>
      <c r="AV52" s="22">
        <f>AV18*Constants!$H$31*Constants!$H$37</f>
        <v>748249.68009098852</v>
      </c>
      <c r="AW52" s="22">
        <f>AW18*Constants!$H$31*Constants!$H$37</f>
        <v>752416.83769952192</v>
      </c>
      <c r="AX52" s="22">
        <f>AX18*Constants!$H$31*Constants!$H$37</f>
        <v>756527.3399902914</v>
      </c>
      <c r="AY52" s="22">
        <f>AY18*Constants!$H$31*Constants!$H$37</f>
        <v>760557.4194120703</v>
      </c>
      <c r="AZ52" s="22">
        <f>AZ18*Constants!$H$31*Constants!$H$37</f>
        <v>764499.45572433306</v>
      </c>
      <c r="BA52" s="22">
        <f>BA18*Constants!$H$31*Constants!$H$37</f>
        <v>768355.49090111325</v>
      </c>
      <c r="BB52" s="22">
        <f>BB18*Constants!$H$31*Constants!$H$37</f>
        <v>772144.65183105867</v>
      </c>
      <c r="BC52" s="22">
        <f>BC18*Constants!$H$31*Constants!$H$37</f>
        <v>775834.1216365397</v>
      </c>
      <c r="BD52" s="22">
        <f>BD18*Constants!$H$31*Constants!$H$37</f>
        <v>779430.9769789963</v>
      </c>
      <c r="BE52" s="22">
        <f>BE18*Constants!$H$31*Constants!$H$37</f>
        <v>782938.72244297666</v>
      </c>
      <c r="BF52" s="22">
        <f>BF18*Constants!$H$31*Constants!$H$37</f>
        <v>786347.34895709914</v>
      </c>
      <c r="BG52" s="22">
        <f>BG18*Constants!$H$31*Constants!$H$37</f>
        <v>789645.54449521645</v>
      </c>
      <c r="BH52" s="22">
        <f>BH18*Constants!$H$31*Constants!$H$37</f>
        <v>792807.37678058108</v>
      </c>
      <c r="BI52" s="22">
        <f>BI18*Constants!$H$31*Constants!$H$37</f>
        <v>795860.22393801901</v>
      </c>
      <c r="BJ52" s="22">
        <f>BJ18*Constants!$H$31*Constants!$H$37</f>
        <v>798815.64455338917</v>
      </c>
      <c r="BK52" s="22">
        <f>BK18*Constants!$H$31*Constants!$H$37</f>
        <v>801658.13076590106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112582.26561288939</v>
      </c>
      <c r="AC53" s="22">
        <f>AC32*Constants!$H$32*Constants!$H$38</f>
        <v>113789.7724122537</v>
      </c>
      <c r="AD53" s="22">
        <f>AD32*Constants!$H$32*Constants!$H$38</f>
        <v>114236.87821044908</v>
      </c>
      <c r="AE53" s="22">
        <f>AE32*Constants!$H$32*Constants!$H$38</f>
        <v>115251.32905709544</v>
      </c>
      <c r="AF53" s="22">
        <f>AF32*Constants!$H$32*Constants!$H$38</f>
        <v>116345.45035452007</v>
      </c>
      <c r="AG53" s="22">
        <f>AG32*Constants!$H$32*Constants!$H$38</f>
        <v>106322.09217978985</v>
      </c>
      <c r="AH53" s="22">
        <f>AH32*Constants!$H$32*Constants!$H$38</f>
        <v>112560.41204647142</v>
      </c>
      <c r="AI53" s="22">
        <f>AI32*Constants!$H$32*Constants!$H$38</f>
        <v>115035.94609670178</v>
      </c>
      <c r="AJ53" s="22">
        <f>AJ32*Constants!$H$32*Constants!$H$38</f>
        <v>114969.65770962107</v>
      </c>
      <c r="AK53" s="22">
        <f>AK32*Constants!$H$32*Constants!$H$38</f>
        <v>116054.07268820846</v>
      </c>
      <c r="AL53" s="22">
        <f>AL32*Constants!$H$32*Constants!$H$38</f>
        <v>117273.08265795314</v>
      </c>
      <c r="AM53" s="22">
        <f>AM32*Constants!$H$32*Constants!$H$38</f>
        <v>118988.79104324484</v>
      </c>
      <c r="AN53" s="22">
        <f>AN32*Constants!$H$32*Constants!$H$38</f>
        <v>121060.86167619868</v>
      </c>
      <c r="AO53" s="22">
        <f>AO32*Constants!$H$32*Constants!$H$38</f>
        <v>123504.2842353398</v>
      </c>
      <c r="AP53" s="22">
        <f>AP32*Constants!$H$32*Constants!$H$38</f>
        <v>126664.04207035435</v>
      </c>
      <c r="AQ53" s="22">
        <f>AQ32*Constants!$H$32*Constants!$H$38</f>
        <v>130605.36673400972</v>
      </c>
      <c r="AR53" s="22">
        <f>AR32*Constants!$H$32*Constants!$H$38</f>
        <v>135206.88811008132</v>
      </c>
      <c r="AS53" s="22">
        <f>AS32*Constants!$H$32*Constants!$H$38</f>
        <v>140085.04004686436</v>
      </c>
      <c r="AT53" s="22">
        <f>AT32*Constants!$H$32*Constants!$H$38</f>
        <v>145290.78047246794</v>
      </c>
      <c r="AU53" s="22">
        <f>AU32*Constants!$H$32*Constants!$H$38</f>
        <v>151306.81909953995</v>
      </c>
      <c r="AV53" s="22">
        <f>AV32*Constants!$H$32*Constants!$H$38</f>
        <v>157710.47711605841</v>
      </c>
      <c r="AW53" s="22">
        <f>AW32*Constants!$H$32*Constants!$H$38</f>
        <v>164524.88992085448</v>
      </c>
      <c r="AX53" s="22">
        <f>AX32*Constants!$H$32*Constants!$H$38</f>
        <v>171803.00088063744</v>
      </c>
      <c r="AY53" s="22">
        <f>AY32*Constants!$H$32*Constants!$H$38</f>
        <v>179446.43266337173</v>
      </c>
      <c r="AZ53" s="22">
        <f>AZ32*Constants!$H$32*Constants!$H$38</f>
        <v>187221.28521552309</v>
      </c>
      <c r="BA53" s="22">
        <f>BA32*Constants!$H$32*Constants!$H$38</f>
        <v>195034.62534037483</v>
      </c>
      <c r="BB53" s="22">
        <f>BB32*Constants!$H$32*Constants!$H$38</f>
        <v>203228.44667766185</v>
      </c>
      <c r="BC53" s="22">
        <f>BC32*Constants!$H$32*Constants!$H$38</f>
        <v>211307.35300043452</v>
      </c>
      <c r="BD53" s="22">
        <f>BD32*Constants!$H$32*Constants!$H$38</f>
        <v>219713.25289046002</v>
      </c>
      <c r="BE53" s="22">
        <f>BE32*Constants!$H$32*Constants!$H$38</f>
        <v>228558.56889390043</v>
      </c>
      <c r="BF53" s="22">
        <f>BF32*Constants!$H$32*Constants!$H$38</f>
        <v>237875.94127589854</v>
      </c>
      <c r="BG53" s="22">
        <f>BG32*Constants!$H$32*Constants!$H$38</f>
        <v>247697.15342249186</v>
      </c>
      <c r="BH53" s="22">
        <f>BH32*Constants!$H$32*Constants!$H$38</f>
        <v>257357.0575245443</v>
      </c>
      <c r="BI53" s="22">
        <f>BI32*Constants!$H$32*Constants!$H$38</f>
        <v>267525.27567989123</v>
      </c>
      <c r="BJ53" s="22">
        <f>BJ32*Constants!$H$32*Constants!$H$38</f>
        <v>278463.913273304</v>
      </c>
      <c r="BK53" s="22">
        <f>BK32*Constants!$H$32*Constants!$H$38</f>
        <v>290084.05224894732</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586050.55870402523</v>
      </c>
      <c r="AE54" s="22">
        <f>AE37*Constants!$H$33*Constants!$H$39</f>
        <v>593601.80527957703</v>
      </c>
      <c r="AF54" s="22">
        <f>AF37*Constants!$H$33*Constants!$H$39</f>
        <v>601454.1975406796</v>
      </c>
      <c r="AG54" s="22">
        <f>AG37*Constants!$H$33*Constants!$H$39</f>
        <v>575327.96378848737</v>
      </c>
      <c r="AH54" s="22">
        <f>AH37*Constants!$H$33*Constants!$H$39</f>
        <v>596004.20915233553</v>
      </c>
      <c r="AI54" s="22">
        <f>AI37*Constants!$H$33*Constants!$H$39</f>
        <v>605578.21390495962</v>
      </c>
      <c r="AJ54" s="22">
        <f>AJ37*Constants!$H$33*Constants!$H$39</f>
        <v>608056.47791325185</v>
      </c>
      <c r="AK54" s="22">
        <f>AK37*Constants!$H$33*Constants!$H$39</f>
        <v>614226.88620145211</v>
      </c>
      <c r="AL54" s="22">
        <f>AL37*Constants!$H$33*Constants!$H$39</f>
        <v>621019.53126620094</v>
      </c>
      <c r="AM54" s="22">
        <f>AM37*Constants!$H$33*Constants!$H$39</f>
        <v>629110.71803230559</v>
      </c>
      <c r="AN54" s="22">
        <f>AN37*Constants!$H$33*Constants!$H$39</f>
        <v>638117.76402029023</v>
      </c>
      <c r="AO54" s="22">
        <f>AO37*Constants!$H$33*Constants!$H$39</f>
        <v>648082.01216922526</v>
      </c>
      <c r="AP54" s="22">
        <f>AP37*Constants!$H$33*Constants!$H$39</f>
        <v>659989.61577861966</v>
      </c>
      <c r="AQ54" s="22">
        <f>AQ37*Constants!$H$33*Constants!$H$39</f>
        <v>674038.85148965952</v>
      </c>
      <c r="AR54" s="22">
        <f>AR37*Constants!$H$33*Constants!$H$39</f>
        <v>689888.23883707379</v>
      </c>
      <c r="AS54" s="22">
        <f>AS37*Constants!$H$33*Constants!$H$39</f>
        <v>706464.88538024225</v>
      </c>
      <c r="AT54" s="22">
        <f>AT37*Constants!$H$33*Constants!$H$39</f>
        <v>723916.66497848753</v>
      </c>
      <c r="AU54" s="22">
        <f>AU37*Constants!$H$33*Constants!$H$39</f>
        <v>743603.65577384841</v>
      </c>
      <c r="AV54" s="22">
        <f>AV37*Constants!$H$33*Constants!$H$39</f>
        <v>764336.27657770098</v>
      </c>
      <c r="AW54" s="22">
        <f>AW37*Constants!$H$33*Constants!$H$39</f>
        <v>786189.44935495837</v>
      </c>
      <c r="AX54" s="22">
        <f>AX37*Constants!$H$33*Constants!$H$39</f>
        <v>809306.23058704066</v>
      </c>
      <c r="AY54" s="22">
        <f>AY37*Constants!$H$33*Constants!$H$39</f>
        <v>833395.03310862579</v>
      </c>
      <c r="AZ54" s="22">
        <f>AZ37*Constants!$H$33*Constants!$H$39</f>
        <v>857794.69133585109</v>
      </c>
      <c r="BA54" s="22">
        <f>BA37*Constants!$H$33*Constants!$H$39</f>
        <v>882245.84022634465</v>
      </c>
      <c r="BB54" s="22">
        <f>BB37*Constants!$H$33*Constants!$H$39</f>
        <v>907720.4376021151</v>
      </c>
      <c r="BC54" s="22">
        <f>BC37*Constants!$H$33*Constants!$H$39</f>
        <v>932807.1939470683</v>
      </c>
      <c r="BD54" s="22">
        <f>BD37*Constants!$H$33*Constants!$H$39</f>
        <v>958750.44542702381</v>
      </c>
      <c r="BE54" s="22">
        <f>BE37*Constants!$H$33*Constants!$H$39</f>
        <v>985867.87321390887</v>
      </c>
      <c r="BF54" s="22">
        <f>BF37*Constants!$H$33*Constants!$H$39</f>
        <v>1014244.4700701521</v>
      </c>
      <c r="BG54" s="22">
        <f>BG37*Constants!$H$33*Constants!$H$39</f>
        <v>1043961.9692723468</v>
      </c>
      <c r="BH54" s="22">
        <f>BH37*Constants!$H$33*Constants!$H$39</f>
        <v>1073137.3974430924</v>
      </c>
      <c r="BI54" s="22">
        <f>BI37*Constants!$H$33*Constants!$H$39</f>
        <v>1103667.229227321</v>
      </c>
      <c r="BJ54" s="22">
        <f>BJ37*Constants!$H$33*Constants!$H$39</f>
        <v>1136294.3411865821</v>
      </c>
      <c r="BK54" s="22">
        <f>BK37*Constants!$H$33*Constants!$H$39</f>
        <v>1170759.1066316823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1642887.1674004446</v>
      </c>
      <c r="AC55" s="22">
        <f>AC42*Constants!$H$34*Constants!$H$40</f>
        <v>1655964.1814042367</v>
      </c>
      <c r="AD55" s="22">
        <f>AD42*Constants!$H$34*Constants!$H$40</f>
        <v>1652584.5489179101</v>
      </c>
      <c r="AE55" s="22">
        <f>AE42*Constants!$H$34*Constants!$H$40</f>
        <v>1660968.406815934</v>
      </c>
      <c r="AF55" s="22">
        <f>AF42*Constants!$H$34*Constants!$H$40</f>
        <v>1670818.6391072047</v>
      </c>
      <c r="AG55" s="22">
        <f>AG42*Constants!$H$34*Constants!$H$40</f>
        <v>1453780.294588499</v>
      </c>
      <c r="AH55" s="22">
        <f>AH42*Constants!$H$34*Constants!$H$40</f>
        <v>1576637.5259629621</v>
      </c>
      <c r="AI55" s="22">
        <f>AI42*Constants!$H$34*Constants!$H$40</f>
        <v>1621601.0079635843</v>
      </c>
      <c r="AJ55" s="22">
        <f>AJ42*Constants!$H$34*Constants!$H$40</f>
        <v>1612827.763285887</v>
      </c>
      <c r="AK55" s="22">
        <f>AK42*Constants!$H$34*Constants!$H$40</f>
        <v>1627053.3907580657</v>
      </c>
      <c r="AL55" s="22">
        <f>AL42*Constants!$H$34*Constants!$H$40</f>
        <v>1643442.1963802229</v>
      </c>
      <c r="AM55" s="22">
        <f>AM42*Constants!$H$34*Constants!$H$40</f>
        <v>1670575.4008833009</v>
      </c>
      <c r="AN55" s="22">
        <f>AN42*Constants!$H$34*Constants!$H$40</f>
        <v>1705461.0231376647</v>
      </c>
      <c r="AO55" s="22">
        <f>AO42*Constants!$H$34*Constants!$H$40</f>
        <v>1748417.3502871087</v>
      </c>
      <c r="AP55" s="22">
        <f>AP42*Constants!$H$34*Constants!$H$40</f>
        <v>1806673.7464230598</v>
      </c>
      <c r="AQ55" s="22">
        <f>AQ42*Constants!$H$34*Constants!$H$40</f>
        <v>1881564.498010383</v>
      </c>
      <c r="AR55" s="22">
        <f>AR42*Constants!$H$34*Constants!$H$40</f>
        <v>1970531.0908168415</v>
      </c>
      <c r="AS55" s="22">
        <f>AS42*Constants!$H$34*Constants!$H$40</f>
        <v>2065470.4418717306</v>
      </c>
      <c r="AT55" s="22">
        <f>AT42*Constants!$H$34*Constants!$H$40</f>
        <v>2167444.2984106052</v>
      </c>
      <c r="AU55" s="22">
        <f>AU42*Constants!$H$34*Constants!$H$40</f>
        <v>2286622.9064090345</v>
      </c>
      <c r="AV55" s="22">
        <f>AV42*Constants!$H$34*Constants!$H$40</f>
        <v>2414097.066208513</v>
      </c>
      <c r="AW55" s="22">
        <f>AW42*Constants!$H$34*Constants!$H$40</f>
        <v>2550327.2710376224</v>
      </c>
      <c r="AX55" s="22">
        <f>AX42*Constants!$H$34*Constants!$H$40</f>
        <v>2696445.9177614078</v>
      </c>
      <c r="AY55" s="22">
        <f>AY42*Constants!$H$34*Constants!$H$40</f>
        <v>2850420.1457206509</v>
      </c>
      <c r="AZ55" s="22">
        <f>AZ42*Constants!$H$34*Constants!$H$40</f>
        <v>3007327.7963999682</v>
      </c>
      <c r="BA55" s="22">
        <f>BA42*Constants!$H$34*Constants!$H$40</f>
        <v>3165203.9818408652</v>
      </c>
      <c r="BB55" s="22">
        <f>BB42*Constants!$H$34*Constants!$H$40</f>
        <v>3331231.0513212611</v>
      </c>
      <c r="BC55" s="22">
        <f>BC42*Constants!$H$34*Constants!$H$40</f>
        <v>3495014.2743546055</v>
      </c>
      <c r="BD55" s="22">
        <f>BD42*Constants!$H$34*Constants!$H$40</f>
        <v>3665866.4169803527</v>
      </c>
      <c r="BE55" s="22">
        <f>BE42*Constants!$H$34*Constants!$H$40</f>
        <v>3846153.5700843167</v>
      </c>
      <c r="BF55" s="22">
        <f>BF42*Constants!$H$34*Constants!$H$40</f>
        <v>4036582.7376079531</v>
      </c>
      <c r="BG55" s="22">
        <f>BG42*Constants!$H$34*Constants!$H$40</f>
        <v>4237845.2091566529</v>
      </c>
      <c r="BH55" s="22">
        <f>BH42*Constants!$H$34*Constants!$H$40</f>
        <v>4435951.459496852</v>
      </c>
      <c r="BI55" s="22">
        <f>BI42*Constants!$H$34*Constants!$H$40</f>
        <v>4644982.8069172511</v>
      </c>
      <c r="BJ55" s="22">
        <f>BJ42*Constants!$H$34*Constants!$H$40</f>
        <v>4870449.4702034835</v>
      </c>
      <c r="BK55" s="22">
        <f>BK42*Constants!$H$34*Constants!$H$40</f>
        <v>5110503.1944441497</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9095513.140556192</v>
      </c>
      <c r="AA56" s="22">
        <f t="shared" si="8"/>
        <v>9326430.4780428447</v>
      </c>
      <c r="AB56" s="22">
        <f t="shared" si="8"/>
        <v>9484875.5644762404</v>
      </c>
      <c r="AC56" s="22">
        <f t="shared" si="8"/>
        <v>9595076.4625779241</v>
      </c>
      <c r="AD56" s="22">
        <f t="shared" si="8"/>
        <v>9655827.5030585341</v>
      </c>
      <c r="AE56" s="22">
        <f t="shared" si="8"/>
        <v>9754723.2383019067</v>
      </c>
      <c r="AF56" s="22">
        <f t="shared" si="8"/>
        <v>9859425.640146507</v>
      </c>
      <c r="AG56" s="22">
        <f t="shared" si="8"/>
        <v>9207865.9284677673</v>
      </c>
      <c r="AH56" s="22">
        <f t="shared" si="8"/>
        <v>9643036.2006636113</v>
      </c>
      <c r="AI56" s="22">
        <f t="shared" si="8"/>
        <v>9824917.5165339764</v>
      </c>
      <c r="AJ56" s="22">
        <f t="shared" si="8"/>
        <v>9838411.0507338755</v>
      </c>
      <c r="AK56" s="22">
        <f t="shared" si="8"/>
        <v>9931357.3850439265</v>
      </c>
      <c r="AL56" s="22">
        <f t="shared" si="8"/>
        <v>10034875.548867512</v>
      </c>
      <c r="AM56" s="22">
        <f t="shared" si="8"/>
        <v>10170707.217430592</v>
      </c>
      <c r="AN56" s="22">
        <f t="shared" si="8"/>
        <v>10329616.529431956</v>
      </c>
      <c r="AO56" s="22">
        <f t="shared" si="8"/>
        <v>10512593.131850928</v>
      </c>
      <c r="AP56" s="22">
        <f t="shared" si="8"/>
        <v>10742646.210101979</v>
      </c>
      <c r="AQ56" s="22">
        <f t="shared" si="8"/>
        <v>11024205.780422091</v>
      </c>
      <c r="AR56" s="22">
        <f t="shared" si="8"/>
        <v>11349213.561815068</v>
      </c>
      <c r="AS56" s="22">
        <f t="shared" si="8"/>
        <v>11692245.188203279</v>
      </c>
      <c r="AT56" s="22">
        <f t="shared" si="8"/>
        <v>12056714.2022698</v>
      </c>
      <c r="AU56" s="22">
        <f t="shared" si="8"/>
        <v>12474682.873629779</v>
      </c>
      <c r="AV56" s="22">
        <f t="shared" si="8"/>
        <v>12918085.366673347</v>
      </c>
      <c r="AW56" s="22">
        <f t="shared" si="8"/>
        <v>13388523.747041512</v>
      </c>
      <c r="AX56" s="22">
        <f t="shared" si="8"/>
        <v>13889473.516629448</v>
      </c>
      <c r="AY56" s="22">
        <f t="shared" si="8"/>
        <v>14414303.611036142</v>
      </c>
      <c r="AZ56" s="22">
        <f t="shared" si="8"/>
        <v>14947463.74321582</v>
      </c>
      <c r="BA56" s="22">
        <f t="shared" si="8"/>
        <v>15482797.828816757</v>
      </c>
      <c r="BB56" s="22">
        <f t="shared" si="8"/>
        <v>16043077.713793175</v>
      </c>
      <c r="BC56" s="22">
        <f t="shared" si="8"/>
        <v>16595294.613565335</v>
      </c>
      <c r="BD56" s="22">
        <f t="shared" si="8"/>
        <v>17168795.48288345</v>
      </c>
      <c r="BE56" s="22">
        <f t="shared" si="8"/>
        <v>17771053.769578889</v>
      </c>
      <c r="BF56" s="22">
        <f t="shared" si="8"/>
        <v>18404190.653452184</v>
      </c>
      <c r="BG56" s="22">
        <f t="shared" si="8"/>
        <v>19070264.72372802</v>
      </c>
      <c r="BH56" s="22">
        <f t="shared" si="8"/>
        <v>19725036.417676363</v>
      </c>
      <c r="BI56" s="22">
        <f t="shared" si="8"/>
        <v>20413048.493885033</v>
      </c>
      <c r="BJ56" s="22">
        <f t="shared" si="8"/>
        <v>21151739.719520167</v>
      </c>
      <c r="BK56" s="22">
        <f t="shared" si="8"/>
        <v>21935142.974359579</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7231399.0528125465</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7300340.0215308033</v>
      </c>
      <c r="AH58" s="22">
        <f>((Data!$AJ$37*'Net zero Intermediate calcs'!AH56)+Data!$AK$37)</f>
        <v>7567365.5282425769</v>
      </c>
      <c r="AI58" s="22">
        <f>((Data!$AJ$37*'Net zero Intermediate calcs'!AI56)+Data!$AK$37)</f>
        <v>7678970.0050066318</v>
      </c>
      <c r="AJ58" s="22">
        <f>((Data!$AJ$37*'Net zero Intermediate calcs'!AJ56)+Data!$AK$37)</f>
        <v>7687249.7934877686</v>
      </c>
      <c r="AK58" s="22">
        <f>((Data!$AJ$37*'Net zero Intermediate calcs'!AK56)+Data!$AK$37)</f>
        <v>7744282.7380657792</v>
      </c>
      <c r="AL58" s="22">
        <f>((Data!$AJ$37*'Net zero Intermediate calcs'!AL56)+Data!$AK$37)</f>
        <v>7807802.6793737765</v>
      </c>
      <c r="AM58" s="22">
        <f>((Data!$AJ$37*'Net zero Intermediate calcs'!AM56)+Data!$AK$37)</f>
        <v>7891150.5605204888</v>
      </c>
      <c r="AN58" s="22">
        <f>((Data!$AJ$37*'Net zero Intermediate calcs'!AN56)+Data!$AK$37)</f>
        <v>7988659.1503059771</v>
      </c>
      <c r="AO58" s="22">
        <f>((Data!$AJ$37*'Net zero Intermediate calcs'!AO56)+Data!$AK$37)</f>
        <v>8100935.7075505313</v>
      </c>
      <c r="AP58" s="22">
        <f>((Data!$AJ$37*'Net zero Intermediate calcs'!AP56)+Data!$AK$37)</f>
        <v>8242098.9342585914</v>
      </c>
      <c r="AQ58" s="22">
        <f>((Data!$AJ$37*'Net zero Intermediate calcs'!AQ56)+Data!$AK$37)</f>
        <v>8414867.1395748816</v>
      </c>
      <c r="AR58" s="22">
        <f>((Data!$AJ$37*'Net zero Intermediate calcs'!AR56)+Data!$AK$37)</f>
        <v>8614295.6691796612</v>
      </c>
      <c r="AS58" s="22">
        <f>((Data!$AJ$37*'Net zero Intermediate calcs'!AS56)+Data!$AK$37)</f>
        <v>8824783.8383100498</v>
      </c>
      <c r="AT58" s="22">
        <f>((Data!$AJ$37*'Net zero Intermediate calcs'!AT56)+Data!$AK$37)</f>
        <v>9048426.236194374</v>
      </c>
      <c r="AU58" s="22">
        <f>((Data!$AJ$37*'Net zero Intermediate calcs'!AU56)+Data!$AK$37)</f>
        <v>9304896.6418964379</v>
      </c>
      <c r="AV58" s="22">
        <f>((Data!$AJ$37*'Net zero Intermediate calcs'!AV56)+Data!$AK$37)</f>
        <v>9576973.5344304424</v>
      </c>
      <c r="AW58" s="22">
        <f>((Data!$AJ$37*'Net zero Intermediate calcs'!AW56)+Data!$AK$37)</f>
        <v>9865639.9597830046</v>
      </c>
      <c r="AX58" s="22">
        <f>((Data!$AJ$37*'Net zero Intermediate calcs'!AX56)+Data!$AK$37)</f>
        <v>10173028.526070833</v>
      </c>
      <c r="AY58" s="22">
        <f>((Data!$AJ$37*'Net zero Intermediate calcs'!AY56)+Data!$AK$37)</f>
        <v>10495070.335566187</v>
      </c>
      <c r="AZ58" s="22">
        <f>((Data!$AJ$37*'Net zero Intermediate calcs'!AZ56)+Data!$AK$37)</f>
        <v>10822223.55247923</v>
      </c>
      <c r="BA58" s="22">
        <f>((Data!$AJ$37*'Net zero Intermediate calcs'!BA56)+Data!$AK$37)</f>
        <v>11150710.732328091</v>
      </c>
      <c r="BB58" s="22">
        <f>((Data!$AJ$37*'Net zero Intermediate calcs'!BB56)+Data!$AK$37)</f>
        <v>11494504.942882327</v>
      </c>
      <c r="BC58" s="22">
        <f>((Data!$AJ$37*'Net zero Intermediate calcs'!BC56)+Data!$AK$37)</f>
        <v>11833351.612560408</v>
      </c>
      <c r="BD58" s="22">
        <f>((Data!$AJ$37*'Net zero Intermediate calcs'!BD56)+Data!$AK$37)</f>
        <v>12185258.371853914</v>
      </c>
      <c r="BE58" s="22">
        <f>((Data!$AJ$37*'Net zero Intermediate calcs'!BE56)+Data!$AK$37)</f>
        <v>12554811.01469584</v>
      </c>
      <c r="BF58" s="22">
        <f>((Data!$AJ$37*'Net zero Intermediate calcs'!BF56)+Data!$AK$37)</f>
        <v>12943311.12151861</v>
      </c>
      <c r="BG58" s="22">
        <f>((Data!$AJ$37*'Net zero Intermediate calcs'!BG56)+Data!$AK$37)</f>
        <v>13352021.866454182</v>
      </c>
      <c r="BH58" s="22">
        <f>((Data!$AJ$37*'Net zero Intermediate calcs'!BH56)+Data!$AK$37)</f>
        <v>13753797.342694428</v>
      </c>
      <c r="BI58" s="22">
        <f>((Data!$AJ$37*'Net zero Intermediate calcs'!BI56)+Data!$AK$37)</f>
        <v>14175969.501528751</v>
      </c>
      <c r="BJ58" s="22">
        <f>((Data!$AJ$37*'Net zero Intermediate calcs'!BJ56)+Data!$AK$37)</f>
        <v>14629238.971967192</v>
      </c>
      <c r="BK58" s="22">
        <f>((Data!$AJ$37*'Net zero Intermediate calcs'!BK56)+Data!$AK$37)</f>
        <v>15109944.260100946</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16326912.193368739</v>
      </c>
      <c r="AA59" s="22">
        <f t="shared" si="9"/>
        <v>16699523.077015541</v>
      </c>
      <c r="AB59" s="22">
        <f t="shared" si="9"/>
        <v>16955191.89906254</v>
      </c>
      <c r="AC59" s="22">
        <f t="shared" si="9"/>
        <v>17133013.341433506</v>
      </c>
      <c r="AD59" s="22">
        <f t="shared" si="9"/>
        <v>17231041.922233555</v>
      </c>
      <c r="AE59" s="22">
        <f t="shared" si="9"/>
        <v>17390621.223203383</v>
      </c>
      <c r="AF59" s="22">
        <f t="shared" si="9"/>
        <v>17559570.228487641</v>
      </c>
      <c r="AG59" s="22">
        <f t="shared" si="9"/>
        <v>16508205.949998571</v>
      </c>
      <c r="AH59" s="22">
        <f t="shared" si="9"/>
        <v>17210401.728906188</v>
      </c>
      <c r="AI59" s="22">
        <f t="shared" si="9"/>
        <v>17503887.521540608</v>
      </c>
      <c r="AJ59" s="22">
        <f t="shared" si="9"/>
        <v>17525660.844221644</v>
      </c>
      <c r="AK59" s="22">
        <f t="shared" si="9"/>
        <v>17675640.123109706</v>
      </c>
      <c r="AL59" s="22">
        <f t="shared" si="9"/>
        <v>17842678.228241287</v>
      </c>
      <c r="AM59" s="22">
        <f t="shared" si="9"/>
        <v>18061857.77795108</v>
      </c>
      <c r="AN59" s="22">
        <f t="shared" si="9"/>
        <v>18318275.679737933</v>
      </c>
      <c r="AO59" s="22">
        <f t="shared" si="9"/>
        <v>18613528.839401461</v>
      </c>
      <c r="AP59" s="22">
        <f t="shared" si="9"/>
        <v>18984745.144360572</v>
      </c>
      <c r="AQ59" s="22">
        <f t="shared" si="9"/>
        <v>19439072.919996973</v>
      </c>
      <c r="AR59" s="22">
        <f t="shared" si="9"/>
        <v>19963509.230994731</v>
      </c>
      <c r="AS59" s="22">
        <f t="shared" si="9"/>
        <v>20517029.026513331</v>
      </c>
      <c r="AT59" s="22">
        <f t="shared" si="9"/>
        <v>21105140.438464172</v>
      </c>
      <c r="AU59" s="22">
        <f t="shared" si="9"/>
        <v>21779579.515526216</v>
      </c>
      <c r="AV59" s="22">
        <f t="shared" si="9"/>
        <v>22495058.901103787</v>
      </c>
      <c r="AW59" s="22">
        <f t="shared" si="9"/>
        <v>23254163.706824519</v>
      </c>
      <c r="AX59" s="22">
        <f t="shared" si="9"/>
        <v>24062502.042700283</v>
      </c>
      <c r="AY59" s="22">
        <f t="shared" si="9"/>
        <v>24909373.94660233</v>
      </c>
      <c r="AZ59" s="22">
        <f t="shared" si="9"/>
        <v>25769687.295695052</v>
      </c>
      <c r="BA59" s="22">
        <f t="shared" si="9"/>
        <v>26633508.561144847</v>
      </c>
      <c r="BB59" s="22">
        <f t="shared" si="9"/>
        <v>27537582.656675503</v>
      </c>
      <c r="BC59" s="22">
        <f t="shared" si="9"/>
        <v>28428646.226125743</v>
      </c>
      <c r="BD59" s="22">
        <f t="shared" si="9"/>
        <v>29354053.854737364</v>
      </c>
      <c r="BE59" s="22">
        <f t="shared" si="9"/>
        <v>30325864.784274727</v>
      </c>
      <c r="BF59" s="22">
        <f t="shared" si="9"/>
        <v>31347501.774970792</v>
      </c>
      <c r="BG59" s="22">
        <f t="shared" si="9"/>
        <v>32422286.5901822</v>
      </c>
      <c r="BH59" s="22">
        <f t="shared" si="9"/>
        <v>33478833.760370791</v>
      </c>
      <c r="BI59" s="22">
        <f t="shared" si="9"/>
        <v>34589017.99541378</v>
      </c>
      <c r="BJ59" s="22">
        <f t="shared" si="9"/>
        <v>35780978.691487357</v>
      </c>
      <c r="BK59" s="22">
        <f t="shared" si="9"/>
        <v>37045087.234460525</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18751600.038590752</v>
      </c>
      <c r="AA60" s="22">
        <f>((Data!$AJ$41*'Net zero Intermediate calcs'!AA59)+Data!$AK$41)</f>
        <v>19103947.365481112</v>
      </c>
      <c r="AB60" s="22">
        <f>((Data!$AJ$41*'Net zero Intermediate calcs'!AB59)+Data!$AK$41)</f>
        <v>19345712.246677816</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18923034.565422725</v>
      </c>
      <c r="AH60" s="22">
        <f>((Data!$AJ$41*'Net zero Intermediate calcs'!AH59)+Data!$AK$41)</f>
        <v>19587043.096870564</v>
      </c>
      <c r="AI60" s="22">
        <f>((Data!$AJ$41*'Net zero Intermediate calcs'!AI59)+Data!$AK$41)</f>
        <v>19864568.362646367</v>
      </c>
      <c r="AJ60" s="22">
        <f>((Data!$AJ$41*'Net zero Intermediate calcs'!AJ59)+Data!$AK$41)</f>
        <v>19885157.594955146</v>
      </c>
      <c r="AK60" s="22">
        <f>((Data!$AJ$41*'Net zero Intermediate calcs'!AK59)+Data!$AK$41)</f>
        <v>20026980.607444618</v>
      </c>
      <c r="AL60" s="22">
        <f>((Data!$AJ$41*'Net zero Intermediate calcs'!AL59)+Data!$AK$41)</f>
        <v>20184934.742481992</v>
      </c>
      <c r="AM60" s="22">
        <f>((Data!$AJ$41*'Net zero Intermediate calcs'!AM59)+Data!$AK$41)</f>
        <v>20392194.733638033</v>
      </c>
      <c r="AN60" s="22">
        <f>((Data!$AJ$41*'Net zero Intermediate calcs'!AN59)+Data!$AK$41)</f>
        <v>20634667.957654409</v>
      </c>
      <c r="AO60" s="22">
        <f>((Data!$AJ$41*'Net zero Intermediate calcs'!AO59)+Data!$AK$41)</f>
        <v>20913864.476406634</v>
      </c>
      <c r="AP60" s="22">
        <f>((Data!$AJ$41*'Net zero Intermediate calcs'!AP59)+Data!$AK$41)</f>
        <v>21264893.065454617</v>
      </c>
      <c r="AQ60" s="22">
        <f>((Data!$AJ$41*'Net zero Intermediate calcs'!AQ59)+Data!$AK$41)</f>
        <v>21694513.305504479</v>
      </c>
      <c r="AR60" s="22">
        <f>((Data!$AJ$41*'Net zero Intermediate calcs'!AR59)+Data!$AK$41)</f>
        <v>22190429.394953594</v>
      </c>
      <c r="AS60" s="22">
        <f>((Data!$AJ$41*'Net zero Intermediate calcs'!AS59)+Data!$AK$41)</f>
        <v>22713847.332784817</v>
      </c>
      <c r="AT60" s="22">
        <f>((Data!$AJ$41*'Net zero Intermediate calcs'!AT59)+Data!$AK$41)</f>
        <v>23269975.704255089</v>
      </c>
      <c r="AU60" s="22">
        <f>((Data!$AJ$41*'Net zero Intermediate calcs'!AU59)+Data!$AK$41)</f>
        <v>23907737.016075671</v>
      </c>
      <c r="AV60" s="22">
        <f>((Data!$AJ$41*'Net zero Intermediate calcs'!AV59)+Data!$AK$41)</f>
        <v>24584306.756836057</v>
      </c>
      <c r="AW60" s="22">
        <f>((Data!$AJ$41*'Net zero Intermediate calcs'!AW59)+Data!$AK$41)</f>
        <v>25302129.453015968</v>
      </c>
      <c r="AX60" s="22">
        <f>((Data!$AJ$41*'Net zero Intermediate calcs'!AX59)+Data!$AK$41)</f>
        <v>26066508.230901599</v>
      </c>
      <c r="AY60" s="22">
        <f>((Data!$AJ$41*'Net zero Intermediate calcs'!AY59)+Data!$AK$41)</f>
        <v>26867325.020357713</v>
      </c>
      <c r="AZ60" s="22">
        <f>((Data!$AJ$41*'Net zero Intermediate calcs'!AZ59)+Data!$AK$41)</f>
        <v>27680852.273974515</v>
      </c>
      <c r="BA60" s="22">
        <f>((Data!$AJ$41*'Net zero Intermediate calcs'!BA59)+Data!$AK$41)</f>
        <v>28497696.674259916</v>
      </c>
      <c r="BB60" s="22">
        <f>((Data!$AJ$41*'Net zero Intermediate calcs'!BB59)+Data!$AK$41)</f>
        <v>29352604.850192316</v>
      </c>
      <c r="BC60" s="22">
        <f>((Data!$AJ$41*'Net zero Intermediate calcs'!BC59)+Data!$AK$41)</f>
        <v>30195210.04656329</v>
      </c>
      <c r="BD60" s="22">
        <f>((Data!$AJ$41*'Net zero Intermediate calcs'!BD59)+Data!$AK$41)</f>
        <v>31070291.582115881</v>
      </c>
      <c r="BE60" s="22">
        <f>((Data!$AJ$41*'Net zero Intermediate calcs'!BE59)+Data!$AK$41)</f>
        <v>31989252.885430634</v>
      </c>
      <c r="BF60" s="22">
        <f>((Data!$AJ$41*'Net zero Intermediate calcs'!BF59)+Data!$AK$41)</f>
        <v>32955330.578065313</v>
      </c>
      <c r="BG60" s="22">
        <f>((Data!$AJ$41*'Net zero Intermediate calcs'!BG59)+Data!$AK$41)</f>
        <v>33971665.777176291</v>
      </c>
      <c r="BH60" s="22">
        <f>((Data!$AJ$41*'Net zero Intermediate calcs'!BH59)+Data!$AK$41)</f>
        <v>34970755.142215878</v>
      </c>
      <c r="BI60" s="22">
        <f>((Data!$AJ$41*'Net zero Intermediate calcs'!BI59)+Data!$AK$41)</f>
        <v>36020564.64789851</v>
      </c>
      <c r="BJ60" s="22">
        <f>((Data!$AJ$41*'Net zero Intermediate calcs'!BJ59)+Data!$AK$41)</f>
        <v>37147703.396260999</v>
      </c>
      <c r="BK60" s="22">
        <f>((Data!$AJ$41*'Net zero Intermediate calcs'!BK59)+Data!$AK$41)</f>
        <v>38343066.402452908</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3532846.5940719731</v>
      </c>
      <c r="AH61" s="22">
        <f>((Data!$AJ$42*LN('Net zero Intermediate calcs'!AH60))+Data!$AK$42)</f>
        <v>3559420.7056514025</v>
      </c>
      <c r="AI61" s="22">
        <f>((Data!$AJ$42*LN('Net zero Intermediate calcs'!AI60))+Data!$AK$42)</f>
        <v>3570261.5070564244</v>
      </c>
      <c r="AJ61" s="22">
        <f>((Data!$AJ$42*LN('Net zero Intermediate calcs'!AJ60))+Data!$AK$42)</f>
        <v>3571059.7268603966</v>
      </c>
      <c r="AK61" s="22">
        <f>((Data!$AJ$42*LN('Net zero Intermediate calcs'!AK60))+Data!$AK$42)</f>
        <v>3576535.6832903493</v>
      </c>
      <c r="AL61" s="22">
        <f>((Data!$AJ$42*LN('Net zero Intermediate calcs'!AL60))+Data!$AK$42)</f>
        <v>3582589.0212090667</v>
      </c>
      <c r="AM61" s="22">
        <f>((Data!$AJ$42*LN('Net zero Intermediate calcs'!AM60))+Data!$AK$42)</f>
        <v>3590460.464595072</v>
      </c>
      <c r="AN61" s="22">
        <f>((Data!$AJ$42*LN('Net zero Intermediate calcs'!AN60))+Data!$AK$42)</f>
        <v>3599568.3378957454</v>
      </c>
      <c r="AO61" s="22">
        <f>((Data!$AJ$42*LN('Net zero Intermediate calcs'!AO60))+Data!$AK$42)</f>
        <v>3609923.9861918241</v>
      </c>
      <c r="AP61" s="22">
        <f>((Data!$AJ$42*LN('Net zero Intermediate calcs'!AP60))+Data!$AK$42)</f>
        <v>3622749.5119625926</v>
      </c>
      <c r="AQ61" s="22">
        <f>((Data!$AJ$42*LN('Net zero Intermediate calcs'!AQ60))+Data!$AK$42)</f>
        <v>3638161.4546589516</v>
      </c>
      <c r="AR61" s="22">
        <f>((Data!$AJ$42*LN('Net zero Intermediate calcs'!AR60))+Data!$AK$42)</f>
        <v>3655576.6197214182</v>
      </c>
      <c r="AS61" s="22">
        <f>((Data!$AJ$42*LN('Net zero Intermediate calcs'!AS60))+Data!$AK$42)</f>
        <v>3673540.3700983394</v>
      </c>
      <c r="AT61" s="22">
        <f>((Data!$AJ$42*LN('Net zero Intermediate calcs'!AT60))+Data!$AK$42)</f>
        <v>3692178.7258380298</v>
      </c>
      <c r="AU61" s="22">
        <f>((Data!$AJ$42*LN('Net zero Intermediate calcs'!AU60))+Data!$AK$42)</f>
        <v>3713012.3195534348</v>
      </c>
      <c r="AV61" s="22">
        <f>((Data!$AJ$42*LN('Net zero Intermediate calcs'!AV60))+Data!$AK$42)</f>
        <v>3734514.7083002646</v>
      </c>
      <c r="AW61" s="22">
        <f>((Data!$AJ$42*LN('Net zero Intermediate calcs'!AW60))+Data!$AK$42)</f>
        <v>3756690.6017623115</v>
      </c>
      <c r="AX61" s="22">
        <f>((Data!$AJ$42*LN('Net zero Intermediate calcs'!AX60))+Data!$AK$42)</f>
        <v>3779623.5069015324</v>
      </c>
      <c r="AY61" s="22">
        <f>((Data!$AJ$42*LN('Net zero Intermediate calcs'!AY60))+Data!$AK$42)</f>
        <v>3802939.2577585205</v>
      </c>
      <c r="AZ61" s="22">
        <f>((Data!$AJ$42*LN('Net zero Intermediate calcs'!AZ60))+Data!$AK$42)</f>
        <v>3825924.0461836755</v>
      </c>
      <c r="BA61" s="22">
        <f>((Data!$AJ$42*LN('Net zero Intermediate calcs'!BA60))+Data!$AK$42)</f>
        <v>3848332.7053888217</v>
      </c>
      <c r="BB61" s="22">
        <f>((Data!$AJ$42*LN('Net zero Intermediate calcs'!BB60))+Data!$AK$42)</f>
        <v>3871107.8900102228</v>
      </c>
      <c r="BC61" s="22">
        <f>((Data!$AJ$42*LN('Net zero Intermediate calcs'!BC60))+Data!$AK$42)</f>
        <v>3892915.2823000681</v>
      </c>
      <c r="BD61" s="22">
        <f>((Data!$AJ$42*LN('Net zero Intermediate calcs'!BD60))+Data!$AK$42)</f>
        <v>3914928.2455330603</v>
      </c>
      <c r="BE61" s="22">
        <f>((Data!$AJ$42*LN('Net zero Intermediate calcs'!BE60))+Data!$AK$42)</f>
        <v>3937387.4095168989</v>
      </c>
      <c r="BF61" s="22">
        <f>((Data!$AJ$42*LN('Net zero Intermediate calcs'!BF60))+Data!$AK$42)</f>
        <v>3960312.8452833463</v>
      </c>
      <c r="BG61" s="22">
        <f>((Data!$AJ$42*LN('Net zero Intermediate calcs'!BG60))+Data!$AK$42)</f>
        <v>3983716.5960292518</v>
      </c>
      <c r="BH61" s="22">
        <f>((Data!$AJ$42*LN('Net zero Intermediate calcs'!BH60))+Data!$AK$42)</f>
        <v>4006050.5005795397</v>
      </c>
      <c r="BI61" s="22">
        <f>((Data!$AJ$42*LN('Net zero Intermediate calcs'!BI60))+Data!$AK$42)</f>
        <v>4028840.9744705111</v>
      </c>
      <c r="BJ61" s="22">
        <f>((Data!$AJ$42*LN('Net zero Intermediate calcs'!BJ60))+Data!$AK$42)</f>
        <v>4052582.3242733404</v>
      </c>
      <c r="BK61" s="22">
        <f>((Data!$AJ$42*LN('Net zero Intermediate calcs'!BK60))+Data!$AK$42)</f>
        <v>4076986.1943008099</v>
      </c>
    </row>
    <row r="62" spans="1:63" s="44" customFormat="1" x14ac:dyDescent="0.25">
      <c r="A62" s="36"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5546875"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941</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75" x14ac:dyDescent="0.3">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75" x14ac:dyDescent="0.25">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5">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47980.947673782706</v>
      </c>
      <c r="L15">
        <f>'Net zero Activity data'!AN5*'Net zero supporting data'!L12</f>
        <v>96460.518052238767</v>
      </c>
      <c r="M15">
        <f>'Net zero Activity data'!AO5*'Net zero supporting data'!M12</f>
        <v>144452.33571615568</v>
      </c>
      <c r="N15">
        <f>'Net zero Activity data'!AP5*'Net zero supporting data'!N12</f>
        <v>193057.66666330118</v>
      </c>
      <c r="O15">
        <f>'Net zero Activity data'!AQ5*'Net zero supporting data'!O12</f>
        <v>242094.15306046681</v>
      </c>
      <c r="P15">
        <f>'Net zero Activity data'!AR5*'Net zero supporting data'!P12</f>
        <v>291815.02843644458</v>
      </c>
      <c r="Q15">
        <f>'Net zero Activity data'!AS5*'Net zero supporting data'!Q12</f>
        <v>342277.62118361384</v>
      </c>
      <c r="R15">
        <f>'Net zero Activity data'!AT5*'Net zero supporting data'!R12</f>
        <v>393621.77454617858</v>
      </c>
      <c r="S15">
        <f>'Net zero Activity data'!AU5*'Net zero supporting data'!S12</f>
        <v>446385.22536243335</v>
      </c>
      <c r="T15">
        <f>'Net zero Activity data'!AV5*'Net zero supporting data'!T12</f>
        <v>500917.37309232226</v>
      </c>
      <c r="U15">
        <f>'Net zero Activity data'!AW5*'Net zero supporting data'!U12</f>
        <v>519325.61430957983</v>
      </c>
      <c r="V15">
        <f>'Net zero Activity data'!AX5*'Net zero supporting data'!V12</f>
        <v>538349.134287072</v>
      </c>
      <c r="W15">
        <f>'Net zero Activity data'!AY5*'Net zero supporting data'!W12</f>
        <v>558079.20878349734</v>
      </c>
      <c r="X15">
        <f>'Net zero Activity data'!AZ5*'Net zero supporting data'!X12</f>
        <v>579210.44691084442</v>
      </c>
      <c r="Y15">
        <f>'Net zero Activity data'!BA5*'Net zero supporting data'!Y12</f>
        <v>601204.36117572186</v>
      </c>
      <c r="Z15">
        <f>'Net zero Activity data'!BB5*'Net zero supporting data'!Z12</f>
        <v>624128.80514491454</v>
      </c>
      <c r="AA15">
        <f>'Net zero Activity data'!BC5*'Net zero supporting data'!AA12</f>
        <v>648085.4529089008</v>
      </c>
      <c r="AB15">
        <f>'Net zero Activity data'!BD5*'Net zero supporting data'!AB12</f>
        <v>672947.74586547562</v>
      </c>
      <c r="AC15">
        <f>'Net zero Activity data'!BE5*'Net zero supporting data'!AC12</f>
        <v>698382.03503051877</v>
      </c>
      <c r="AD15">
        <f>'Net zero Activity data'!BF5*'Net zero supporting data'!AD12</f>
        <v>724252.4983833225</v>
      </c>
      <c r="AE15">
        <f>'Net zero Activity data'!BG5*'Net zero supporting data'!AE12</f>
        <v>736375.43686982396</v>
      </c>
      <c r="AF15">
        <f>'Net zero Activity data'!BH5*'Net zero supporting data'!AF12</f>
        <v>748224.53861222463</v>
      </c>
      <c r="AG15">
        <f>'Net zero Activity data'!BI5*'Net zero supporting data'!AG12</f>
        <v>760478.93421770574</v>
      </c>
      <c r="AH15">
        <f>'Net zero Activity data'!BJ5*'Net zero supporting data'!AH12</f>
        <v>773307.28833959671</v>
      </c>
      <c r="AI15">
        <f>'Net zero Activity data'!BK5*'Net zero supporting data'!AI12</f>
        <v>786748.25564751204</v>
      </c>
      <c r="AJ15">
        <f>'Net zero Activity data'!BL5*'Net zero supporting data'!AJ12</f>
        <v>800838.15125646547</v>
      </c>
      <c r="AK15">
        <f>'Net zero Activity data'!BM5*'Net zero supporting data'!AK12</f>
        <v>814558.60251138604</v>
      </c>
      <c r="AL15">
        <f>'Net zero Activity data'!BN5*'Net zero supporting data'!AL12</f>
        <v>828930.78314375284</v>
      </c>
      <c r="AM15">
        <f>'Net zero Activity data'!BO5*'Net zero supporting data'!AM12</f>
        <v>844346.70935367665</v>
      </c>
      <c r="AN15">
        <f>'Net zero Activity data'!BP5*'Net zero supporting data'!AN12</f>
        <v>860657.00410847308</v>
      </c>
    </row>
    <row r="16" spans="1:48" x14ac:dyDescent="0.25">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39755.642358277102</v>
      </c>
      <c r="L16">
        <f>'Net zero Activity data'!AN6*'Net zero supporting data'!L12</f>
        <v>79924.42924328355</v>
      </c>
      <c r="M16">
        <f>'Net zero Activity data'!AO6*'Net zero supporting data'!M12</f>
        <v>119689.07816481472</v>
      </c>
      <c r="N16">
        <f>'Net zero Activity data'!AP6*'Net zero supporting data'!N12</f>
        <v>159962.06666387813</v>
      </c>
      <c r="O16">
        <f>'Net zero Activity data'!AQ6*'Net zero supporting data'!O12</f>
        <v>200592.29825010107</v>
      </c>
      <c r="P16">
        <f>'Net zero Activity data'!AR6*'Net zero supporting data'!P12</f>
        <v>241789.59499019696</v>
      </c>
      <c r="Q16">
        <f>'Net zero Activity data'!AS6*'Net zero supporting data'!Q12</f>
        <v>283601.45755213714</v>
      </c>
      <c r="R16">
        <f>'Net zero Activity data'!AT6*'Net zero supporting data'!R12</f>
        <v>326143.75605254801</v>
      </c>
      <c r="S16">
        <f>'Net zero Activity data'!AU6*'Net zero supporting data'!S12</f>
        <v>369862.04387173051</v>
      </c>
      <c r="T16">
        <f>'Net zero Activity data'!AV6*'Net zero supporting data'!T12</f>
        <v>415045.82341935276</v>
      </c>
      <c r="U16">
        <f>'Net zero Activity data'!AW6*'Net zero supporting data'!U12</f>
        <v>430298.3661422233</v>
      </c>
      <c r="V16">
        <f>'Net zero Activity data'!AX6*'Net zero supporting data'!V12</f>
        <v>446060.71126643114</v>
      </c>
      <c r="W16">
        <f>'Net zero Activity data'!AY6*'Net zero supporting data'!W12</f>
        <v>462408.48727775499</v>
      </c>
      <c r="X16">
        <f>'Net zero Activity data'!AZ6*'Net zero supporting data'!X12</f>
        <v>479917.2274404139</v>
      </c>
      <c r="Y16">
        <f>'Net zero Activity data'!BA6*'Net zero supporting data'!Y12</f>
        <v>498140.75640274095</v>
      </c>
      <c r="Z16">
        <f>'Net zero Activity data'!BB6*'Net zero supporting data'!Z12</f>
        <v>517135.29569150059</v>
      </c>
      <c r="AA16">
        <f>'Net zero Activity data'!BC6*'Net zero supporting data'!AA12</f>
        <v>536985.08955308911</v>
      </c>
      <c r="AB16">
        <f>'Net zero Activity data'!BD6*'Net zero supporting data'!AB12</f>
        <v>557585.27514567995</v>
      </c>
      <c r="AC16">
        <f>'Net zero Activity data'!BE6*'Net zero supporting data'!AC12</f>
        <v>578659.40045385843</v>
      </c>
      <c r="AD16">
        <f>'Net zero Activity data'!BF6*'Net zero supporting data'!AD12</f>
        <v>600094.92723189574</v>
      </c>
      <c r="AE16">
        <f>'Net zero Activity data'!BG6*'Net zero supporting data'!AE12</f>
        <v>610139.64769213984</v>
      </c>
      <c r="AF16">
        <f>'Net zero Activity data'!BH6*'Net zero supporting data'!AF12</f>
        <v>619957.47485012899</v>
      </c>
      <c r="AG16">
        <f>'Net zero Activity data'!BI6*'Net zero supporting data'!AG12</f>
        <v>630111.11692324188</v>
      </c>
      <c r="AH16">
        <f>'Net zero Activity data'!BJ6*'Net zero supporting data'!AH12</f>
        <v>640740.32462423726</v>
      </c>
      <c r="AI16">
        <f>'Net zero Activity data'!BK6*'Net zero supporting data'!AI12</f>
        <v>651877.12610793859</v>
      </c>
      <c r="AJ16">
        <f>'Net zero Activity data'!BL6*'Net zero supporting data'!AJ12</f>
        <v>663551.61104107148</v>
      </c>
      <c r="AK16">
        <f>'Net zero Activity data'!BM6*'Net zero supporting data'!AK12</f>
        <v>674919.98493800557</v>
      </c>
      <c r="AL16">
        <f>'Net zero Activity data'!BN6*'Net zero supporting data'!AL12</f>
        <v>686828.36317625234</v>
      </c>
      <c r="AM16">
        <f>'Net zero Activity data'!BO6*'Net zero supporting data'!AM12</f>
        <v>699601.55917876062</v>
      </c>
      <c r="AN16">
        <f>'Net zero Activity data'!BP6*'Net zero supporting data'!AN12</f>
        <v>713115.80340416334</v>
      </c>
    </row>
    <row r="17" spans="1:48" x14ac:dyDescent="0.25">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49351.831893033646</v>
      </c>
      <c r="L17">
        <f>'Net zero Activity data'!AN7*'Net zero supporting data'!L12</f>
        <v>99216.532853731333</v>
      </c>
      <c r="M17">
        <f>'Net zero Activity data'!AO7*'Net zero supporting data'!M12</f>
        <v>148579.5453080459</v>
      </c>
      <c r="N17">
        <f>'Net zero Activity data'!AP7*'Net zero supporting data'!N12</f>
        <v>198573.5999965384</v>
      </c>
      <c r="O17">
        <f>'Net zero Activity data'!AQ7*'Net zero supporting data'!O12</f>
        <v>249011.12886219448</v>
      </c>
      <c r="P17">
        <f>'Net zero Activity data'!AR7*'Net zero supporting data'!P12</f>
        <v>300152.60067748593</v>
      </c>
      <c r="Q17">
        <f>'Net zero Activity data'!AS7*'Net zero supporting data'!Q12</f>
        <v>352056.98178885994</v>
      </c>
      <c r="R17">
        <f>'Net zero Activity data'!AT7*'Net zero supporting data'!R12</f>
        <v>404868.11096178385</v>
      </c>
      <c r="S17">
        <f>'Net zero Activity data'!AU7*'Net zero supporting data'!S12</f>
        <v>459139.08894421725</v>
      </c>
      <c r="T17">
        <f>'Net zero Activity data'!AV7*'Net zero supporting data'!T12</f>
        <v>515229.29803781724</v>
      </c>
      <c r="U17">
        <f>'Net zero Activity data'!AW7*'Net zero supporting data'!U12</f>
        <v>534163.48900413932</v>
      </c>
      <c r="V17">
        <f>'Net zero Activity data'!AX7*'Net zero supporting data'!V12</f>
        <v>553730.53812384559</v>
      </c>
      <c r="W17">
        <f>'Net zero Activity data'!AY7*'Net zero supporting data'!W12</f>
        <v>574024.32903445465</v>
      </c>
      <c r="X17">
        <f>'Net zero Activity data'!AZ7*'Net zero supporting data'!X12</f>
        <v>595759.31682258297</v>
      </c>
      <c r="Y17">
        <f>'Net zero Activity data'!BA7*'Net zero supporting data'!Y12</f>
        <v>618381.62863788533</v>
      </c>
      <c r="Z17">
        <f>'Net zero Activity data'!BB7*'Net zero supporting data'!Z12</f>
        <v>641961.0567204837</v>
      </c>
      <c r="AA17">
        <f>'Net zero Activity data'!BC7*'Net zero supporting data'!AA12</f>
        <v>666602.18013486941</v>
      </c>
      <c r="AB17">
        <f>'Net zero Activity data'!BD7*'Net zero supporting data'!AB12</f>
        <v>692174.82431877509</v>
      </c>
      <c r="AC17">
        <f>'Net zero Activity data'!BE7*'Net zero supporting data'!AC12</f>
        <v>718335.80745996232</v>
      </c>
      <c r="AD17">
        <f>'Net zero Activity data'!BF7*'Net zero supporting data'!AD12</f>
        <v>744945.42690856033</v>
      </c>
      <c r="AE17">
        <f>'Net zero Activity data'!BG7*'Net zero supporting data'!AE12</f>
        <v>757414.7350661048</v>
      </c>
      <c r="AF17">
        <f>'Net zero Activity data'!BH7*'Net zero supporting data'!AF12</f>
        <v>769602.38257257396</v>
      </c>
      <c r="AG17">
        <f>'Net zero Activity data'!BI7*'Net zero supporting data'!AG12</f>
        <v>782206.90376678319</v>
      </c>
      <c r="AH17">
        <f>'Net zero Activity data'!BJ7*'Net zero supporting data'!AH12</f>
        <v>795401.78229215683</v>
      </c>
      <c r="AI17">
        <f>'Net zero Activity data'!BK7*'Net zero supporting data'!AI12</f>
        <v>809226.77723744104</v>
      </c>
      <c r="AJ17">
        <f>'Net zero Activity data'!BL7*'Net zero supporting data'!AJ12</f>
        <v>823719.24129236466</v>
      </c>
      <c r="AK17">
        <f>'Net zero Activity data'!BM7*'Net zero supporting data'!AK12</f>
        <v>837831.70544028294</v>
      </c>
      <c r="AL17">
        <f>'Net zero Activity data'!BN7*'Net zero supporting data'!AL12</f>
        <v>852614.51980500307</v>
      </c>
      <c r="AM17">
        <f>'Net zero Activity data'!BO7*'Net zero supporting data'!AM12</f>
        <v>868470.90104949614</v>
      </c>
      <c r="AN17">
        <f>'Net zero Activity data'!BP7*'Net zero supporting data'!AN12</f>
        <v>885247.20422585809</v>
      </c>
    </row>
    <row r="18" spans="1:48" x14ac:dyDescent="0.25">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244784.30898517181</v>
      </c>
      <c r="L18">
        <f>'Net zero Activity data'!AN8*'Net zero supporting data'!L13</f>
        <v>490639.05425341486</v>
      </c>
      <c r="M18">
        <f>'Net zero Activity data'!AO8*'Net zero supporting data'!M13</f>
        <v>721912.71077710413</v>
      </c>
      <c r="N18">
        <f>'Net zero Activity data'!AP8*'Net zero supporting data'!N13</f>
        <v>953891.87157815322</v>
      </c>
      <c r="O18">
        <f>'Net zero Activity data'!AQ8*'Net zero supporting data'!O13</f>
        <v>1183280.6981459777</v>
      </c>
      <c r="P18">
        <f>'Net zero Activity data'!AR8*'Net zero supporting data'!P13</f>
        <v>1414834.9532676835</v>
      </c>
      <c r="Q18">
        <f>'Net zero Activity data'!AS8*'Net zero supporting data'!Q13</f>
        <v>1649212.0097971088</v>
      </c>
      <c r="R18">
        <f>'Net zero Activity data'!AT8*'Net zero supporting data'!R13</f>
        <v>1888251.9680499935</v>
      </c>
      <c r="S18">
        <f>'Net zero Activity data'!AU8*'Net zero supporting data'!S13</f>
        <v>2139137.7823159792</v>
      </c>
      <c r="T18">
        <f>'Net zero Activity data'!AV8*'Net zero supporting data'!T13</f>
        <v>2405986.4156504697</v>
      </c>
      <c r="U18">
        <f>'Net zero Activity data'!AW8*'Net zero supporting data'!U13</f>
        <v>2569870.8769888426</v>
      </c>
      <c r="V18">
        <f>'Net zero Activity data'!AX8*'Net zero supporting data'!V13</f>
        <v>2737768.387773159</v>
      </c>
      <c r="W18">
        <f>'Net zero Activity data'!AY8*'Net zero supporting data'!W13</f>
        <v>2910613.5865121223</v>
      </c>
      <c r="X18">
        <f>'Net zero Activity data'!AZ8*'Net zero supporting data'!X13</f>
        <v>3097875.259190572</v>
      </c>
      <c r="Y18">
        <f>'Net zero Activity data'!BA8*'Net zero supporting data'!Y13</f>
        <v>3291516.4096526499</v>
      </c>
      <c r="Z18">
        <f>'Net zero Activity data'!BB8*'Net zero supporting data'!Z13</f>
        <v>3491863.607098313</v>
      </c>
      <c r="AA18">
        <f>'Net zero Activity data'!BC8*'Net zero supporting data'!AA13</f>
        <v>3699795.2728893333</v>
      </c>
      <c r="AB18">
        <f>'Net zero Activity data'!BD8*'Net zero supporting data'!AB13</f>
        <v>3912980.6521092919</v>
      </c>
      <c r="AC18">
        <f>'Net zero Activity data'!BE8*'Net zero supporting data'!AC13</f>
        <v>4126056.2403799174</v>
      </c>
      <c r="AD18">
        <f>'Net zero Activity data'!BF8*'Net zero supporting data'!AD13</f>
        <v>4336447.8292775424</v>
      </c>
      <c r="AE18">
        <f>'Net zero Activity data'!BG8*'Net zero supporting data'!AE13</f>
        <v>4519034.2179153217</v>
      </c>
      <c r="AF18">
        <f>'Net zero Activity data'!BH8*'Net zero supporting data'!AF13</f>
        <v>4695958.332318089</v>
      </c>
      <c r="AG18">
        <f>'Net zero Activity data'!BI8*'Net zero supporting data'!AG13</f>
        <v>4876398.5912551563</v>
      </c>
      <c r="AH18">
        <f>'Net zero Activity data'!BJ8*'Net zero supporting data'!AH13</f>
        <v>5062445.1790635642</v>
      </c>
      <c r="AI18">
        <f>'Net zero Activity data'!BK8*'Net zero supporting data'!AI13</f>
        <v>5254430.5891411342</v>
      </c>
      <c r="AJ18">
        <f>'Net zero Activity data'!BL8*'Net zero supporting data'!AJ13</f>
        <v>5452632.2099425886</v>
      </c>
      <c r="AK18">
        <f>'Net zero Activity data'!BM8*'Net zero supporting data'!AK13</f>
        <v>5642487.8443816388</v>
      </c>
      <c r="AL18">
        <f>'Net zero Activity data'!BN8*'Net zero supporting data'!AL13</f>
        <v>5837893.6504604975</v>
      </c>
      <c r="AM18">
        <f>'Net zero Activity data'!BO8*'Net zero supporting data'!AM13</f>
        <v>6043915.3986748345</v>
      </c>
      <c r="AN18">
        <f>'Net zero Activity data'!BP8*'Net zero supporting data'!AN13</f>
        <v>6258099.515537017</v>
      </c>
    </row>
    <row r="19" spans="1:48" x14ac:dyDescent="0.25">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50426.227669764106</v>
      </c>
      <c r="L19">
        <f>'Net zero Activity data'!AN10*'Net zero supporting data'!L14</f>
        <v>103474.64927348442</v>
      </c>
      <c r="M19">
        <f>'Net zero Activity data'!AO10*'Net zero supporting data'!M14</f>
        <v>155821.48777488619</v>
      </c>
      <c r="N19">
        <f>'Net zero Activity data'!AP10*'Net zero supporting data'!N14</f>
        <v>210666.47276999304</v>
      </c>
      <c r="O19">
        <f>'Net zero Activity data'!AQ10*'Net zero supporting data'!O14</f>
        <v>267319.32282490993</v>
      </c>
      <c r="P19">
        <f>'Net zero Activity data'!AR10*'Net zero supporting data'!P14</f>
        <v>326885.96328083251</v>
      </c>
      <c r="Q19">
        <f>'Net zero Activity data'!AS10*'Net zero supporting data'!Q14</f>
        <v>389605.12844640989</v>
      </c>
      <c r="R19">
        <f>'Net zero Activity data'!AT10*'Net zero supporting data'!R14</f>
        <v>456019.07874047814</v>
      </c>
      <c r="S19">
        <f>'Net zero Activity data'!AU10*'Net zero supporting data'!S14</f>
        <v>528032.61652454862</v>
      </c>
      <c r="T19">
        <f>'Net zero Activity data'!AV10*'Net zero supporting data'!T14</f>
        <v>606938.11093303992</v>
      </c>
      <c r="U19">
        <f>'Net zero Activity data'!AW10*'Net zero supporting data'!U14</f>
        <v>647663.26225471823</v>
      </c>
      <c r="V19">
        <f>'Net zero Activity data'!AX10*'Net zero supporting data'!V14</f>
        <v>691167.62414506695</v>
      </c>
      <c r="W19">
        <f>'Net zero Activity data'!AY10*'Net zero supporting data'!W14</f>
        <v>737832.06955075834</v>
      </c>
      <c r="X19">
        <f>'Net zero Activity data'!AZ10*'Net zero supporting data'!X14</f>
        <v>790236.43832225143</v>
      </c>
      <c r="Y19">
        <f>'Net zero Activity data'!BA10*'Net zero supporting data'!Y14</f>
        <v>846556.9541045368</v>
      </c>
      <c r="Z19">
        <f>'Net zero Activity data'!BB10*'Net zero supporting data'!Z14</f>
        <v>907106.02616109466</v>
      </c>
      <c r="AA19">
        <f>'Net zero Activity data'!BC10*'Net zero supporting data'!AA14</f>
        <v>972368.09498208074</v>
      </c>
      <c r="AB19">
        <f>'Net zero Activity data'!BD10*'Net zero supporting data'!AB14</f>
        <v>1042010.2232923398</v>
      </c>
      <c r="AC19">
        <f>'Net zero Activity data'!BE10*'Net zero supporting data'!AC14</f>
        <v>1114872.2958242402</v>
      </c>
      <c r="AD19">
        <f>'Net zero Activity data'!BF10*'Net zero supporting data'!AD14</f>
        <v>1190491.698402442</v>
      </c>
      <c r="AE19">
        <f>'Net zero Activity data'!BG10*'Net zero supporting data'!AE14</f>
        <v>1244509.0079817194</v>
      </c>
      <c r="AF19">
        <f>'Net zero Activity data'!BH10*'Net zero supporting data'!AF14</f>
        <v>1298184.5797172061</v>
      </c>
      <c r="AG19">
        <f>'Net zero Activity data'!BI10*'Net zero supporting data'!AG14</f>
        <v>1354141.4935388512</v>
      </c>
      <c r="AH19">
        <f>'Net zero Activity data'!BJ10*'Net zero supporting data'!AH14</f>
        <v>1413073.4237006956</v>
      </c>
      <c r="AI19">
        <f>'Net zero Activity data'!BK10*'Net zero supporting data'!AI14</f>
        <v>1475201.612893821</v>
      </c>
      <c r="AJ19">
        <f>'Net zero Activity data'!BL10*'Net zero supporting data'!AJ14</f>
        <v>1540744.5734223935</v>
      </c>
      <c r="AK19">
        <f>'Net zero Activity data'!BM10*'Net zero supporting data'!AK14</f>
        <v>1605711.5474144528</v>
      </c>
      <c r="AL19">
        <f>'Net zero Activity data'!BN10*'Net zero supporting data'!AL14</f>
        <v>1674157.3781565572</v>
      </c>
      <c r="AM19">
        <f>'Net zero Activity data'!BO10*'Net zero supporting data'!AM14</f>
        <v>1747712.9122619547</v>
      </c>
      <c r="AN19">
        <f>'Net zero Activity data'!BP10*'Net zero supporting data'!AN14</f>
        <v>1825881.1577702777</v>
      </c>
    </row>
    <row r="20" spans="1:48" x14ac:dyDescent="0.25">
      <c r="A20" t="s">
        <v>1030</v>
      </c>
      <c r="B20" s="11">
        <f>'Net zero Activity data'!AD5-'Net zero supporting data'!B15</f>
        <v>590059.92815993726</v>
      </c>
      <c r="C20" s="11">
        <f>'Net zero Activity data'!AE5-'Net zero supporting data'!C15</f>
        <v>593358.66490468499</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589877.3339186071</v>
      </c>
      <c r="K20" s="11">
        <f>'Net zero Activity data'!AM5-'Net zero supporting data'!K15</f>
        <v>551780.89824850112</v>
      </c>
      <c r="L20" s="11">
        <f>'Net zero Activity data'!AN5-'Net zero supporting data'!L15</f>
        <v>506417.71977425355</v>
      </c>
      <c r="M20" s="11">
        <f>'Net zero Activity data'!AO5-'Net zero supporting data'!M15</f>
        <v>457432.39643449301</v>
      </c>
      <c r="N20" s="11">
        <f>'Net zero Activity data'!AP5-'Net zero supporting data'!N15</f>
        <v>410247.541659515</v>
      </c>
      <c r="O20" s="11">
        <f>'Net zero Activity data'!AQ5-'Net zero supporting data'!O15</f>
        <v>363141.22959070018</v>
      </c>
      <c r="P20" s="11">
        <f>'Net zero Activity data'!AR5-'Net zero supporting data'!P15</f>
        <v>316132.94747281494</v>
      </c>
      <c r="Q20" s="11">
        <f>'Net zero Activity data'!AS5-'Net zero supporting data'!Q15</f>
        <v>268932.41664426791</v>
      </c>
      <c r="R20" s="11">
        <f>'Net zero Activity data'!AT5-'Net zero supporting data'!R15</f>
        <v>221412.24818222545</v>
      </c>
      <c r="S20" s="11">
        <f>'Net zero Activity data'!AU5-'Net zero supporting data'!S15</f>
        <v>173594.25430761301</v>
      </c>
      <c r="T20" s="11">
        <f>'Net zero Activity data'!AV5-'Net zero supporting data'!T15</f>
        <v>125229.34327308054</v>
      </c>
      <c r="U20" s="11">
        <f>'Net zero Activity data'!AW5-'Net zero supporting data'!U15</f>
        <v>113998.30558015162</v>
      </c>
      <c r="V20" s="11">
        <f>'Net zero Activity data'!AX5-'Net zero supporting data'!V15</f>
        <v>102542.6922451565</v>
      </c>
      <c r="W20" s="11">
        <f>'Net zero Activity data'!AY5-'Net zero supporting data'!W15</f>
        <v>90850.103755453019</v>
      </c>
      <c r="X20" s="11">
        <f>'Net zero Activity data'!AZ5-'Net zero supporting data'!X15</f>
        <v>78983.242760569556</v>
      </c>
      <c r="Y20" s="11">
        <f>'Net zero Activity data'!BA5-'Net zero supporting data'!Y15</f>
        <v>66800.484575080103</v>
      </c>
      <c r="Z20" s="11">
        <f>'Net zero Activity data'!BB5-'Net zero supporting data'!Z15</f>
        <v>54272.070012601092</v>
      </c>
      <c r="AA20" s="11">
        <f>'Net zero Activity data'!BC5-'Net zero supporting data'!AA15</f>
        <v>41367.156568653067</v>
      </c>
      <c r="AB20" s="11">
        <f>'Net zero Activity data'!BD5-'Net zero supporting data'!AB15</f>
        <v>28039.489411061397</v>
      </c>
      <c r="AC20" s="11">
        <f>'Net zero Activity data'!BE5-'Net zero supporting data'!AC15</f>
        <v>14252.69459245936</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1111</v>
      </c>
      <c r="B21" s="11">
        <f>'Net zero Activity data'!AD6-'Net zero supporting data'!B16</f>
        <v>488906.79761823372</v>
      </c>
      <c r="C21" s="11">
        <f>'Net zero Activity data'!AE6-'Net zero supporting data'!C16</f>
        <v>491640.03663531045</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488755.50524684589</v>
      </c>
      <c r="K21" s="11">
        <f>'Net zero Activity data'!AM6-'Net zero supporting data'!K16</f>
        <v>457189.88712018664</v>
      </c>
      <c r="L21" s="11">
        <f>'Net zero Activity data'!AN6-'Net zero supporting data'!L16</f>
        <v>419603.25352723862</v>
      </c>
      <c r="M21" s="11">
        <f>'Net zero Activity data'!AO6-'Net zero supporting data'!M16</f>
        <v>379015.41418857995</v>
      </c>
      <c r="N21" s="11">
        <f>'Net zero Activity data'!AP6-'Net zero supporting data'!N16</f>
        <v>339919.39166074095</v>
      </c>
      <c r="O21" s="11">
        <f>'Net zero Activity data'!AQ6-'Net zero supporting data'!O16</f>
        <v>300888.44737515156</v>
      </c>
      <c r="P21" s="11">
        <f>'Net zero Activity data'!AR6-'Net zero supporting data'!P16</f>
        <v>261938.72790604664</v>
      </c>
      <c r="Q21" s="11">
        <f>'Net zero Activity data'!AS6-'Net zero supporting data'!Q16</f>
        <v>222829.71664810774</v>
      </c>
      <c r="R21" s="11">
        <f>'Net zero Activity data'!AT6-'Net zero supporting data'!R16</f>
        <v>183455.86277955823</v>
      </c>
      <c r="S21" s="11">
        <f>'Net zero Activity data'!AU6-'Net zero supporting data'!S16</f>
        <v>143835.23928345076</v>
      </c>
      <c r="T21" s="11">
        <f>'Net zero Activity data'!AV6-'Net zero supporting data'!T16</f>
        <v>103761.45585483813</v>
      </c>
      <c r="U21" s="11">
        <f>'Net zero Activity data'!AW6-'Net zero supporting data'!U16</f>
        <v>94455.738909268461</v>
      </c>
      <c r="V21" s="11">
        <f>'Net zero Activity data'!AX6-'Net zero supporting data'!V16</f>
        <v>84963.945003129658</v>
      </c>
      <c r="W21" s="11">
        <f>'Net zero Activity data'!AY6-'Net zero supporting data'!W16</f>
        <v>75275.800254518224</v>
      </c>
      <c r="X21" s="11">
        <f>'Net zero Activity data'!AZ6-'Net zero supporting data'!X16</f>
        <v>65443.25828732911</v>
      </c>
      <c r="Y21" s="11">
        <f>'Net zero Activity data'!BA6-'Net zero supporting data'!Y16</f>
        <v>55348.972933637793</v>
      </c>
      <c r="Z21" s="11">
        <f>'Net zero Activity data'!BB6-'Net zero supporting data'!Z16</f>
        <v>44968.286581869528</v>
      </c>
      <c r="AA21" s="11">
        <f>'Net zero Activity data'!BC6-'Net zero supporting data'!AA16</f>
        <v>34275.644014026853</v>
      </c>
      <c r="AB21" s="11">
        <f>'Net zero Activity data'!BD6-'Net zero supporting data'!AB16</f>
        <v>23232.719797736499</v>
      </c>
      <c r="AC21" s="11">
        <f>'Net zero Activity data'!BE6-'Net zero supporting data'!AC16</f>
        <v>11809.375519466354</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1112</v>
      </c>
      <c r="B22" s="11">
        <f>'Net zero Activity data'!AD7-'Net zero supporting data'!B17</f>
        <v>606918.78325022128</v>
      </c>
      <c r="C22" s="11">
        <f>'Net zero Activity data'!AE7-'Net zero supporting data'!C17</f>
        <v>610311.7696162475</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606730.97203056735</v>
      </c>
      <c r="K22" s="11">
        <f>'Net zero Activity data'!AM7-'Net zero supporting data'!K17</f>
        <v>567546.06676988688</v>
      </c>
      <c r="L22" s="11">
        <f>'Net zero Activity data'!AN7-'Net zero supporting data'!L17</f>
        <v>520886.79748208949</v>
      </c>
      <c r="M22" s="11">
        <f>'Net zero Activity data'!AO7-'Net zero supporting data'!M17</f>
        <v>470501.89347547863</v>
      </c>
      <c r="N22" s="11">
        <f>'Net zero Activity data'!AP7-'Net zero supporting data'!N17</f>
        <v>421968.89999264409</v>
      </c>
      <c r="O22" s="11">
        <f>'Net zero Activity data'!AQ7-'Net zero supporting data'!O17</f>
        <v>373516.69329329173</v>
      </c>
      <c r="P22" s="11">
        <f>'Net zero Activity data'!AR7-'Net zero supporting data'!P17</f>
        <v>325165.31740060973</v>
      </c>
      <c r="Q22" s="11">
        <f>'Net zero Activity data'!AS7-'Net zero supporting data'!Q17</f>
        <v>276616.19997696136</v>
      </c>
      <c r="R22" s="11">
        <f>'Net zero Activity data'!AT7-'Net zero supporting data'!R17</f>
        <v>227738.31241600338</v>
      </c>
      <c r="S22" s="11">
        <f>'Net zero Activity data'!AU7-'Net zero supporting data'!S17</f>
        <v>178554.09014497342</v>
      </c>
      <c r="T22" s="11">
        <f>'Net zero Activity data'!AV7-'Net zero supporting data'!T17</f>
        <v>128807.32450945431</v>
      </c>
      <c r="U22" s="11">
        <f>'Net zero Activity data'!AW7-'Net zero supporting data'!U17</f>
        <v>117255.40002529882</v>
      </c>
      <c r="V22" s="11">
        <f>'Net zero Activity data'!AX7-'Net zero supporting data'!V17</f>
        <v>105472.48345216096</v>
      </c>
      <c r="W22" s="11">
        <f>'Net zero Activity data'!AY7-'Net zero supporting data'!W17</f>
        <v>93445.82100560877</v>
      </c>
      <c r="X22" s="11">
        <f>'Net zero Activity data'!AZ7-'Net zero supporting data'!X17</f>
        <v>81239.906839443021</v>
      </c>
      <c r="Y22" s="11">
        <f>'Net zero Activity data'!BA7-'Net zero supporting data'!Y17</f>
        <v>68709.06984865386</v>
      </c>
      <c r="Z22" s="11">
        <f>'Net zero Activity data'!BB7-'Net zero supporting data'!Z17</f>
        <v>55822.700584389735</v>
      </c>
      <c r="AA22" s="11">
        <f>'Net zero Activity data'!BC7-'Net zero supporting data'!AA17</f>
        <v>42549.075327757513</v>
      </c>
      <c r="AB22" s="11">
        <f>'Net zero Activity data'!BD7-'Net zero supporting data'!AB17</f>
        <v>28840.617679948802</v>
      </c>
      <c r="AC22" s="11">
        <f>'Net zero Activity data'!BE7-'Net zero supporting data'!AC17</f>
        <v>14659.914437958272</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5317922.8374796072</v>
      </c>
      <c r="J23" s="11">
        <f>'Net zero Activity data'!AL8-'Net zero supporting data'!J18</f>
        <v>4719165.7210479081</v>
      </c>
      <c r="K23" s="11">
        <f>'Net zero Activity data'!AM8-'Net zero supporting data'!K18</f>
        <v>4650901.870718264</v>
      </c>
      <c r="L23" s="11">
        <f>'Net zero Activity data'!AN8-'Net zero supporting data'!L18</f>
        <v>4415751.4882807331</v>
      </c>
      <c r="M23" s="11">
        <f>'Net zero Activity data'!AO8-'Net zero supporting data'!M18</f>
        <v>4090838.6944035897</v>
      </c>
      <c r="N23" s="11">
        <f>'Net zero Activity data'!AP8-'Net zero supporting data'!N18</f>
        <v>3815567.4863126129</v>
      </c>
      <c r="O23" s="11">
        <f>'Net zero Activity data'!AQ8-'Net zero supporting data'!O18</f>
        <v>3549842.0944379331</v>
      </c>
      <c r="P23" s="11">
        <f>'Net zero Activity data'!AR8-'Net zero supporting data'!P18</f>
        <v>3301281.5576245952</v>
      </c>
      <c r="Q23" s="11">
        <f>'Net zero Activity data'!AS8-'Net zero supporting data'!Q18</f>
        <v>3062822.3039089167</v>
      </c>
      <c r="R23" s="11">
        <f>'Net zero Activity data'!AT8-'Net zero supporting data'!R18</f>
        <v>2832377.9520749906</v>
      </c>
      <c r="S23" s="11">
        <f>'Net zero Activity data'!AU8-'Net zero supporting data'!S18</f>
        <v>2614501.7339417529</v>
      </c>
      <c r="T23" s="11">
        <f>'Net zero Activity data'!AV8-'Net zero supporting data'!T18</f>
        <v>2405986.4156504697</v>
      </c>
      <c r="U23" s="11">
        <f>'Net zero Activity data'!AW8-'Net zero supporting data'!U18</f>
        <v>2278942.0984618035</v>
      </c>
      <c r="V23" s="11">
        <f>'Net zero Activity data'!AX8-'Net zero supporting data'!V18</f>
        <v>2151103.7332503386</v>
      </c>
      <c r="W23" s="11">
        <f>'Net zero Activity data'!AY8-'Net zero supporting data'!W18</f>
        <v>2022629.7804575758</v>
      </c>
      <c r="X23" s="11">
        <f>'Net zero Activity data'!AZ8-'Net zero supporting data'!X18</f>
        <v>1898697.7395038982</v>
      </c>
      <c r="Y23" s="11">
        <f>'Net zero Activity data'!BA8-'Net zero supporting data'!Y18</f>
        <v>1772354.9898129641</v>
      </c>
      <c r="Z23" s="11">
        <f>'Net zero Activity data'!BB8-'Net zero supporting data'!Z18</f>
        <v>1643229.9327521464</v>
      </c>
      <c r="AA23" s="11">
        <f>'Net zero Activity data'!BC8-'Net zero supporting data'!AA18</f>
        <v>1511183.9847012754</v>
      </c>
      <c r="AB23" s="11">
        <f>'Net zero Activity data'!BD8-'Net zero supporting data'!AB18</f>
        <v>1374831.0399302901</v>
      </c>
      <c r="AC23" s="11">
        <f>'Net zero Activity data'!BE8-'Net zero supporting data'!AC18</f>
        <v>1232458.3575160773</v>
      </c>
      <c r="AD23" s="11">
        <f>'Net zero Activity data'!BF8-'Net zero supporting data'!AD18</f>
        <v>1084111.9573193854</v>
      </c>
      <c r="AE23" s="11">
        <f>'Net zero Activity data'!BG8-'Net zero supporting data'!AE18</f>
        <v>991983.12100580148</v>
      </c>
      <c r="AF23" s="11">
        <f>'Net zero Activity data'!BH8-'Net zero supporting data'!AF18</f>
        <v>894468.25377487391</v>
      </c>
      <c r="AG23" s="11">
        <f>'Net zero Activity data'!BI8-'Net zero supporting data'!AG18</f>
        <v>793832.3288089782</v>
      </c>
      <c r="AH23" s="11">
        <f>'Net zero Activity data'!BJ8-'Net zero supporting data'!AH18</f>
        <v>690333.43350866716</v>
      </c>
      <c r="AI23" s="11">
        <f>'Net zero Activity data'!BK8-'Net zero supporting data'!AI18</f>
        <v>583825.62101568095</v>
      </c>
      <c r="AJ23" s="11">
        <f>'Net zero Activity data'!BL8-'Net zero supporting data'!AJ18</f>
        <v>474141.93129935488</v>
      </c>
      <c r="AK23" s="11">
        <f>'Net zero Activity data'!BM8-'Net zero supporting data'!AK18</f>
        <v>360158.79857754987</v>
      </c>
      <c r="AL23" s="11">
        <f>'Net zero Activity data'!BN8-'Net zero supporting data'!AL18</f>
        <v>243245.5687691858</v>
      </c>
      <c r="AM23" s="11">
        <f>'Net zero Activity data'!BO8-'Net zero supporting data'!AM18</f>
        <v>123345.21221785247</v>
      </c>
      <c r="AN23" s="11">
        <f>'Net zero Activity data'!BP8-'Net zero supporting data'!AN18</f>
        <v>0</v>
      </c>
    </row>
    <row r="24" spans="1:48" x14ac:dyDescent="0.25">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597546.77075746434</v>
      </c>
      <c r="F24" s="11">
        <f>'Net zero Activity data'!AH10-'Net zero supporting data'!F19</f>
        <v>610009.49754182226</v>
      </c>
      <c r="G24" s="11">
        <f>'Net zero Activity data'!AI10-'Net zero supporting data'!G19</f>
        <v>618596.39996388648</v>
      </c>
      <c r="H24" s="11">
        <f>'Net zero Activity data'!AJ10-'Net zero supporting data'!H19</f>
        <v>630321.10002649156</v>
      </c>
      <c r="I24" s="11">
        <f>'Net zero Activity data'!AK10-'Net zero supporting data'!I19</f>
        <v>642612.00897727197</v>
      </c>
      <c r="J24" s="11">
        <f>'Net zero Activity data'!AL10-'Net zero supporting data'!J19</f>
        <v>593306.19491277984</v>
      </c>
      <c r="K24" s="11">
        <f>'Net zero Activity data'!AM10-'Net zero supporting data'!K19</f>
        <v>579901.61820228724</v>
      </c>
      <c r="L24" s="11">
        <f>'Net zero Activity data'!AN10-'Net zero supporting data'!L19</f>
        <v>543241.90868579317</v>
      </c>
      <c r="M24" s="11">
        <f>'Net zero Activity data'!AO10-'Net zero supporting data'!M19</f>
        <v>493434.71128713968</v>
      </c>
      <c r="N24" s="11">
        <f>'Net zero Activity data'!AP10-'Net zero supporting data'!N19</f>
        <v>447666.25463623519</v>
      </c>
      <c r="O24" s="11">
        <f>'Net zero Activity data'!AQ10-'Net zero supporting data'!O19</f>
        <v>400978.98423736484</v>
      </c>
      <c r="P24" s="11">
        <f>'Net zero Activity data'!AR10-'Net zero supporting data'!P19</f>
        <v>354126.46022090188</v>
      </c>
      <c r="Q24" s="11">
        <f>'Net zero Activity data'!AS10-'Net zero supporting data'!Q19</f>
        <v>306118.31520789344</v>
      </c>
      <c r="R24" s="11">
        <f>'Net zero Activity data'!AT10-'Net zero supporting data'!R19</f>
        <v>256510.73179151898</v>
      </c>
      <c r="S24" s="11">
        <f>'Net zero Activity data'!AU10-'Net zero supporting data'!S19</f>
        <v>205346.01753732446</v>
      </c>
      <c r="T24" s="11">
        <f>'Net zero Activity data'!AV10-'Net zero supporting data'!T19</f>
        <v>151734.52773325995</v>
      </c>
      <c r="U24" s="11">
        <f>'Net zero Activity data'!AW10-'Net zero supporting data'!U19</f>
        <v>142169.98439737712</v>
      </c>
      <c r="V24" s="11">
        <f>'Net zero Activity data'!AX10-'Net zero supporting data'!V19</f>
        <v>131650.97602763178</v>
      </c>
      <c r="W24" s="11">
        <f>'Net zero Activity data'!AY10-'Net zero supporting data'!W19</f>
        <v>120112.197368728</v>
      </c>
      <c r="X24" s="11">
        <f>'Net zero Activity data'!AZ10-'Net zero supporting data'!X19</f>
        <v>107759.5143166706</v>
      </c>
      <c r="Y24" s="11">
        <f>'Net zero Activity data'!BA10-'Net zero supporting data'!Y19</f>
        <v>94061.883789392887</v>
      </c>
      <c r="Z24" s="11">
        <f>'Net zero Activity data'!BB10-'Net zero supporting data'!Z19</f>
        <v>78878.784883573302</v>
      </c>
      <c r="AA24" s="11">
        <f>'Net zero Activity data'!BC10-'Net zero supporting data'!AA19</f>
        <v>62066.048615877284</v>
      </c>
      <c r="AB24" s="11">
        <f>'Net zero Activity data'!BD10-'Net zero supporting data'!AB19</f>
        <v>43417.092637180584</v>
      </c>
      <c r="AC24" s="11">
        <f>'Net zero Activity data'!BE10-'Net zero supporting data'!AC19</f>
        <v>22752.49583314755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75" x14ac:dyDescent="0.25">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5">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41983.329214559861</v>
      </c>
      <c r="L38">
        <f>'Net zero Activity data'!AN5*'Net zero supporting data'!L36</f>
        <v>84402.95329570891</v>
      </c>
      <c r="M38">
        <f>'Net zero Activity data'!AO5*'Net zero supporting data'!M36</f>
        <v>126395.79375163621</v>
      </c>
      <c r="N38">
        <f>'Net zero Activity data'!AP5*'Net zero supporting data'!N36</f>
        <v>168925.4583303885</v>
      </c>
      <c r="O38">
        <f>'Net zero Activity data'!AQ5*'Net zero supporting data'!O36</f>
        <v>211832.38392790843</v>
      </c>
      <c r="P38">
        <f>'Net zero Activity data'!AR5*'Net zero supporting data'!P36</f>
        <v>255338.149881889</v>
      </c>
      <c r="Q38">
        <f>'Net zero Activity data'!AS5*'Net zero supporting data'!Q36</f>
        <v>299492.91853566206</v>
      </c>
      <c r="R38">
        <f>'Net zero Activity data'!AT5*'Net zero supporting data'!R36</f>
        <v>344419.05272790621</v>
      </c>
      <c r="S38">
        <f>'Net zero Activity data'!AU5*'Net zero supporting data'!S36</f>
        <v>390587.07219212916</v>
      </c>
      <c r="T38">
        <f>'Net zero Activity data'!AV5*'Net zero supporting data'!T36</f>
        <v>438302.70145578193</v>
      </c>
      <c r="U38">
        <f>'Net zero Activity data'!AW5*'Net zero supporting data'!U36</f>
        <v>462326.46151950397</v>
      </c>
      <c r="V38">
        <f>'Net zero Activity data'!AX5*'Net zero supporting data'!V36</f>
        <v>487077.78816449369</v>
      </c>
      <c r="W38">
        <f>'Net zero Activity data'!AY5*'Net zero supporting data'!W36</f>
        <v>512654.15690577083</v>
      </c>
      <c r="X38">
        <f>'Net zero Activity data'!AZ5*'Net zero supporting data'!X36</f>
        <v>539718.82553055952</v>
      </c>
      <c r="Y38">
        <f>'Net zero Activity data'!BA5*'Net zero supporting data'!Y36</f>
        <v>567804.11888818175</v>
      </c>
      <c r="Z38">
        <f>'Net zero Activity data'!BB5*'Net zero supporting data'!Z36</f>
        <v>596992.77013861388</v>
      </c>
      <c r="AA38">
        <f>'Net zero Activity data'!BC5*'Net zero supporting data'!AA36</f>
        <v>627401.87462457409</v>
      </c>
      <c r="AB38">
        <f>'Net zero Activity data'!BD5*'Net zero supporting data'!AB36</f>
        <v>658928.00115994492</v>
      </c>
      <c r="AC38">
        <f>'Net zero Activity data'!BE5*'Net zero supporting data'!AC36</f>
        <v>691255.68773428898</v>
      </c>
      <c r="AD38">
        <f>'Net zero Activity data'!BF5*'Net zero supporting data'!AD36</f>
        <v>724252.4983833225</v>
      </c>
      <c r="AE38">
        <f>'Net zero Activity data'!BG5*'Net zero supporting data'!AE36</f>
        <v>736375.43686982396</v>
      </c>
      <c r="AF38">
        <f>'Net zero Activity data'!BH5*'Net zero supporting data'!AF36</f>
        <v>748224.53861222463</v>
      </c>
      <c r="AG38">
        <f>'Net zero Activity data'!BI5*'Net zero supporting data'!AG36</f>
        <v>760478.93421770574</v>
      </c>
      <c r="AH38">
        <f>'Net zero Activity data'!BJ5*'Net zero supporting data'!AH36</f>
        <v>773307.28833959671</v>
      </c>
      <c r="AI38">
        <f>'Net zero Activity data'!BK5*'Net zero supporting data'!AI36</f>
        <v>786748.25564751204</v>
      </c>
      <c r="AJ38">
        <f>'Net zero Activity data'!BL5*'Net zero supporting data'!AJ36</f>
        <v>800838.15125646547</v>
      </c>
      <c r="AK38">
        <f>'Net zero Activity data'!BM5*'Net zero supporting data'!AK36</f>
        <v>814558.60251138604</v>
      </c>
      <c r="AL38">
        <f>'Net zero Activity data'!BN5*'Net zero supporting data'!AL36</f>
        <v>828930.78314375284</v>
      </c>
      <c r="AM38">
        <f>'Net zero Activity data'!BO5*'Net zero supporting data'!AM36</f>
        <v>844346.70935367665</v>
      </c>
      <c r="AN38">
        <f>'Net zero Activity data'!BP5*'Net zero supporting data'!AN36</f>
        <v>860657.00410847308</v>
      </c>
    </row>
    <row r="39" spans="1:48" x14ac:dyDescent="0.25">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44122.949211043589</v>
      </c>
      <c r="L39">
        <f>'Net zero Activity data'!AN10*'Net zero supporting data'!L37</f>
        <v>90540.318114298861</v>
      </c>
      <c r="M39">
        <f>'Net zero Activity data'!AO10*'Net zero supporting data'!M37</f>
        <v>136343.80180302542</v>
      </c>
      <c r="N39">
        <f>'Net zero Activity data'!AP10*'Net zero supporting data'!N37</f>
        <v>184333.16367374387</v>
      </c>
      <c r="O39">
        <f>'Net zero Activity data'!AQ10*'Net zero supporting data'!O37</f>
        <v>233904.40747179615</v>
      </c>
      <c r="P39">
        <f>'Net zero Activity data'!AR10*'Net zero supporting data'!P37</f>
        <v>286025.2178707284</v>
      </c>
      <c r="Q39">
        <f>'Net zero Activity data'!AS10*'Net zero supporting data'!Q37</f>
        <v>340904.48739060864</v>
      </c>
      <c r="R39">
        <f>'Net zero Activity data'!AT10*'Net zero supporting data'!R37</f>
        <v>399016.69389791833</v>
      </c>
      <c r="S39">
        <f>'Net zero Activity data'!AU10*'Net zero supporting data'!S37</f>
        <v>462028.53945897997</v>
      </c>
      <c r="T39">
        <f>'Net zero Activity data'!AV10*'Net zero supporting data'!T37</f>
        <v>531070.84706640989</v>
      </c>
      <c r="U39">
        <f>'Net zero Activity data'!AW10*'Net zero supporting data'!U37</f>
        <v>576578.27005602955</v>
      </c>
      <c r="V39">
        <f>'Net zero Activity data'!AX10*'Net zero supporting data'!V37</f>
        <v>625342.136131251</v>
      </c>
      <c r="W39">
        <f>'Net zero Activity data'!AY10*'Net zero supporting data'!W37</f>
        <v>677775.97086639423</v>
      </c>
      <c r="X39">
        <f>'Net zero Activity data'!AZ10*'Net zero supporting data'!X37</f>
        <v>736356.68116391613</v>
      </c>
      <c r="Y39">
        <f>'Net zero Activity data'!BA10*'Net zero supporting data'!Y37</f>
        <v>799526.01220984035</v>
      </c>
      <c r="Z39">
        <f>'Net zero Activity data'!BB10*'Net zero supporting data'!Z37</f>
        <v>867666.63371930795</v>
      </c>
      <c r="AA39">
        <f>'Net zero Activity data'!BC10*'Net zero supporting data'!AA37</f>
        <v>941335.07067414199</v>
      </c>
      <c r="AB39">
        <f>'Net zero Activity data'!BD10*'Net zero supporting data'!AB37</f>
        <v>1020301.6769737494</v>
      </c>
      <c r="AC39">
        <f>'Net zero Activity data'!BE10*'Net zero supporting data'!AC37</f>
        <v>1103496.0479076663</v>
      </c>
      <c r="AD39">
        <f>'Net zero Activity data'!BF10*'Net zero supporting data'!AD37</f>
        <v>1190491.698402442</v>
      </c>
      <c r="AE39">
        <f>'Net zero Activity data'!BG10*'Net zero supporting data'!AE37</f>
        <v>1244509.0079817194</v>
      </c>
      <c r="AF39">
        <f>'Net zero Activity data'!BH10*'Net zero supporting data'!AF37</f>
        <v>1298184.5797172061</v>
      </c>
      <c r="AG39">
        <f>'Net zero Activity data'!BI10*'Net zero supporting data'!AG37</f>
        <v>1354141.4935388512</v>
      </c>
      <c r="AH39">
        <f>'Net zero Activity data'!BJ10*'Net zero supporting data'!AH37</f>
        <v>1413073.4237006956</v>
      </c>
      <c r="AI39">
        <f>'Net zero Activity data'!BK10*'Net zero supporting data'!AI37</f>
        <v>1475201.612893821</v>
      </c>
      <c r="AJ39">
        <f>'Net zero Activity data'!BL10*'Net zero supporting data'!AJ37</f>
        <v>1540744.5734223935</v>
      </c>
      <c r="AK39">
        <f>'Net zero Activity data'!BM10*'Net zero supporting data'!AK37</f>
        <v>1605711.5474144528</v>
      </c>
      <c r="AL39">
        <f>'Net zero Activity data'!BN10*'Net zero supporting data'!AL37</f>
        <v>1674157.3781565572</v>
      </c>
      <c r="AM39">
        <f>'Net zero Activity data'!BO10*'Net zero supporting data'!AM37</f>
        <v>1747712.9122619547</v>
      </c>
      <c r="AN39">
        <f>'Net zero Activity data'!BP10*'Net zero supporting data'!AN37</f>
        <v>1825881.1577702777</v>
      </c>
    </row>
    <row r="40" spans="1:48" x14ac:dyDescent="0.25">
      <c r="A40" t="s">
        <v>1030</v>
      </c>
      <c r="B40" s="11">
        <f>'Net zero Activity data'!AD5-'Net zero supporting data'!B38</f>
        <v>590059.92815993726</v>
      </c>
      <c r="C40" s="11">
        <f>'Net zero Activity data'!AE5-'Net zero supporting data'!C38</f>
        <v>593358.66490468499</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589877.3339186071</v>
      </c>
      <c r="K40" s="11">
        <f>'Net zero Activity data'!AM5-'Net zero supporting data'!K38</f>
        <v>557778.51670772396</v>
      </c>
      <c r="L40" s="11">
        <f>'Net zero Activity data'!AN5-'Net zero supporting data'!L38</f>
        <v>518475.28453078336</v>
      </c>
      <c r="M40" s="11">
        <f>'Net zero Activity data'!AO5-'Net zero supporting data'!M38</f>
        <v>475488.93839901249</v>
      </c>
      <c r="N40" s="11">
        <f>'Net zero Activity data'!AP5-'Net zero supporting data'!N38</f>
        <v>434379.74999242765</v>
      </c>
      <c r="O40" s="11">
        <f>'Net zero Activity data'!AQ5-'Net zero supporting data'!O38</f>
        <v>393402.99872325856</v>
      </c>
      <c r="P40" s="11">
        <f>'Net zero Activity data'!AR5-'Net zero supporting data'!P38</f>
        <v>352609.82602737052</v>
      </c>
      <c r="Q40" s="11">
        <f>'Net zero Activity data'!AS5-'Net zero supporting data'!Q38</f>
        <v>311717.11929221969</v>
      </c>
      <c r="R40" s="11">
        <f>'Net zero Activity data'!AT5-'Net zero supporting data'!R38</f>
        <v>270614.97000049782</v>
      </c>
      <c r="S40" s="11">
        <f>'Net zero Activity data'!AU5-'Net zero supporting data'!S38</f>
        <v>229392.40747791721</v>
      </c>
      <c r="T40" s="11">
        <f>'Net zero Activity data'!AV5-'Net zero supporting data'!T38</f>
        <v>187844.01490962086</v>
      </c>
      <c r="U40" s="11">
        <f>'Net zero Activity data'!AW5-'Net zero supporting data'!U38</f>
        <v>170997.45837022748</v>
      </c>
      <c r="V40" s="11">
        <f>'Net zero Activity data'!AX5-'Net zero supporting data'!V38</f>
        <v>153814.03836773481</v>
      </c>
      <c r="W40" s="11">
        <f>'Net zero Activity data'!AY5-'Net zero supporting data'!W38</f>
        <v>136275.15563317953</v>
      </c>
      <c r="X40" s="11">
        <f>'Net zero Activity data'!AZ5-'Net zero supporting data'!X38</f>
        <v>118474.86414085445</v>
      </c>
      <c r="Y40" s="11">
        <f>'Net zero Activity data'!BA5-'Net zero supporting data'!Y38</f>
        <v>100200.72686262021</v>
      </c>
      <c r="Z40" s="11">
        <f>'Net zero Activity data'!BB5-'Net zero supporting data'!Z38</f>
        <v>81408.105018901755</v>
      </c>
      <c r="AA40" s="11">
        <f>'Net zero Activity data'!BC5-'Net zero supporting data'!AA38</f>
        <v>62050.734852979775</v>
      </c>
      <c r="AB40" s="11">
        <f>'Net zero Activity data'!BD5-'Net zero supporting data'!AB38</f>
        <v>42059.234116592095</v>
      </c>
      <c r="AC40" s="11">
        <f>'Net zero Activity data'!BE5-'Net zero supporting data'!AC38</f>
        <v>21379.041888689157</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597546.77075746434</v>
      </c>
      <c r="F41" s="11">
        <f>'Net zero Activity data'!AH10-'Net zero supporting data'!F39</f>
        <v>610009.49754182226</v>
      </c>
      <c r="G41" s="11">
        <f>'Net zero Activity data'!AI10-'Net zero supporting data'!G39</f>
        <v>618596.39996388648</v>
      </c>
      <c r="H41" s="11">
        <f>'Net zero Activity data'!AJ10-'Net zero supporting data'!H39</f>
        <v>630321.10002649156</v>
      </c>
      <c r="I41" s="11">
        <f>'Net zero Activity data'!AK10-'Net zero supporting data'!I39</f>
        <v>642612.00897727197</v>
      </c>
      <c r="J41" s="11">
        <f>'Net zero Activity data'!AL10-'Net zero supporting data'!J39</f>
        <v>593306.19491277984</v>
      </c>
      <c r="K41" s="11">
        <f>'Net zero Activity data'!AM10-'Net zero supporting data'!K39</f>
        <v>586204.89666100778</v>
      </c>
      <c r="L41" s="11">
        <f>'Net zero Activity data'!AN10-'Net zero supporting data'!L39</f>
        <v>556176.23984497879</v>
      </c>
      <c r="M41" s="11">
        <f>'Net zero Activity data'!AO10-'Net zero supporting data'!M39</f>
        <v>512912.39725900046</v>
      </c>
      <c r="N41" s="11">
        <f>'Net zero Activity data'!AP10-'Net zero supporting data'!N39</f>
        <v>473999.56373248436</v>
      </c>
      <c r="O41" s="11">
        <f>'Net zero Activity data'!AQ10-'Net zero supporting data'!O39</f>
        <v>434393.89959047863</v>
      </c>
      <c r="P41" s="11">
        <f>'Net zero Activity data'!AR10-'Net zero supporting data'!P39</f>
        <v>394987.20563100599</v>
      </c>
      <c r="Q41" s="11">
        <f>'Net zero Activity data'!AS10-'Net zero supporting data'!Q39</f>
        <v>354818.95626369468</v>
      </c>
      <c r="R41" s="11">
        <f>'Net zero Activity data'!AT10-'Net zero supporting data'!R39</f>
        <v>313513.11663407879</v>
      </c>
      <c r="S41" s="11">
        <f>'Net zero Activity data'!AU10-'Net zero supporting data'!S39</f>
        <v>271350.09460289311</v>
      </c>
      <c r="T41" s="11">
        <f>'Net zero Activity data'!AV10-'Net zero supporting data'!T39</f>
        <v>227601.79159988998</v>
      </c>
      <c r="U41" s="11">
        <f>'Net zero Activity data'!AW10-'Net zero supporting data'!U39</f>
        <v>213254.9765960658</v>
      </c>
      <c r="V41" s="11">
        <f>'Net zero Activity data'!AX10-'Net zero supporting data'!V39</f>
        <v>197476.46404144773</v>
      </c>
      <c r="W41" s="11">
        <f>'Net zero Activity data'!AY10-'Net zero supporting data'!W39</f>
        <v>180168.29605309211</v>
      </c>
      <c r="X41" s="11">
        <f>'Net zero Activity data'!AZ10-'Net zero supporting data'!X39</f>
        <v>161639.27147500589</v>
      </c>
      <c r="Y41" s="11">
        <f>'Net zero Activity data'!BA10-'Net zero supporting data'!Y39</f>
        <v>141092.82568408933</v>
      </c>
      <c r="Z41" s="11">
        <f>'Net zero Activity data'!BB10-'Net zero supporting data'!Z39</f>
        <v>118318.17732536001</v>
      </c>
      <c r="AA41" s="11">
        <f>'Net zero Activity data'!BC10-'Net zero supporting data'!AA39</f>
        <v>93099.072923816042</v>
      </c>
      <c r="AB41" s="11">
        <f>'Net zero Activity data'!BD10-'Net zero supporting data'!AB39</f>
        <v>65125.638955770992</v>
      </c>
      <c r="AC41" s="11">
        <f>'Net zero Activity data'!BE10-'Net zero supporting data'!AC39</f>
        <v>34128.743749721441</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75" x14ac:dyDescent="0.25">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5">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23990.473836891353</v>
      </c>
      <c r="L71">
        <f>'Net zero Activity data'!AN5*'Net zero supporting data'!L66</f>
        <v>48230.259026119384</v>
      </c>
      <c r="M71">
        <f>'Net zero Activity data'!AO5*'Net zero supporting data'!M66</f>
        <v>72226.167858077839</v>
      </c>
      <c r="N71">
        <f>'Net zero Activity data'!AP5*'Net zero supporting data'!N66</f>
        <v>96528.833331650589</v>
      </c>
      <c r="O71">
        <f>'Net zero Activity data'!AQ5*'Net zero supporting data'!O66</f>
        <v>121047.0765302334</v>
      </c>
      <c r="P71">
        <f>'Net zero Activity data'!AR5*'Net zero supporting data'!P66</f>
        <v>145907.51421822229</v>
      </c>
      <c r="Q71">
        <f>'Net zero Activity data'!AS5*'Net zero supporting data'!Q66</f>
        <v>171138.81059180692</v>
      </c>
      <c r="R71">
        <f>'Net zero Activity data'!AT5*'Net zero supporting data'!R66</f>
        <v>196810.88727308929</v>
      </c>
      <c r="S71">
        <f>'Net zero Activity data'!AU5*'Net zero supporting data'!S66</f>
        <v>223192.61268121668</v>
      </c>
      <c r="T71">
        <f>'Net zero Activity data'!AV5*'Net zero supporting data'!T66</f>
        <v>250458.68654616113</v>
      </c>
      <c r="U71">
        <f>'Net zero Activity data'!AW5*'Net zero supporting data'!U66</f>
        <v>265996.04635368724</v>
      </c>
      <c r="V71">
        <f>'Net zero Activity data'!AX5*'Net zero supporting data'!V66</f>
        <v>281992.40367418056</v>
      </c>
      <c r="W71">
        <f>'Net zero Activity data'!AY5*'Net zero supporting data'!W66</f>
        <v>298507.48376791721</v>
      </c>
      <c r="X71">
        <f>'Net zero Activity data'!AZ5*'Net zero supporting data'!X66</f>
        <v>315932.97104227875</v>
      </c>
      <c r="Y71">
        <f>'Net zero Activity data'!BA5*'Net zero supporting data'!Y66</f>
        <v>334002.42287540104</v>
      </c>
      <c r="Z71">
        <f>'Net zero Activity data'!BB5*'Net zero supporting data'!Z66</f>
        <v>352768.45508190821</v>
      </c>
      <c r="AA71">
        <f>'Net zero Activity data'!BC5*'Net zero supporting data'!AA66</f>
        <v>372304.40911787917</v>
      </c>
      <c r="AB71">
        <f>'Net zero Activity data'!BD5*'Net zero supporting data'!AB66</f>
        <v>392552.85175486084</v>
      </c>
      <c r="AC71">
        <f>'Net zero Activity data'!BE5*'Net zero supporting data'!AC66</f>
        <v>413328.14318132744</v>
      </c>
      <c r="AD71">
        <f>'Net zero Activity data'!BF5*'Net zero supporting data'!AD66</f>
        <v>434551.49902999349</v>
      </c>
      <c r="AE71">
        <f>'Net zero Activity data'!BG5*'Net zero supporting data'!AE66</f>
        <v>456552.77085929085</v>
      </c>
      <c r="AF71">
        <f>'Net zero Activity data'!BH5*'Net zero supporting data'!AF66</f>
        <v>478863.70471182378</v>
      </c>
      <c r="AG71">
        <f>'Net zero Activity data'!BI5*'Net zero supporting data'!AG66</f>
        <v>501916.09658368584</v>
      </c>
      <c r="AH71">
        <f>'Net zero Activity data'!BJ5*'Net zero supporting data'!AH66</f>
        <v>525848.95607092581</v>
      </c>
      <c r="AI71">
        <f>'Net zero Activity data'!BK5*'Net zero supporting data'!AI66</f>
        <v>550723.77895325853</v>
      </c>
      <c r="AJ71">
        <f>'Net zero Activity data'!BL5*'Net zero supporting data'!AJ66</f>
        <v>576603.46890465519</v>
      </c>
      <c r="AK71">
        <f>'Net zero Activity data'!BM5*'Net zero supporting data'!AK66</f>
        <v>602773.36585842574</v>
      </c>
      <c r="AL71">
        <f>'Net zero Activity data'!BN5*'Net zero supporting data'!AL66</f>
        <v>629987.39518925222</v>
      </c>
      <c r="AM71">
        <f>'Net zero Activity data'!BO5*'Net zero supporting data'!AM66</f>
        <v>658590.43329586787</v>
      </c>
      <c r="AN71">
        <f>'Net zero Activity data'!BP5*'Net zero supporting data'!AN66</f>
        <v>688525.60328677855</v>
      </c>
    </row>
    <row r="72" spans="1:40" x14ac:dyDescent="0.25">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19877.821179138551</v>
      </c>
      <c r="L72">
        <f>'Net zero Activity data'!AN6*'Net zero supporting data'!L67</f>
        <v>39962.214621641775</v>
      </c>
      <c r="M72">
        <f>'Net zero Activity data'!AO6*'Net zero supporting data'!M67</f>
        <v>59844.539082407362</v>
      </c>
      <c r="N72">
        <f>'Net zero Activity data'!AP6*'Net zero supporting data'!N67</f>
        <v>79981.033331939063</v>
      </c>
      <c r="O72">
        <f>'Net zero Activity data'!AQ6*'Net zero supporting data'!O67</f>
        <v>100296.14912505054</v>
      </c>
      <c r="P72">
        <f>'Net zero Activity data'!AR6*'Net zero supporting data'!P67</f>
        <v>120894.79749509848</v>
      </c>
      <c r="Q72">
        <f>'Net zero Activity data'!AS6*'Net zero supporting data'!Q67</f>
        <v>141800.72877606857</v>
      </c>
      <c r="R72">
        <f>'Net zero Activity data'!AT6*'Net zero supporting data'!R67</f>
        <v>163071.878026274</v>
      </c>
      <c r="S72">
        <f>'Net zero Activity data'!AU6*'Net zero supporting data'!S67</f>
        <v>184931.02193586525</v>
      </c>
      <c r="T72">
        <f>'Net zero Activity data'!AV6*'Net zero supporting data'!T67</f>
        <v>207522.91170967638</v>
      </c>
      <c r="U72">
        <f>'Net zero Activity data'!AW6*'Net zero supporting data'!U67</f>
        <v>220396.72412162655</v>
      </c>
      <c r="V72">
        <f>'Net zero Activity data'!AX6*'Net zero supporting data'!V67</f>
        <v>233650.84875860679</v>
      </c>
      <c r="W72">
        <f>'Net zero Activity data'!AY6*'Net zero supporting data'!W67</f>
        <v>247334.77226484573</v>
      </c>
      <c r="X72">
        <f>'Net zero Activity data'!AZ6*'Net zero supporting data'!X67</f>
        <v>261773.0331493167</v>
      </c>
      <c r="Y72">
        <f>'Net zero Activity data'!BA6*'Net zero supporting data'!Y67</f>
        <v>276744.86466818943</v>
      </c>
      <c r="Z72">
        <f>'Net zero Activity data'!BB6*'Net zero supporting data'!Z67</f>
        <v>292293.86278215254</v>
      </c>
      <c r="AA72">
        <f>'Net zero Activity data'!BC6*'Net zero supporting data'!AA67</f>
        <v>308480.79612624273</v>
      </c>
      <c r="AB72">
        <f>'Net zero Activity data'!BD6*'Net zero supporting data'!AB67</f>
        <v>325258.07716831332</v>
      </c>
      <c r="AC72">
        <f>'Net zero Activity data'!BE6*'Net zero supporting data'!AC67</f>
        <v>342471.8900645285</v>
      </c>
      <c r="AD72">
        <f>'Net zero Activity data'!BF6*'Net zero supporting data'!AD67</f>
        <v>360056.95633913745</v>
      </c>
      <c r="AE72">
        <f>'Net zero Activity data'!BG6*'Net zero supporting data'!AE67</f>
        <v>378286.58156912669</v>
      </c>
      <c r="AF72">
        <f>'Net zero Activity data'!BH6*'Net zero supporting data'!AF67</f>
        <v>396772.78390408255</v>
      </c>
      <c r="AG72">
        <f>'Net zero Activity data'!BI6*'Net zero supporting data'!AG67</f>
        <v>415873.33716933965</v>
      </c>
      <c r="AH72">
        <f>'Net zero Activity data'!BJ6*'Net zero supporting data'!AH67</f>
        <v>435703.42074448138</v>
      </c>
      <c r="AI72">
        <f>'Net zero Activity data'!BK6*'Net zero supporting data'!AI67</f>
        <v>456313.98827555706</v>
      </c>
      <c r="AJ72">
        <f>'Net zero Activity data'!BL6*'Net zero supporting data'!AJ67</f>
        <v>477757.15994957153</v>
      </c>
      <c r="AK72">
        <f>'Net zero Activity data'!BM6*'Net zero supporting data'!AK67</f>
        <v>499440.7888541242</v>
      </c>
      <c r="AL72">
        <f>'Net zero Activity data'!BN6*'Net zero supporting data'!AL67</f>
        <v>521989.55601395183</v>
      </c>
      <c r="AM72">
        <f>'Net zero Activity data'!BO6*'Net zero supporting data'!AM67</f>
        <v>545689.21615943336</v>
      </c>
      <c r="AN72">
        <f>'Net zero Activity data'!BP6*'Net zero supporting data'!AN67</f>
        <v>570492.64272333065</v>
      </c>
    </row>
    <row r="73" spans="1:40" x14ac:dyDescent="0.25">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24675.915946516823</v>
      </c>
      <c r="L73">
        <f>'Net zero Activity data'!AN7*'Net zero supporting data'!L68</f>
        <v>49608.266426865666</v>
      </c>
      <c r="M73">
        <f>'Net zero Activity data'!AO7*'Net zero supporting data'!M68</f>
        <v>74289.772654022949</v>
      </c>
      <c r="N73">
        <f>'Net zero Activity data'!AP7*'Net zero supporting data'!N68</f>
        <v>99286.799998269198</v>
      </c>
      <c r="O73">
        <f>'Net zero Activity data'!AQ7*'Net zero supporting data'!O68</f>
        <v>124505.56443109724</v>
      </c>
      <c r="P73">
        <f>'Net zero Activity data'!AR7*'Net zero supporting data'!P68</f>
        <v>150076.30033874296</v>
      </c>
      <c r="Q73">
        <f>'Net zero Activity data'!AS7*'Net zero supporting data'!Q68</f>
        <v>176028.49089442997</v>
      </c>
      <c r="R73">
        <f>'Net zero Activity data'!AT7*'Net zero supporting data'!R68</f>
        <v>202434.05548089193</v>
      </c>
      <c r="S73">
        <f>'Net zero Activity data'!AU7*'Net zero supporting data'!S68</f>
        <v>229569.54447210862</v>
      </c>
      <c r="T73">
        <f>'Net zero Activity data'!AV7*'Net zero supporting data'!T68</f>
        <v>257614.64901890862</v>
      </c>
      <c r="U73">
        <f>'Net zero Activity data'!AW7*'Net zero supporting data'!U68</f>
        <v>273595.93339236407</v>
      </c>
      <c r="V73">
        <f>'Net zero Activity data'!AX7*'Net zero supporting data'!V68</f>
        <v>290049.3294934429</v>
      </c>
      <c r="W73">
        <f>'Net zero Activity data'!AY7*'Net zero supporting data'!W68</f>
        <v>307036.26901842922</v>
      </c>
      <c r="X73">
        <f>'Net zero Activity data'!AZ7*'Net zero supporting data'!X68</f>
        <v>324959.62735777255</v>
      </c>
      <c r="Y73">
        <f>'Net zero Activity data'!BA7*'Net zero supporting data'!Y68</f>
        <v>343545.34924326965</v>
      </c>
      <c r="Z73">
        <f>'Net zero Activity data'!BB7*'Net zero supporting data'!Z68</f>
        <v>362847.55379853427</v>
      </c>
      <c r="AA73">
        <f>'Net zero Activity data'!BC7*'Net zero supporting data'!AA68</f>
        <v>382941.67794981867</v>
      </c>
      <c r="AB73">
        <f>'Net zero Activity data'!BD7*'Net zero supporting data'!AB68</f>
        <v>403768.6475192855</v>
      </c>
      <c r="AC73">
        <f>'Net zero Activity data'!BE7*'Net zero supporting data'!AC68</f>
        <v>425137.51870079408</v>
      </c>
      <c r="AD73">
        <f>'Net zero Activity data'!BF7*'Net zero supporting data'!AD68</f>
        <v>446967.2561451362</v>
      </c>
      <c r="AE73">
        <f>'Net zero Activity data'!BG7*'Net zero supporting data'!AE68</f>
        <v>469597.13574098499</v>
      </c>
      <c r="AF73">
        <f>'Net zero Activity data'!BH7*'Net zero supporting data'!AF68</f>
        <v>492545.52484644734</v>
      </c>
      <c r="AG73">
        <f>'Net zero Activity data'!BI7*'Net zero supporting data'!AG68</f>
        <v>516256.55648607691</v>
      </c>
      <c r="AH73">
        <f>'Net zero Activity data'!BJ7*'Net zero supporting data'!AH68</f>
        <v>540873.21195866668</v>
      </c>
      <c r="AI73">
        <f>'Net zero Activity data'!BK7*'Net zero supporting data'!AI68</f>
        <v>566458.74406620883</v>
      </c>
      <c r="AJ73">
        <f>'Net zero Activity data'!BL7*'Net zero supporting data'!AJ68</f>
        <v>593077.85373050265</v>
      </c>
      <c r="AK73">
        <f>'Net zero Activity data'!BM7*'Net zero supporting data'!AK68</f>
        <v>619995.46202580945</v>
      </c>
      <c r="AL73">
        <f>'Net zero Activity data'!BN7*'Net zero supporting data'!AL68</f>
        <v>647987.03505180241</v>
      </c>
      <c r="AM73">
        <f>'Net zero Activity data'!BO7*'Net zero supporting data'!AM68</f>
        <v>677407.30281860707</v>
      </c>
      <c r="AN73">
        <f>'Net zero Activity data'!BP7*'Net zero supporting data'!AN68</f>
        <v>708197.76338068652</v>
      </c>
    </row>
    <row r="74" spans="1:40" x14ac:dyDescent="0.25">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195827.44718813745</v>
      </c>
      <c r="L74">
        <f>'Net zero Activity data'!AN8*'Net zero supporting data'!L69</f>
        <v>392511.2434027319</v>
      </c>
      <c r="M74">
        <f>'Net zero Activity data'!AO8*'Net zero supporting data'!M69</f>
        <v>577530.16862168326</v>
      </c>
      <c r="N74">
        <f>'Net zero Activity data'!AP8*'Net zero supporting data'!N69</f>
        <v>763113.49726252258</v>
      </c>
      <c r="O74">
        <f>'Net zero Activity data'!AQ8*'Net zero supporting data'!O69</f>
        <v>946624.55851678224</v>
      </c>
      <c r="P74">
        <f>'Net zero Activity data'!AR8*'Net zero supporting data'!P69</f>
        <v>1131867.962614147</v>
      </c>
      <c r="Q74">
        <f>'Net zero Activity data'!AS8*'Net zero supporting data'!Q69</f>
        <v>1319369.6078376872</v>
      </c>
      <c r="R74">
        <f>'Net zero Activity data'!AT8*'Net zero supporting data'!R69</f>
        <v>1510601.574439995</v>
      </c>
      <c r="S74">
        <f>'Net zero Activity data'!AU8*'Net zero supporting data'!S69</f>
        <v>1711310.2258527835</v>
      </c>
      <c r="T74">
        <f>'Net zero Activity data'!AV8*'Net zero supporting data'!T69</f>
        <v>1924789.1325203758</v>
      </c>
      <c r="U74">
        <f>'Net zero Activity data'!AW8*'Net zero supporting data'!U69</f>
        <v>2036501.4496892716</v>
      </c>
      <c r="V74">
        <f>'Net zero Activity data'!AX8*'Net zero supporting data'!V69</f>
        <v>2151103.733250339</v>
      </c>
      <c r="W74">
        <f>'Net zero Activity data'!AY8*'Net zero supporting data'!W69</f>
        <v>2269291.9488060614</v>
      </c>
      <c r="X74">
        <f>'Net zero Activity data'!AZ8*'Net zero supporting data'!X69</f>
        <v>2398355.0393733461</v>
      </c>
      <c r="Y74">
        <f>'Net zero Activity data'!BA8*'Net zero supporting data'!Y69</f>
        <v>2531935.6997328075</v>
      </c>
      <c r="Z74">
        <f>'Net zero Activity data'!BB8*'Net zero supporting data'!Z69</f>
        <v>2670248.6407222394</v>
      </c>
      <c r="AA74">
        <f>'Net zero Activity data'!BC8*'Net zero supporting data'!AA69</f>
        <v>2813928.7990989294</v>
      </c>
      <c r="AB74">
        <f>'Net zero Activity data'!BD8*'Net zero supporting data'!AB69</f>
        <v>2961174.5475421669</v>
      </c>
      <c r="AC74">
        <f>'Net zero Activity data'!BE8*'Net zero supporting data'!AC69</f>
        <v>3107938.4667796781</v>
      </c>
      <c r="AD74">
        <f>'Net zero Activity data'!BF8*'Net zero supporting data'!AD69</f>
        <v>3252335.8719581566</v>
      </c>
      <c r="AE74">
        <f>'Net zero Activity data'!BG8*'Net zero supporting data'!AE69</f>
        <v>3416830.7501310962</v>
      </c>
      <c r="AF74">
        <f>'Net zero Activity data'!BH8*'Net zero supporting data'!AF69</f>
        <v>3577873.0150994961</v>
      </c>
      <c r="AG74">
        <f>'Net zero Activity data'!BI8*'Net zero supporting data'!AG69</f>
        <v>3742352.4072423289</v>
      </c>
      <c r="AH74">
        <f>'Net zero Activity data'!BJ8*'Net zero supporting data'!AH69</f>
        <v>3911889.4565491178</v>
      </c>
      <c r="AI74">
        <f>'Net zero Activity data'!BK8*'Net zero supporting data'!AI69</f>
        <v>4086779.3471097709</v>
      </c>
      <c r="AJ74">
        <f>'Net zero Activity data'!BL8*'Net zero supporting data'!AJ69</f>
        <v>4267277.3816941995</v>
      </c>
      <c r="AK74">
        <f>'Net zero Activity data'!BM8*'Net zero supporting data'!AK69</f>
        <v>4441958.5157898003</v>
      </c>
      <c r="AL74">
        <f>'Net zero Activity data'!BN8*'Net zero supporting data'!AL69</f>
        <v>4621665.8066145601</v>
      </c>
      <c r="AM74">
        <f>'Net zero Activity data'!BO8*'Net zero supporting data'!AM69</f>
        <v>4810463.2764962967</v>
      </c>
      <c r="AN74">
        <f>'Net zero Activity data'!BP8*'Net zero supporting data'!AN69</f>
        <v>5006479.6124296142</v>
      </c>
    </row>
    <row r="75" spans="1:40" x14ac:dyDescent="0.25">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25213.113834882053</v>
      </c>
      <c r="L75">
        <f>'Net zero Activity data'!AN10*'Net zero supporting data'!L70</f>
        <v>51737.324636742211</v>
      </c>
      <c r="M75">
        <f>'Net zero Activity data'!AO10*'Net zero supporting data'!M70</f>
        <v>77910.743887443095</v>
      </c>
      <c r="N75">
        <f>'Net zero Activity data'!AP10*'Net zero supporting data'!N70</f>
        <v>105333.23638499652</v>
      </c>
      <c r="O75">
        <f>'Net zero Activity data'!AQ10*'Net zero supporting data'!O70</f>
        <v>133659.66141245497</v>
      </c>
      <c r="P75">
        <f>'Net zero Activity data'!AR10*'Net zero supporting data'!P70</f>
        <v>163442.98164041626</v>
      </c>
      <c r="Q75">
        <f>'Net zero Activity data'!AS10*'Net zero supporting data'!Q70</f>
        <v>194802.56422320494</v>
      </c>
      <c r="R75">
        <f>'Net zero Activity data'!AT10*'Net zero supporting data'!R70</f>
        <v>228009.53937023907</v>
      </c>
      <c r="S75">
        <f>'Net zero Activity data'!AU10*'Net zero supporting data'!S70</f>
        <v>264016.30826227431</v>
      </c>
      <c r="T75">
        <f>'Net zero Activity data'!AV10*'Net zero supporting data'!T70</f>
        <v>303469.05546651996</v>
      </c>
      <c r="U75">
        <f>'Net zero Activity data'!AW10*'Net zero supporting data'!U70</f>
        <v>331729.96359388006</v>
      </c>
      <c r="V75">
        <f>'Net zero Activity data'!AX10*'Net zero supporting data'!V70</f>
        <v>362040.18407598749</v>
      </c>
      <c r="W75">
        <f>'Net zero Activity data'!AY10*'Net zero supporting data'!W70</f>
        <v>394654.36278296378</v>
      </c>
      <c r="X75">
        <f>'Net zero Activity data'!AZ10*'Net zero supporting data'!X70</f>
        <v>431038.05726668268</v>
      </c>
      <c r="Y75">
        <f>'Net zero Activity data'!BA10*'Net zero supporting data'!Y70</f>
        <v>470309.41894696496</v>
      </c>
      <c r="Z75">
        <f>'Net zero Activity data'!BB10*'Net zero supporting data'!Z70</f>
        <v>512712.10174322745</v>
      </c>
      <c r="AA75">
        <f>'Net zero Activity data'!BC10*'Net zero supporting data'!AA70</f>
        <v>558594.43754289753</v>
      </c>
      <c r="AB75">
        <f>'Net zero Activity data'!BD10*'Net zero supporting data'!AB70</f>
        <v>607839.29692053166</v>
      </c>
      <c r="AC75">
        <f>'Net zero Activity data'!BE10*'Net zero supporting data'!AC70</f>
        <v>659822.37916128512</v>
      </c>
      <c r="AD75">
        <f>'Net zero Activity data'!BF10*'Net zero supporting data'!AD70</f>
        <v>714295.01904146525</v>
      </c>
      <c r="AE75">
        <f>'Net zero Activity data'!BG10*'Net zero supporting data'!AE70</f>
        <v>771595.58494866604</v>
      </c>
      <c r="AF75">
        <f>'Net zero Activity data'!BH10*'Net zero supporting data'!AF70</f>
        <v>830838.13101901195</v>
      </c>
      <c r="AG75">
        <f>'Net zero Activity data'!BI10*'Net zero supporting data'!AG70</f>
        <v>893733.38573564182</v>
      </c>
      <c r="AH75">
        <f>'Net zero Activity data'!BJ10*'Net zero supporting data'!AH70</f>
        <v>960889.92811647314</v>
      </c>
      <c r="AI75">
        <f>'Net zero Activity data'!BK10*'Net zero supporting data'!AI70</f>
        <v>1032641.1290256748</v>
      </c>
      <c r="AJ75">
        <f>'Net zero Activity data'!BL10*'Net zero supporting data'!AJ70</f>
        <v>1109336.0928641234</v>
      </c>
      <c r="AK75">
        <f>'Net zero Activity data'!BM10*'Net zero supporting data'!AK70</f>
        <v>1188226.5450866951</v>
      </c>
      <c r="AL75">
        <f>'Net zero Activity data'!BN10*'Net zero supporting data'!AL70</f>
        <v>1272359.6073989838</v>
      </c>
      <c r="AM75">
        <f>'Net zero Activity data'!BO10*'Net zero supporting data'!AM70</f>
        <v>1363216.0715643249</v>
      </c>
      <c r="AN75">
        <f>'Net zero Activity data'!BP10*'Net zero supporting data'!AN70</f>
        <v>1460704.9262162223</v>
      </c>
    </row>
    <row r="76" spans="1:40" x14ac:dyDescent="0.25">
      <c r="A76" t="s">
        <v>1030</v>
      </c>
      <c r="B76" s="11">
        <f>'Net zero Activity data'!AD5-'Net zero supporting data'!B71</f>
        <v>590059.92815993726</v>
      </c>
      <c r="C76" s="11">
        <f>'Net zero Activity data'!AE5-'Net zero supporting data'!C71</f>
        <v>593358.66490468499</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589877.3339186071</v>
      </c>
      <c r="K76" s="11">
        <f>'Net zero Activity data'!AM5-'Net zero supporting data'!K71</f>
        <v>575771.37208539248</v>
      </c>
      <c r="L76" s="11">
        <f>'Net zero Activity data'!AN5-'Net zero supporting data'!L71</f>
        <v>554647.97880037292</v>
      </c>
      <c r="M76" s="11">
        <f>'Net zero Activity data'!AO5-'Net zero supporting data'!M71</f>
        <v>529658.56429257093</v>
      </c>
      <c r="N76" s="11">
        <f>'Net zero Activity data'!AP5-'Net zero supporting data'!N71</f>
        <v>506776.37499116559</v>
      </c>
      <c r="O76" s="11">
        <f>'Net zero Activity data'!AQ5-'Net zero supporting data'!O71</f>
        <v>484188.30612093362</v>
      </c>
      <c r="P76" s="11">
        <f>'Net zero Activity data'!AR5-'Net zero supporting data'!P71</f>
        <v>462040.46169103723</v>
      </c>
      <c r="Q76" s="11">
        <f>'Net zero Activity data'!AS5-'Net zero supporting data'!Q71</f>
        <v>440071.22723607486</v>
      </c>
      <c r="R76" s="11">
        <f>'Net zero Activity data'!AT5-'Net zero supporting data'!R71</f>
        <v>418223.13545531477</v>
      </c>
      <c r="S76" s="11">
        <f>'Net zero Activity data'!AU5-'Net zero supporting data'!S71</f>
        <v>396786.86698882969</v>
      </c>
      <c r="T76" s="11">
        <f>'Net zero Activity data'!AV5-'Net zero supporting data'!T71</f>
        <v>375688.02981924167</v>
      </c>
      <c r="U76" s="11">
        <f>'Net zero Activity data'!AW5-'Net zero supporting data'!U71</f>
        <v>367327.87353604421</v>
      </c>
      <c r="V76" s="11">
        <f>'Net zero Activity data'!AX5-'Net zero supporting data'!V71</f>
        <v>358899.42285804794</v>
      </c>
      <c r="W76" s="11">
        <f>'Net zero Activity data'!AY5-'Net zero supporting data'!W71</f>
        <v>350421.82877103315</v>
      </c>
      <c r="X76" s="11">
        <f>'Net zero Activity data'!AZ5-'Net zero supporting data'!X71</f>
        <v>342260.71862913523</v>
      </c>
      <c r="Y76" s="11">
        <f>'Net zero Activity data'!BA5-'Net zero supporting data'!Y71</f>
        <v>334002.42287540092</v>
      </c>
      <c r="Z76" s="11">
        <f>'Net zero Activity data'!BB5-'Net zero supporting data'!Z71</f>
        <v>325632.42007560743</v>
      </c>
      <c r="AA76" s="11">
        <f>'Net zero Activity data'!BC5-'Net zero supporting data'!AA71</f>
        <v>317148.20035967469</v>
      </c>
      <c r="AB76" s="11">
        <f>'Net zero Activity data'!BD5-'Net zero supporting data'!AB71</f>
        <v>308434.38352167618</v>
      </c>
      <c r="AC76" s="11">
        <f>'Net zero Activity data'!BE5-'Net zero supporting data'!AC71</f>
        <v>299306.5864416507</v>
      </c>
      <c r="AD76" s="11">
        <f>'Net zero Activity data'!BF5-'Net zero supporting data'!AD71</f>
        <v>289700.99935332901</v>
      </c>
      <c r="AE76" s="11">
        <f>'Net zero Activity data'!BG5-'Net zero supporting data'!AE71</f>
        <v>279822.66601053311</v>
      </c>
      <c r="AF76" s="11">
        <f>'Net zero Activity data'!BH5-'Net zero supporting data'!AF71</f>
        <v>269360.83390040084</v>
      </c>
      <c r="AG76" s="11">
        <f>'Net zero Activity data'!BI5-'Net zero supporting data'!AG71</f>
        <v>258562.8376340199</v>
      </c>
      <c r="AH76" s="11">
        <f>'Net zero Activity data'!BJ5-'Net zero supporting data'!AH71</f>
        <v>247458.3322686709</v>
      </c>
      <c r="AI76" s="11">
        <f>'Net zero Activity data'!BK5-'Net zero supporting data'!AI71</f>
        <v>236024.47669425351</v>
      </c>
      <c r="AJ76" s="11">
        <f>'Net zero Activity data'!BL5-'Net zero supporting data'!AJ71</f>
        <v>224234.68235181028</v>
      </c>
      <c r="AK76" s="11">
        <f>'Net zero Activity data'!BM5-'Net zero supporting data'!AK71</f>
        <v>211785.2366529603</v>
      </c>
      <c r="AL76" s="11">
        <f>'Net zero Activity data'!BN5-'Net zero supporting data'!AL71</f>
        <v>198943.38795450062</v>
      </c>
      <c r="AM76" s="11">
        <f>'Net zero Activity data'!BO5-'Net zero supporting data'!AM71</f>
        <v>185756.27605780878</v>
      </c>
      <c r="AN76" s="11">
        <f>'Net zero Activity data'!BP5-'Net zero supporting data'!AN71</f>
        <v>172131.40082169452</v>
      </c>
    </row>
    <row r="77" spans="1:40" x14ac:dyDescent="0.25">
      <c r="A77" t="s">
        <v>1111</v>
      </c>
      <c r="B77" s="11">
        <f>'Net zero Activity data'!AD6-'Net zero supporting data'!B72</f>
        <v>488906.79761823372</v>
      </c>
      <c r="C77" s="11">
        <f>'Net zero Activity data'!AE6-'Net zero supporting data'!C72</f>
        <v>491640.03663531045</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488755.50524684589</v>
      </c>
      <c r="K77" s="11">
        <f>'Net zero Activity data'!AM6-'Net zero supporting data'!K72</f>
        <v>477067.7082993252</v>
      </c>
      <c r="L77" s="11">
        <f>'Net zero Activity data'!AN6-'Net zero supporting data'!L72</f>
        <v>459565.46814888041</v>
      </c>
      <c r="M77" s="11">
        <f>'Net zero Activity data'!AO6-'Net zero supporting data'!M72</f>
        <v>438859.95327098732</v>
      </c>
      <c r="N77" s="11">
        <f>'Net zero Activity data'!AP6-'Net zero supporting data'!N72</f>
        <v>419900.42499268003</v>
      </c>
      <c r="O77" s="11">
        <f>'Net zero Activity data'!AQ6-'Net zero supporting data'!O72</f>
        <v>401184.59650020214</v>
      </c>
      <c r="P77" s="11">
        <f>'Net zero Activity data'!AR6-'Net zero supporting data'!P72</f>
        <v>382833.5254011451</v>
      </c>
      <c r="Q77" s="11">
        <f>'Net zero Activity data'!AS6-'Net zero supporting data'!Q72</f>
        <v>364630.44542417629</v>
      </c>
      <c r="R77" s="11">
        <f>'Net zero Activity data'!AT6-'Net zero supporting data'!R72</f>
        <v>346527.7408058322</v>
      </c>
      <c r="S77" s="11">
        <f>'Net zero Activity data'!AU6-'Net zero supporting data'!S72</f>
        <v>328766.26121931605</v>
      </c>
      <c r="T77" s="11">
        <f>'Net zero Activity data'!AV6-'Net zero supporting data'!T72</f>
        <v>311284.36756451451</v>
      </c>
      <c r="U77" s="11">
        <f>'Net zero Activity data'!AW6-'Net zero supporting data'!U72</f>
        <v>304357.38092986518</v>
      </c>
      <c r="V77" s="11">
        <f>'Net zero Activity data'!AX6-'Net zero supporting data'!V72</f>
        <v>297373.80751095398</v>
      </c>
      <c r="W77" s="11">
        <f>'Net zero Activity data'!AY6-'Net zero supporting data'!W72</f>
        <v>290349.51526742749</v>
      </c>
      <c r="X77" s="11">
        <f>'Net zero Activity data'!AZ6-'Net zero supporting data'!X72</f>
        <v>283587.45257842634</v>
      </c>
      <c r="Y77" s="11">
        <f>'Net zero Activity data'!BA6-'Net zero supporting data'!Y72</f>
        <v>276744.86466818932</v>
      </c>
      <c r="Z77" s="11">
        <f>'Net zero Activity data'!BB6-'Net zero supporting data'!Z72</f>
        <v>269809.71949121758</v>
      </c>
      <c r="AA77" s="11">
        <f>'Net zero Activity data'!BC6-'Net zero supporting data'!AA72</f>
        <v>262779.93744087324</v>
      </c>
      <c r="AB77" s="11">
        <f>'Net zero Activity data'!BD6-'Net zero supporting data'!AB72</f>
        <v>255559.91777510312</v>
      </c>
      <c r="AC77" s="11">
        <f>'Net zero Activity data'!BE6-'Net zero supporting data'!AC72</f>
        <v>247996.88590879628</v>
      </c>
      <c r="AD77" s="11">
        <f>'Net zero Activity data'!BF6-'Net zero supporting data'!AD72</f>
        <v>240037.97089275828</v>
      </c>
      <c r="AE77" s="11">
        <f>'Net zero Activity data'!BG6-'Net zero supporting data'!AE72</f>
        <v>231853.06612301315</v>
      </c>
      <c r="AF77" s="11">
        <f>'Net zero Activity data'!BH6-'Net zero supporting data'!AF72</f>
        <v>223184.69094604644</v>
      </c>
      <c r="AG77" s="11">
        <f>'Net zero Activity data'!BI6-'Net zero supporting data'!AG72</f>
        <v>214237.77975390223</v>
      </c>
      <c r="AH77" s="11">
        <f>'Net zero Activity data'!BJ6-'Net zero supporting data'!AH72</f>
        <v>205036.90387975588</v>
      </c>
      <c r="AI77" s="11">
        <f>'Net zero Activity data'!BK6-'Net zero supporting data'!AI72</f>
        <v>195563.13783238153</v>
      </c>
      <c r="AJ77" s="11">
        <f>'Net zero Activity data'!BL6-'Net zero supporting data'!AJ72</f>
        <v>185794.45109149994</v>
      </c>
      <c r="AK77" s="11">
        <f>'Net zero Activity data'!BM6-'Net zero supporting data'!AK72</f>
        <v>175479.19608388137</v>
      </c>
      <c r="AL77" s="11">
        <f>'Net zero Activity data'!BN6-'Net zero supporting data'!AL72</f>
        <v>164838.80716230051</v>
      </c>
      <c r="AM77" s="11">
        <f>'Net zero Activity data'!BO6-'Net zero supporting data'!AM72</f>
        <v>153912.34301932727</v>
      </c>
      <c r="AN77" s="11">
        <f>'Net zero Activity data'!BP6-'Net zero supporting data'!AN72</f>
        <v>142623.16068083269</v>
      </c>
    </row>
    <row r="78" spans="1:40" x14ac:dyDescent="0.25">
      <c r="A78" t="s">
        <v>1112</v>
      </c>
      <c r="B78" s="11">
        <f>'Net zero Activity data'!AD7-'Net zero supporting data'!B73</f>
        <v>606918.78325022128</v>
      </c>
      <c r="C78" s="11">
        <f>'Net zero Activity data'!AE7-'Net zero supporting data'!C73</f>
        <v>610311.7696162475</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606730.97203056735</v>
      </c>
      <c r="K78" s="11">
        <f>'Net zero Activity data'!AM7-'Net zero supporting data'!K73</f>
        <v>592221.98271640379</v>
      </c>
      <c r="L78" s="11">
        <f>'Net zero Activity data'!AN7-'Net zero supporting data'!L73</f>
        <v>570495.06390895508</v>
      </c>
      <c r="M78" s="11">
        <f>'Net zero Activity data'!AO7-'Net zero supporting data'!M73</f>
        <v>544791.66612950165</v>
      </c>
      <c r="N78" s="11">
        <f>'Net zero Activity data'!AP7-'Net zero supporting data'!N73</f>
        <v>521255.69999091327</v>
      </c>
      <c r="O78" s="11">
        <f>'Net zero Activity data'!AQ7-'Net zero supporting data'!O73</f>
        <v>498022.25772438897</v>
      </c>
      <c r="P78" s="11">
        <f>'Net zero Activity data'!AR7-'Net zero supporting data'!P73</f>
        <v>475241.61773935269</v>
      </c>
      <c r="Q78" s="11">
        <f>'Net zero Activity data'!AS7-'Net zero supporting data'!Q73</f>
        <v>452644.69087139133</v>
      </c>
      <c r="R78" s="11">
        <f>'Net zero Activity data'!AT7-'Net zero supporting data'!R73</f>
        <v>430172.36789689527</v>
      </c>
      <c r="S78" s="11">
        <f>'Net zero Activity data'!AU7-'Net zero supporting data'!S73</f>
        <v>408123.63461708208</v>
      </c>
      <c r="T78" s="11">
        <f>'Net zero Activity data'!AV7-'Net zero supporting data'!T73</f>
        <v>386421.97352836293</v>
      </c>
      <c r="U78" s="11">
        <f>'Net zero Activity data'!AW7-'Net zero supporting data'!U73</f>
        <v>377822.95563707408</v>
      </c>
      <c r="V78" s="11">
        <f>'Net zero Activity data'!AX7-'Net zero supporting data'!V73</f>
        <v>369153.69208256365</v>
      </c>
      <c r="W78" s="11">
        <f>'Net zero Activity data'!AY7-'Net zero supporting data'!W73</f>
        <v>360433.88102163421</v>
      </c>
      <c r="X78" s="11">
        <f>'Net zero Activity data'!AZ7-'Net zero supporting data'!X73</f>
        <v>352039.59630425344</v>
      </c>
      <c r="Y78" s="11">
        <f>'Net zero Activity data'!BA7-'Net zero supporting data'!Y73</f>
        <v>343545.34924326953</v>
      </c>
      <c r="Z78" s="11">
        <f>'Net zero Activity data'!BB7-'Net zero supporting data'!Z73</f>
        <v>334936.20350633917</v>
      </c>
      <c r="AA78" s="11">
        <f>'Net zero Activity data'!BC7-'Net zero supporting data'!AA73</f>
        <v>326209.57751280826</v>
      </c>
      <c r="AB78" s="11">
        <f>'Net zero Activity data'!BD7-'Net zero supporting data'!AB73</f>
        <v>317246.79447943839</v>
      </c>
      <c r="AC78" s="11">
        <f>'Net zero Activity data'!BE7-'Net zero supporting data'!AC73</f>
        <v>307858.20319712651</v>
      </c>
      <c r="AD78" s="11">
        <f>'Net zero Activity data'!BF7-'Net zero supporting data'!AD73</f>
        <v>297978.17076342413</v>
      </c>
      <c r="AE78" s="11">
        <f>'Net zero Activity data'!BG7-'Net zero supporting data'!AE73</f>
        <v>287817.59932511981</v>
      </c>
      <c r="AF78" s="11">
        <f>'Net zero Activity data'!BH7-'Net zero supporting data'!AF73</f>
        <v>277056.85772612662</v>
      </c>
      <c r="AG78" s="11">
        <f>'Net zero Activity data'!BI7-'Net zero supporting data'!AG73</f>
        <v>265950.34728070628</v>
      </c>
      <c r="AH78" s="11">
        <f>'Net zero Activity data'!BJ7-'Net zero supporting data'!AH73</f>
        <v>254528.57033349015</v>
      </c>
      <c r="AI78" s="11">
        <f>'Net zero Activity data'!BK7-'Net zero supporting data'!AI73</f>
        <v>242768.03317123221</v>
      </c>
      <c r="AJ78" s="11">
        <f>'Net zero Activity data'!BL7-'Net zero supporting data'!AJ73</f>
        <v>230641.38756186201</v>
      </c>
      <c r="AK78" s="11">
        <f>'Net zero Activity data'!BM7-'Net zero supporting data'!AK73</f>
        <v>217836.24341447349</v>
      </c>
      <c r="AL78" s="11">
        <f>'Net zero Activity data'!BN7-'Net zero supporting data'!AL73</f>
        <v>204627.48475320067</v>
      </c>
      <c r="AM78" s="11">
        <f>'Net zero Activity data'!BO7-'Net zero supporting data'!AM73</f>
        <v>191063.59823088907</v>
      </c>
      <c r="AN78" s="11">
        <f>'Net zero Activity data'!BP7-'Net zero supporting data'!AN73</f>
        <v>177049.44084517157</v>
      </c>
    </row>
    <row r="79" spans="1:40" x14ac:dyDescent="0.25">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5317922.8374796072</v>
      </c>
      <c r="J79" s="11">
        <f>'Net zero Activity data'!AL8-'Net zero supporting data'!J74</f>
        <v>4719165.7210479081</v>
      </c>
      <c r="K79" s="11">
        <f>'Net zero Activity data'!AM8-'Net zero supporting data'!K74</f>
        <v>4699858.7325152988</v>
      </c>
      <c r="L79" s="11">
        <f>'Net zero Activity data'!AN8-'Net zero supporting data'!L74</f>
        <v>4513879.2991314167</v>
      </c>
      <c r="M79" s="11">
        <f>'Net zero Activity data'!AO8-'Net zero supporting data'!M74</f>
        <v>4235221.2365590101</v>
      </c>
      <c r="N79" s="11">
        <f>'Net zero Activity data'!AP8-'Net zero supporting data'!N74</f>
        <v>4006345.8606282435</v>
      </c>
      <c r="O79" s="11">
        <f>'Net zero Activity data'!AQ8-'Net zero supporting data'!O74</f>
        <v>3786498.2340671285</v>
      </c>
      <c r="P79" s="11">
        <f>'Net zero Activity data'!AR8-'Net zero supporting data'!P74</f>
        <v>3584248.5482781315</v>
      </c>
      <c r="Q79" s="11">
        <f>'Net zero Activity data'!AS8-'Net zero supporting data'!Q74</f>
        <v>3392664.7058683382</v>
      </c>
      <c r="R79" s="11">
        <f>'Net zero Activity data'!AT8-'Net zero supporting data'!R74</f>
        <v>3210028.3456849894</v>
      </c>
      <c r="S79" s="11">
        <f>'Net zero Activity data'!AU8-'Net zero supporting data'!S74</f>
        <v>3042329.2904049484</v>
      </c>
      <c r="T79" s="11">
        <f>'Net zero Activity data'!AV8-'Net zero supporting data'!T74</f>
        <v>2887183.6987805637</v>
      </c>
      <c r="U79" s="11">
        <f>'Net zero Activity data'!AW8-'Net zero supporting data'!U74</f>
        <v>2812311.5257613743</v>
      </c>
      <c r="V79" s="11">
        <f>'Net zero Activity data'!AX8-'Net zero supporting data'!V74</f>
        <v>2737768.3877731585</v>
      </c>
      <c r="W79" s="11">
        <f>'Net zero Activity data'!AY8-'Net zero supporting data'!W74</f>
        <v>2663951.4181636367</v>
      </c>
      <c r="X79" s="11">
        <f>'Net zero Activity data'!AZ8-'Net zero supporting data'!X74</f>
        <v>2598217.959321124</v>
      </c>
      <c r="Y79" s="11">
        <f>'Net zero Activity data'!BA8-'Net zero supporting data'!Y74</f>
        <v>2531935.6997328065</v>
      </c>
      <c r="Z79" s="11">
        <f>'Net zero Activity data'!BB8-'Net zero supporting data'!Z74</f>
        <v>2464844.89912822</v>
      </c>
      <c r="AA79" s="11">
        <f>'Net zero Activity data'!BC8-'Net zero supporting data'!AA74</f>
        <v>2397050.4584916793</v>
      </c>
      <c r="AB79" s="11">
        <f>'Net zero Activity data'!BD8-'Net zero supporting data'!AB74</f>
        <v>2326637.1444974151</v>
      </c>
      <c r="AC79" s="11">
        <f>'Net zero Activity data'!BE8-'Net zero supporting data'!AC74</f>
        <v>2250576.1311163167</v>
      </c>
      <c r="AD79" s="11">
        <f>'Net zero Activity data'!BF8-'Net zero supporting data'!AD74</f>
        <v>2168223.9146387712</v>
      </c>
      <c r="AE79" s="11">
        <f>'Net zero Activity data'!BG8-'Net zero supporting data'!AE74</f>
        <v>2094186.588790027</v>
      </c>
      <c r="AF79" s="11">
        <f>'Net zero Activity data'!BH8-'Net zero supporting data'!AF74</f>
        <v>2012553.5709934668</v>
      </c>
      <c r="AG79" s="11">
        <f>'Net zero Activity data'!BI8-'Net zero supporting data'!AG74</f>
        <v>1927878.5128218057</v>
      </c>
      <c r="AH79" s="11">
        <f>'Net zero Activity data'!BJ8-'Net zero supporting data'!AH74</f>
        <v>1840889.1560231135</v>
      </c>
      <c r="AI79" s="11">
        <f>'Net zero Activity data'!BK8-'Net zero supporting data'!AI74</f>
        <v>1751476.8630470443</v>
      </c>
      <c r="AJ79" s="11">
        <f>'Net zero Activity data'!BL8-'Net zero supporting data'!AJ74</f>
        <v>1659496.7595477439</v>
      </c>
      <c r="AK79" s="11">
        <f>'Net zero Activity data'!BM8-'Net zero supporting data'!AK74</f>
        <v>1560688.1271693883</v>
      </c>
      <c r="AL79" s="11">
        <f>'Net zero Activity data'!BN8-'Net zero supporting data'!AL74</f>
        <v>1459473.4126151232</v>
      </c>
      <c r="AM79" s="11">
        <f>'Net zero Activity data'!BO8-'Net zero supporting data'!AM74</f>
        <v>1356797.3343963902</v>
      </c>
      <c r="AN79" s="11">
        <f>'Net zero Activity data'!BP8-'Net zero supporting data'!AN74</f>
        <v>1251619.9031074028</v>
      </c>
    </row>
    <row r="80" spans="1:40" x14ac:dyDescent="0.25">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597546.77075746434</v>
      </c>
      <c r="F80" s="11">
        <f>'Net zero Activity data'!AH10-'Net zero supporting data'!F75</f>
        <v>610009.49754182226</v>
      </c>
      <c r="G80" s="11">
        <f>'Net zero Activity data'!AI10-'Net zero supporting data'!G75</f>
        <v>618596.39996388648</v>
      </c>
      <c r="H80" s="11">
        <f>'Net zero Activity data'!AJ10-'Net zero supporting data'!H75</f>
        <v>630321.10002649156</v>
      </c>
      <c r="I80" s="11">
        <f>'Net zero Activity data'!AK10-'Net zero supporting data'!I75</f>
        <v>642612.00897727197</v>
      </c>
      <c r="J80" s="11">
        <f>'Net zero Activity data'!AL10-'Net zero supporting data'!J75</f>
        <v>593306.19491277984</v>
      </c>
      <c r="K80" s="11">
        <f>'Net zero Activity data'!AM10-'Net zero supporting data'!K75</f>
        <v>605114.73203716928</v>
      </c>
      <c r="L80" s="11">
        <f>'Net zero Activity data'!AN10-'Net zero supporting data'!L75</f>
        <v>594979.23332253541</v>
      </c>
      <c r="M80" s="11">
        <f>'Net zero Activity data'!AO10-'Net zero supporting data'!M75</f>
        <v>571345.45517458278</v>
      </c>
      <c r="N80" s="11">
        <f>'Net zero Activity data'!AP10-'Net zero supporting data'!N75</f>
        <v>552999.49102123163</v>
      </c>
      <c r="O80" s="11">
        <f>'Net zero Activity data'!AQ10-'Net zero supporting data'!O75</f>
        <v>534638.64564981987</v>
      </c>
      <c r="P80" s="11">
        <f>'Net zero Activity data'!AR10-'Net zero supporting data'!P75</f>
        <v>517569.44186131813</v>
      </c>
      <c r="Q80" s="11">
        <f>'Net zero Activity data'!AS10-'Net zero supporting data'!Q75</f>
        <v>500920.87943109835</v>
      </c>
      <c r="R80" s="11">
        <f>'Net zero Activity data'!AT10-'Net zero supporting data'!R75</f>
        <v>484520.27116175805</v>
      </c>
      <c r="S80" s="11">
        <f>'Net zero Activity data'!AU10-'Net zero supporting data'!S75</f>
        <v>469362.32579959877</v>
      </c>
      <c r="T80" s="11">
        <f>'Net zero Activity data'!AV10-'Net zero supporting data'!T75</f>
        <v>455203.58319977991</v>
      </c>
      <c r="U80" s="11">
        <f>'Net zero Activity data'!AW10-'Net zero supporting data'!U75</f>
        <v>458103.28305821528</v>
      </c>
      <c r="V80" s="11">
        <f>'Net zero Activity data'!AX10-'Net zero supporting data'!V75</f>
        <v>460778.41609671124</v>
      </c>
      <c r="W80" s="11">
        <f>'Net zero Activity data'!AY10-'Net zero supporting data'!W75</f>
        <v>463289.90413652256</v>
      </c>
      <c r="X80" s="11">
        <f>'Net zero Activity data'!AZ10-'Net zero supporting data'!X75</f>
        <v>466957.89537223935</v>
      </c>
      <c r="Y80" s="11">
        <f>'Net zero Activity data'!BA10-'Net zero supporting data'!Y75</f>
        <v>470309.41894696472</v>
      </c>
      <c r="Z80" s="11">
        <f>'Net zero Activity data'!BB10-'Net zero supporting data'!Z75</f>
        <v>473272.70930144051</v>
      </c>
      <c r="AA80" s="11">
        <f>'Net zero Activity data'!BC10-'Net zero supporting data'!AA75</f>
        <v>475839.70605506049</v>
      </c>
      <c r="AB80" s="11">
        <f>'Net zero Activity data'!BD10-'Net zero supporting data'!AB75</f>
        <v>477588.01900898875</v>
      </c>
      <c r="AC80" s="11">
        <f>'Net zero Activity data'!BE10-'Net zero supporting data'!AC75</f>
        <v>477802.41249610262</v>
      </c>
      <c r="AD80" s="11">
        <f>'Net zero Activity data'!BF10-'Net zero supporting data'!AD75</f>
        <v>476196.67936097679</v>
      </c>
      <c r="AE80" s="11">
        <f>'Net zero Activity data'!BG10-'Net zero supporting data'!AE75</f>
        <v>472913.4230330534</v>
      </c>
      <c r="AF80" s="11">
        <f>'Net zero Activity data'!BH10-'Net zero supporting data'!AF75</f>
        <v>467346.44869819412</v>
      </c>
      <c r="AG80" s="11">
        <f>'Net zero Activity data'!BI10-'Net zero supporting data'!AG75</f>
        <v>460408.10780320934</v>
      </c>
      <c r="AH80" s="11">
        <f>'Net zero Activity data'!BJ10-'Net zero supporting data'!AH75</f>
        <v>452183.49558422249</v>
      </c>
      <c r="AI80" s="11">
        <f>'Net zero Activity data'!BK10-'Net zero supporting data'!AI75</f>
        <v>442560.4838681462</v>
      </c>
      <c r="AJ80" s="11">
        <f>'Net zero Activity data'!BL10-'Net zero supporting data'!AJ75</f>
        <v>431408.48055827012</v>
      </c>
      <c r="AK80" s="11">
        <f>'Net zero Activity data'!BM10-'Net zero supporting data'!AK75</f>
        <v>417485.00232775765</v>
      </c>
      <c r="AL80" s="11">
        <f>'Net zero Activity data'!BN10-'Net zero supporting data'!AL75</f>
        <v>401797.77075757342</v>
      </c>
      <c r="AM80" s="11">
        <f>'Net zero Activity data'!BO10-'Net zero supporting data'!AM75</f>
        <v>384496.84069762984</v>
      </c>
      <c r="AN80" s="11">
        <f>'Net zero Activity data'!BP10-'Net zero supporting data'!AN75</f>
        <v>365176.23155405535</v>
      </c>
    </row>
    <row r="82" spans="1:48" x14ac:dyDescent="0.25">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25">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75" x14ac:dyDescent="0.25">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5">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50979.756903394118</v>
      </c>
      <c r="L122">
        <f>'Net zero Activity data'!AN5*'Net zero supporting data'!L112</f>
        <v>102489.30043050367</v>
      </c>
      <c r="M122">
        <f>'Net zero Activity data'!AO5*'Net zero supporting data'!M112</f>
        <v>153480.60669841542</v>
      </c>
      <c r="N122">
        <f>'Net zero Activity data'!AP5*'Net zero supporting data'!N112</f>
        <v>205123.77082975747</v>
      </c>
      <c r="O122">
        <f>'Net zero Activity data'!AQ5*'Net zero supporting data'!O112</f>
        <v>257225.03762674594</v>
      </c>
      <c r="P122">
        <f>'Net zero Activity data'!AR5*'Net zero supporting data'!P112</f>
        <v>310053.46771372232</v>
      </c>
      <c r="Q122">
        <f>'Net zero Activity data'!AS5*'Net zero supporting data'!Q112</f>
        <v>363669.97250758955</v>
      </c>
      <c r="R122">
        <f>'Net zero Activity data'!AT5*'Net zero supporting data'!R112</f>
        <v>418223.13545531465</v>
      </c>
      <c r="S122">
        <f>'Net zero Activity data'!AU5*'Net zero supporting data'!S112</f>
        <v>474284.30194758537</v>
      </c>
      <c r="T122">
        <f>'Net zero Activity data'!AV5*'Net zero supporting data'!T112</f>
        <v>532224.70891059237</v>
      </c>
      <c r="U122">
        <f>'Net zero Activity data'!AW5*'Net zero supporting data'!U112</f>
        <v>538325.33190627175</v>
      </c>
      <c r="V122">
        <f>'Net zero Activity data'!AX5*'Net zero supporting data'!V112</f>
        <v>544758.05255239422</v>
      </c>
      <c r="W122">
        <f>'Net zero Activity data'!AY5*'Net zero supporting data'!W112</f>
        <v>551589.91565810784</v>
      </c>
      <c r="X122">
        <f>'Net zero Activity data'!AZ5*'Net zero supporting data'!X112</f>
        <v>559464.63622070185</v>
      </c>
      <c r="Y122">
        <f>'Net zero Activity data'!BA5*'Net zero supporting data'!Y112</f>
        <v>567804.11888818163</v>
      </c>
      <c r="Z122">
        <f>'Net zero Activity data'!BB5*'Net zero supporting data'!Z112</f>
        <v>576640.74388388824</v>
      </c>
      <c r="AA122">
        <f>'Net zero Activity data'!BC5*'Net zero supporting data'!AA112</f>
        <v>586034.71805592079</v>
      </c>
      <c r="AB122">
        <f>'Net zero Activity data'!BD5*'Net zero supporting data'!AB112</f>
        <v>595839.14998505649</v>
      </c>
      <c r="AC122">
        <f>'Net zero Activity data'!BE5*'Net zero supporting data'!AC112</f>
        <v>605739.52017953142</v>
      </c>
      <c r="AD122">
        <f>'Net zero Activity data'!BF5*'Net zero supporting data'!AD112</f>
        <v>615614.62362582411</v>
      </c>
      <c r="AE122">
        <f>'Net zero Activity data'!BG5*'Net zero supporting data'!AE112</f>
        <v>625919.12133935036</v>
      </c>
      <c r="AF122">
        <f>'Net zero Activity data'!BH5*'Net zero supporting data'!AF112</f>
        <v>635990.85782039096</v>
      </c>
      <c r="AG122">
        <f>'Net zero Activity data'!BI5*'Net zero supporting data'!AG112</f>
        <v>646407.09408504982</v>
      </c>
      <c r="AH122">
        <f>'Net zero Activity data'!BJ5*'Net zero supporting data'!AH112</f>
        <v>657311.1950886572</v>
      </c>
      <c r="AI122">
        <f>'Net zero Activity data'!BK5*'Net zero supporting data'!AI112</f>
        <v>668736.01730038517</v>
      </c>
      <c r="AJ122">
        <f>'Net zero Activity data'!BL5*'Net zero supporting data'!AJ112</f>
        <v>680712.42856799567</v>
      </c>
      <c r="AK122">
        <f>'Net zero Activity data'!BM5*'Net zero supporting data'!AK112</f>
        <v>692374.81213467813</v>
      </c>
      <c r="AL122">
        <f>'Net zero Activity data'!BN5*'Net zero supporting data'!AL112</f>
        <v>704591.16567218991</v>
      </c>
      <c r="AM122">
        <f>'Net zero Activity data'!BO5*'Net zero supporting data'!AM112</f>
        <v>717694.7029506251</v>
      </c>
      <c r="AN122">
        <f>'Net zero Activity data'!BP5*'Net zero supporting data'!AN112</f>
        <v>731558.4534922021</v>
      </c>
    </row>
    <row r="123" spans="1:40" x14ac:dyDescent="0.25">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42240.370005669414</v>
      </c>
      <c r="L123">
        <f>'Net zero Activity data'!AN6*'Net zero supporting data'!L113</f>
        <v>84919.706070988759</v>
      </c>
      <c r="M123">
        <f>'Net zero Activity data'!AO6*'Net zero supporting data'!M113</f>
        <v>127169.64555011565</v>
      </c>
      <c r="N123">
        <f>'Net zero Activity data'!AP6*'Net zero supporting data'!N113</f>
        <v>169959.69583037047</v>
      </c>
      <c r="O123">
        <f>'Net zero Activity data'!AQ6*'Net zero supporting data'!O113</f>
        <v>213129.31689073236</v>
      </c>
      <c r="P123">
        <f>'Net zero Activity data'!AR6*'Net zero supporting data'!P113</f>
        <v>256901.44467708419</v>
      </c>
      <c r="Q123">
        <f>'Net zero Activity data'!AS6*'Net zero supporting data'!Q113</f>
        <v>301326.54864914564</v>
      </c>
      <c r="R123">
        <f>'Net zero Activity data'!AT6*'Net zero supporting data'!R113</f>
        <v>346527.74080583215</v>
      </c>
      <c r="S123">
        <f>'Net zero Activity data'!AU6*'Net zero supporting data'!S113</f>
        <v>392978.42161371355</v>
      </c>
      <c r="T123">
        <f>'Net zero Activity data'!AV6*'Net zero supporting data'!T113</f>
        <v>440986.18738306226</v>
      </c>
      <c r="U123">
        <f>'Net zero Activity data'!AW6*'Net zero supporting data'!U113</f>
        <v>446040.98929376795</v>
      </c>
      <c r="V123">
        <f>'Net zero Activity data'!AX6*'Net zero supporting data'!V113</f>
        <v>451370.95782912668</v>
      </c>
      <c r="W123">
        <f>'Net zero Activity data'!AY6*'Net zero supporting data'!W113</f>
        <v>457031.6444024322</v>
      </c>
      <c r="X123">
        <f>'Net zero Activity data'!AZ6*'Net zero supporting data'!X113</f>
        <v>463556.41286858154</v>
      </c>
      <c r="Y123">
        <f>'Net zero Activity data'!BA6*'Net zero supporting data'!Y113</f>
        <v>470466.26993592194</v>
      </c>
      <c r="Z123">
        <f>'Net zero Activity data'!BB6*'Net zero supporting data'!Z113</f>
        <v>477788.0449323646</v>
      </c>
      <c r="AA123">
        <f>'Net zero Activity data'!BC6*'Net zero supporting data'!AA113</f>
        <v>485571.62353204854</v>
      </c>
      <c r="AB123">
        <f>'Net zero Activity data'!BD6*'Net zero supporting data'!AB113</f>
        <v>493695.29570190399</v>
      </c>
      <c r="AC123">
        <f>'Net zero Activity data'!BE6*'Net zero supporting data'!AC113</f>
        <v>501898.45957732602</v>
      </c>
      <c r="AD123">
        <f>'Net zero Activity data'!BF6*'Net zero supporting data'!AD113</f>
        <v>510080.68814711139</v>
      </c>
      <c r="AE123">
        <f>'Net zero Activity data'!BG6*'Net zero supporting data'!AE113</f>
        <v>518618.70053831884</v>
      </c>
      <c r="AF123">
        <f>'Net zero Activity data'!BH6*'Net zero supporting data'!AF113</f>
        <v>526963.85362260963</v>
      </c>
      <c r="AG123">
        <f>'Net zero Activity data'!BI6*'Net zero supporting data'!AG113</f>
        <v>535594.44938475557</v>
      </c>
      <c r="AH123">
        <f>'Net zero Activity data'!BJ6*'Net zero supporting data'!AH113</f>
        <v>544629.27593060164</v>
      </c>
      <c r="AI123">
        <f>'Net zero Activity data'!BK6*'Net zero supporting data'!AI113</f>
        <v>554095.55719174782</v>
      </c>
      <c r="AJ123">
        <f>'Net zero Activity data'!BL6*'Net zero supporting data'!AJ113</f>
        <v>564018.86938491079</v>
      </c>
      <c r="AK123">
        <f>'Net zero Activity data'!BM6*'Net zero supporting data'!AK113</f>
        <v>573681.98719730473</v>
      </c>
      <c r="AL123">
        <f>'Net zero Activity data'!BN6*'Net zero supporting data'!AL113</f>
        <v>583804.10869981453</v>
      </c>
      <c r="AM123">
        <f>'Net zero Activity data'!BO6*'Net zero supporting data'!AM113</f>
        <v>594661.32530194649</v>
      </c>
      <c r="AN123">
        <f>'Net zero Activity data'!BP6*'Net zero supporting data'!AN113</f>
        <v>606148.43289353885</v>
      </c>
    </row>
    <row r="124" spans="1:40" x14ac:dyDescent="0.25">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37013.873919775237</v>
      </c>
      <c r="L124">
        <f>'Net zero Activity data'!AN7*'Net zero supporting data'!L114</f>
        <v>74412.399640298492</v>
      </c>
      <c r="M124">
        <f>'Net zero Activity data'!AO7*'Net zero supporting data'!M114</f>
        <v>111434.65898103442</v>
      </c>
      <c r="N124">
        <f>'Net zero Activity data'!AP7*'Net zero supporting data'!N114</f>
        <v>148930.19999740378</v>
      </c>
      <c r="O124">
        <f>'Net zero Activity data'!AQ7*'Net zero supporting data'!O114</f>
        <v>186758.34664664586</v>
      </c>
      <c r="P124">
        <f>'Net zero Activity data'!AR7*'Net zero supporting data'!P114</f>
        <v>225114.45050811442</v>
      </c>
      <c r="Q124">
        <f>'Net zero Activity data'!AS7*'Net zero supporting data'!Q114</f>
        <v>264042.73634164495</v>
      </c>
      <c r="R124">
        <f>'Net zero Activity data'!AT7*'Net zero supporting data'!R114</f>
        <v>303651.08322133787</v>
      </c>
      <c r="S124">
        <f>'Net zero Activity data'!AU7*'Net zero supporting data'!S114</f>
        <v>344354.31670816301</v>
      </c>
      <c r="T124">
        <f>'Net zero Activity data'!AV7*'Net zero supporting data'!T114</f>
        <v>386421.97352836293</v>
      </c>
      <c r="U124">
        <f>'Net zero Activity data'!AW7*'Net zero supporting data'!U114</f>
        <v>390851.33341766289</v>
      </c>
      <c r="V124">
        <f>'Net zero Activity data'!AX7*'Net zero supporting data'!V114</f>
        <v>395521.81294560392</v>
      </c>
      <c r="W124">
        <f>'Net zero Activity data'!AY7*'Net zero supporting data'!W114</f>
        <v>400482.09002403804</v>
      </c>
      <c r="X124">
        <f>'Net zero Activity data'!AZ7*'Net zero supporting data'!X114</f>
        <v>406199.53419721557</v>
      </c>
      <c r="Y124">
        <f>'Net zero Activity data'!BA7*'Net zero supporting data'!Y114</f>
        <v>412254.41909192351</v>
      </c>
      <c r="Z124">
        <f>'Net zero Activity data'!BB7*'Net zero supporting data'!Z114</f>
        <v>418670.25438292406</v>
      </c>
      <c r="AA124">
        <f>'Net zero Activity data'!BC7*'Net zero supporting data'!AA114</f>
        <v>425490.75327757612</v>
      </c>
      <c r="AB124">
        <f>'Net zero Activity data'!BD7*'Net zero supporting data'!AB114</f>
        <v>432609.2651992343</v>
      </c>
      <c r="AC124">
        <f>'Net zero Activity data'!BE7*'Net zero supporting data'!AC114</f>
        <v>439797.43313875236</v>
      </c>
      <c r="AD124">
        <f>'Net zero Activity data'!BF7*'Net zero supporting data'!AD114</f>
        <v>446967.2561451362</v>
      </c>
      <c r="AE124">
        <f>'Net zero Activity data'!BG7*'Net zero supporting data'!AE114</f>
        <v>454448.84103966289</v>
      </c>
      <c r="AF124">
        <f>'Net zero Activity data'!BH7*'Net zero supporting data'!AF114</f>
        <v>461761.42954354436</v>
      </c>
      <c r="AG124">
        <f>'Net zero Activity data'!BI7*'Net zero supporting data'!AG114</f>
        <v>469324.1422600699</v>
      </c>
      <c r="AH124">
        <f>'Net zero Activity data'!BJ7*'Net zero supporting data'!AH114</f>
        <v>477241.06937529409</v>
      </c>
      <c r="AI124">
        <f>'Net zero Activity data'!BK7*'Net zero supporting data'!AI114</f>
        <v>485536.06634246459</v>
      </c>
      <c r="AJ124">
        <f>'Net zero Activity data'!BL7*'Net zero supporting data'!AJ114</f>
        <v>494231.54477541876</v>
      </c>
      <c r="AK124">
        <f>'Net zero Activity data'!BM7*'Net zero supporting data'!AK114</f>
        <v>502699.02326416975</v>
      </c>
      <c r="AL124">
        <f>'Net zero Activity data'!BN7*'Net zero supporting data'!AL114</f>
        <v>511568.71188300184</v>
      </c>
      <c r="AM124">
        <f>'Net zero Activity data'!BO7*'Net zero supporting data'!AM114</f>
        <v>521082.54062969767</v>
      </c>
      <c r="AN124">
        <f>'Net zero Activity data'!BP7*'Net zero supporting data'!AN114</f>
        <v>531148.32253551483</v>
      </c>
    </row>
    <row r="125" spans="1:40" x14ac:dyDescent="0.25">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293741.17078220611</v>
      </c>
      <c r="L125">
        <f>'Net zero Activity data'!AN8*'Net zero supporting data'!L115</f>
        <v>588766.86510409776</v>
      </c>
      <c r="M125">
        <f>'Net zero Activity data'!AO8*'Net zero supporting data'!M115</f>
        <v>866295.25293252477</v>
      </c>
      <c r="N125">
        <f>'Net zero Activity data'!AP8*'Net zero supporting data'!N115</f>
        <v>1144670.2458937839</v>
      </c>
      <c r="O125">
        <f>'Net zero Activity data'!AQ8*'Net zero supporting data'!O115</f>
        <v>1419936.8377751731</v>
      </c>
      <c r="P125">
        <f>'Net zero Activity data'!AR8*'Net zero supporting data'!P115</f>
        <v>1697801.9439212203</v>
      </c>
      <c r="Q125">
        <f>'Net zero Activity data'!AS8*'Net zero supporting data'!Q115</f>
        <v>1979054.4117565306</v>
      </c>
      <c r="R125">
        <f>'Net zero Activity data'!AT8*'Net zero supporting data'!R115</f>
        <v>2265902.3616599925</v>
      </c>
      <c r="S125">
        <f>'Net zero Activity data'!AU8*'Net zero supporting data'!S115</f>
        <v>2566965.3387791757</v>
      </c>
      <c r="T125">
        <f>'Net zero Activity data'!AV8*'Net zero supporting data'!T115</f>
        <v>2887183.6987805637</v>
      </c>
      <c r="U125">
        <f>'Net zero Activity data'!AW8*'Net zero supporting data'!U115</f>
        <v>2909287.7852703878</v>
      </c>
      <c r="V125">
        <f>'Net zero Activity data'!AX8*'Net zero supporting data'!V115</f>
        <v>2933323.2726140986</v>
      </c>
      <c r="W125">
        <f>'Net zero Activity data'!AY8*'Net zero supporting data'!W115</f>
        <v>2959946.0201818189</v>
      </c>
      <c r="X125">
        <f>'Net zero Activity data'!AZ8*'Net zero supporting data'!X115</f>
        <v>2997943.7992166821</v>
      </c>
      <c r="Y125">
        <f>'Net zero Activity data'!BA8*'Net zero supporting data'!Y115</f>
        <v>3038322.8396793683</v>
      </c>
      <c r="Z125">
        <f>'Net zero Activity data'!BB8*'Net zero supporting data'!Z115</f>
        <v>3081056.1239102758</v>
      </c>
      <c r="AA125">
        <f>'Net zero Activity data'!BC8*'Net zero supporting data'!AA115</f>
        <v>3126587.5545543651</v>
      </c>
      <c r="AB125">
        <f>'Net zero Activity data'!BD8*'Net zero supporting data'!AB115</f>
        <v>3172687.015223749</v>
      </c>
      <c r="AC125">
        <f>'Net zero Activity data'!BE8*'Net zero supporting data'!AC115</f>
        <v>3215108.7587375967</v>
      </c>
      <c r="AD125">
        <f>'Net zero Activity data'!BF8*'Net zero supporting data'!AD115</f>
        <v>3252335.8719581566</v>
      </c>
      <c r="AE125">
        <f>'Net zero Activity data'!BG8*'Net zero supporting data'!AE115</f>
        <v>3306610.4033526736</v>
      </c>
      <c r="AF125">
        <f>'Net zero Activity data'!BH8*'Net zero supporting data'!AF115</f>
        <v>3354255.9516557776</v>
      </c>
      <c r="AG125">
        <f>'Net zero Activity data'!BI8*'Net zero supporting data'!AG115</f>
        <v>3402138.5520384805</v>
      </c>
      <c r="AH125">
        <f>'Net zero Activity data'!BJ8*'Net zero supporting data'!AH115</f>
        <v>3451667.1675433386</v>
      </c>
      <c r="AI125">
        <f>'Net zero Activity data'!BK8*'Net zero supporting data'!AI115</f>
        <v>3502953.726094089</v>
      </c>
      <c r="AJ125">
        <f>'Net zero Activity data'!BL8*'Net zero supporting data'!AJ115</f>
        <v>3556064.4847451658</v>
      </c>
      <c r="AK125">
        <f>'Net zero Activity data'!BM8*'Net zero supporting data'!AK115</f>
        <v>3601587.9857755131</v>
      </c>
      <c r="AL125">
        <f>'Net zero Activity data'!BN8*'Net zero supporting data'!AL115</f>
        <v>3648683.5315378099</v>
      </c>
      <c r="AM125">
        <f>'Net zero Activity data'!BO8*'Net zero supporting data'!AM115</f>
        <v>3700356.3665356119</v>
      </c>
      <c r="AN125">
        <f>'Net zero Activity data'!BP8*'Net zero supporting data'!AN115</f>
        <v>3754859.7093222099</v>
      </c>
    </row>
    <row r="126" spans="1:40" x14ac:dyDescent="0.25">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260487.45333516391</v>
      </c>
      <c r="L126">
        <f>'Net zero Activity data'!AN9*'Net zero supporting data'!L116</f>
        <v>522114.01245080371</v>
      </c>
      <c r="M126">
        <f>'Net zero Activity data'!AO9*'Net zero supporting data'!M116</f>
        <v>768224.09222318244</v>
      </c>
      <c r="N126">
        <f>'Net zero Activity data'!AP9*'Net zero supporting data'!N116</f>
        <v>1015084.9350378835</v>
      </c>
      <c r="O126">
        <f>'Net zero Activity data'!AQ9*'Net zero supporting data'!O116</f>
        <v>1259189.2712345871</v>
      </c>
      <c r="P126">
        <f>'Net zero Activity data'!AR9*'Net zero supporting data'!P116</f>
        <v>1505597.950269761</v>
      </c>
      <c r="Q126">
        <f>'Net zero Activity data'!AS9*'Net zero supporting data'!Q116</f>
        <v>1755010.5160859798</v>
      </c>
      <c r="R126">
        <f>'Net zero Activity data'!AT9*'Net zero supporting data'!R116</f>
        <v>2009385.1131701816</v>
      </c>
      <c r="S126">
        <f>'Net zero Activity data'!AU9*'Net zero supporting data'!S116</f>
        <v>2276365.4891060614</v>
      </c>
      <c r="T126">
        <f>'Net zero Activity data'!AV9*'Net zero supporting data'!T116</f>
        <v>2560332.7140129521</v>
      </c>
      <c r="U126">
        <f>'Net zero Activity data'!AW9*'Net zero supporting data'!U116</f>
        <v>2579934.4510888336</v>
      </c>
      <c r="V126">
        <f>'Net zero Activity data'!AX9*'Net zero supporting data'!V116</f>
        <v>2601248.9398653326</v>
      </c>
      <c r="W126">
        <f>'Net zero Activity data'!AY9*'Net zero supporting data'!W116</f>
        <v>2624857.7914819899</v>
      </c>
      <c r="X126">
        <f>'Net zero Activity data'!AZ9*'Net zero supporting data'!X116</f>
        <v>2658553.9351544157</v>
      </c>
      <c r="Y126">
        <f>'Net zero Activity data'!BA9*'Net zero supporting data'!Y116</f>
        <v>2694361.7634892506</v>
      </c>
      <c r="Z126">
        <f>'Net zero Activity data'!BB9*'Net zero supporting data'!Z116</f>
        <v>2732257.3174298671</v>
      </c>
      <c r="AA126">
        <f>'Net zero Activity data'!BC9*'Net zero supporting data'!AA116</f>
        <v>2772634.2464916059</v>
      </c>
      <c r="AB126">
        <f>'Net zero Activity data'!BD9*'Net zero supporting data'!AB116</f>
        <v>2813514.9002927579</v>
      </c>
      <c r="AC126">
        <f>'Net zero Activity data'!BE9*'Net zero supporting data'!AC116</f>
        <v>2851134.1822767365</v>
      </c>
      <c r="AD126">
        <f>'Net zero Activity data'!BF9*'Net zero supporting data'!AD116</f>
        <v>2884146.9053213843</v>
      </c>
      <c r="AE126">
        <f>'Net zero Activity data'!BG9*'Net zero supporting data'!AE116</f>
        <v>2932277.150142937</v>
      </c>
      <c r="AF126">
        <f>'Net zero Activity data'!BH9*'Net zero supporting data'!AF116</f>
        <v>2974528.8627890851</v>
      </c>
      <c r="AG126">
        <f>'Net zero Activity data'!BI9*'Net zero supporting data'!AG116</f>
        <v>3016990.7914303499</v>
      </c>
      <c r="AH126">
        <f>'Net zero Activity data'!BJ9*'Net zero supporting data'!AH116</f>
        <v>3060912.3938591867</v>
      </c>
      <c r="AI126">
        <f>'Net zero Activity data'!BK9*'Net zero supporting data'!AI116</f>
        <v>3106392.926913626</v>
      </c>
      <c r="AJ126">
        <f>'Net zero Activity data'!BL9*'Net zero supporting data'!AJ116</f>
        <v>3153491.1468494865</v>
      </c>
      <c r="AK126">
        <f>'Net zero Activity data'!BM9*'Net zero supporting data'!AK116</f>
        <v>3193861.0439896053</v>
      </c>
      <c r="AL126">
        <f>'Net zero Activity data'!BN9*'Net zero supporting data'!AL116</f>
        <v>3235625.0185335292</v>
      </c>
      <c r="AM126">
        <f>'Net zero Activity data'!BO9*'Net zero supporting data'!AM116</f>
        <v>3281448.0986259193</v>
      </c>
      <c r="AN126">
        <f>'Net zero Activity data'!BP9*'Net zero supporting data'!AN116</f>
        <v>3329781.2516630916</v>
      </c>
    </row>
    <row r="127" spans="1:40" x14ac:dyDescent="0.25">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53577.866899124354</v>
      </c>
      <c r="L127">
        <f>'Net zero Activity data'!AN10*'Net zero supporting data'!L117</f>
        <v>109941.81485307719</v>
      </c>
      <c r="M127">
        <f>'Net zero Activity data'!AO10*'Net zero supporting data'!M117</f>
        <v>165560.33076081661</v>
      </c>
      <c r="N127">
        <f>'Net zero Activity data'!AP10*'Net zero supporting data'!N117</f>
        <v>223833.12731811756</v>
      </c>
      <c r="O127">
        <f>'Net zero Activity data'!AQ10*'Net zero supporting data'!O117</f>
        <v>284026.78050146671</v>
      </c>
      <c r="P127">
        <f>'Net zero Activity data'!AR10*'Net zero supporting data'!P117</f>
        <v>347316.33598588448</v>
      </c>
      <c r="Q127">
        <f>'Net zero Activity data'!AS10*'Net zero supporting data'!Q117</f>
        <v>413955.44897431036</v>
      </c>
      <c r="R127">
        <f>'Net zero Activity data'!AT10*'Net zero supporting data'!R117</f>
        <v>484520.27116175793</v>
      </c>
      <c r="S127">
        <f>'Net zero Activity data'!AU10*'Net zero supporting data'!S117</f>
        <v>561034.65505733271</v>
      </c>
      <c r="T127">
        <f>'Net zero Activity data'!AV10*'Net zero supporting data'!T117</f>
        <v>644871.74286635488</v>
      </c>
      <c r="U127">
        <f>'Net zero Activity data'!AW10*'Net zero supporting data'!U117</f>
        <v>671358.25965428108</v>
      </c>
      <c r="V127">
        <f>'Net zero Activity data'!AX10*'Net zero supporting data'!V117</f>
        <v>699395.81014679396</v>
      </c>
      <c r="W127">
        <f>'Net zero Activity data'!AY10*'Net zero supporting data'!W117</f>
        <v>729252.62688156334</v>
      </c>
      <c r="X127">
        <f>'Net zero Activity data'!AZ10*'Net zero supporting data'!X117</f>
        <v>763296.55974308366</v>
      </c>
      <c r="Y127">
        <f>'Net zero Activity data'!BA10*'Net zero supporting data'!Y117</f>
        <v>799526.01220984024</v>
      </c>
      <c r="Z127">
        <f>'Net zero Activity data'!BB10*'Net zero supporting data'!Z117</f>
        <v>838087.08938796772</v>
      </c>
      <c r="AA127">
        <f>'Net zero Activity data'!BC10*'Net zero supporting data'!AA117</f>
        <v>879269.02205826435</v>
      </c>
      <c r="AB127">
        <f>'Net zero Activity data'!BD10*'Net zero supporting data'!AB117</f>
        <v>922613.21854009235</v>
      </c>
      <c r="AC127">
        <f>'Net zero Activity data'!BE10*'Net zero supporting data'!AC117</f>
        <v>966981.07290877961</v>
      </c>
      <c r="AD127">
        <f>'Net zero Activity data'!BF10*'Net zero supporting data'!AD117</f>
        <v>1011917.9436420758</v>
      </c>
      <c r="AE127">
        <f>'Net zero Activity data'!BG10*'Net zero supporting data'!AE117</f>
        <v>1057832.6567844616</v>
      </c>
      <c r="AF127">
        <f>'Net zero Activity data'!BH10*'Net zero supporting data'!AF117</f>
        <v>1103456.8927596251</v>
      </c>
      <c r="AG127">
        <f>'Net zero Activity data'!BI10*'Net zero supporting data'!AG117</f>
        <v>1151020.2695080235</v>
      </c>
      <c r="AH127">
        <f>'Net zero Activity data'!BJ10*'Net zero supporting data'!AH117</f>
        <v>1201112.4101455912</v>
      </c>
      <c r="AI127">
        <f>'Net zero Activity data'!BK10*'Net zero supporting data'!AI117</f>
        <v>1253921.3709597478</v>
      </c>
      <c r="AJ127">
        <f>'Net zero Activity data'!BL10*'Net zero supporting data'!AJ117</f>
        <v>1309632.8874090344</v>
      </c>
      <c r="AK127">
        <f>'Net zero Activity data'!BM10*'Net zero supporting data'!AK117</f>
        <v>1364854.8153022849</v>
      </c>
      <c r="AL127">
        <f>'Net zero Activity data'!BN10*'Net zero supporting data'!AL117</f>
        <v>1423033.7714330736</v>
      </c>
      <c r="AM127">
        <f>'Net zero Activity data'!BO10*'Net zero supporting data'!AM117</f>
        <v>1485555.9754226615</v>
      </c>
      <c r="AN127">
        <f>'Net zero Activity data'!BP10*'Net zero supporting data'!AN117</f>
        <v>1551998.984104736</v>
      </c>
    </row>
    <row r="128" spans="1:40" x14ac:dyDescent="0.25">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1158400.7723626734</v>
      </c>
      <c r="L128">
        <f>'Net zero Activity data'!AN11*'Net zero supporting data'!L118</f>
        <v>2316014.1731607388</v>
      </c>
      <c r="M128">
        <f>'Net zero Activity data'!AO11*'Net zero supporting data'!M118</f>
        <v>3473684.1967072147</v>
      </c>
      <c r="N128">
        <f>'Net zero Activity data'!AP11*'Net zero supporting data'!N118</f>
        <v>4636381.5902777975</v>
      </c>
      <c r="O128">
        <f>'Net zero Activity data'!AQ11*'Net zero supporting data'!O118</f>
        <v>5805214.5312067391</v>
      </c>
      <c r="P128">
        <f>'Net zero Activity data'!AR11*'Net zero supporting data'!P118</f>
        <v>6977367.7093451507</v>
      </c>
      <c r="Q128">
        <f>'Net zero Activity data'!AS11*'Net zero supporting data'!Q118</f>
        <v>8152689.9557239236</v>
      </c>
      <c r="R128">
        <f>'Net zero Activity data'!AT11*'Net zero supporting data'!R118</f>
        <v>9330886.2361696139</v>
      </c>
      <c r="S128">
        <f>'Net zero Activity data'!AU11*'Net zero supporting data'!S118</f>
        <v>10512044.811449233</v>
      </c>
      <c r="T128">
        <f>'Net zero Activity data'!AV11*'Net zero supporting data'!T118</f>
        <v>11696331.12881835</v>
      </c>
      <c r="U128">
        <f>'Net zero Activity data'!AW11*'Net zero supporting data'!U118</f>
        <v>11712372.082538897</v>
      </c>
      <c r="V128">
        <f>'Net zero Activity data'!AX11*'Net zero supporting data'!V118</f>
        <v>11728196.032941071</v>
      </c>
      <c r="W128">
        <f>'Net zero Activity data'!AY11*'Net zero supporting data'!W118</f>
        <v>11743872.017358955</v>
      </c>
      <c r="X128">
        <f>'Net zero Activity data'!AZ11*'Net zero supporting data'!X118</f>
        <v>11759495.059214238</v>
      </c>
      <c r="Y128">
        <f>'Net zero Activity data'!BA11*'Net zero supporting data'!Y118</f>
        <v>11774935.229133314</v>
      </c>
      <c r="Z128">
        <f>'Net zero Activity data'!BB11*'Net zero supporting data'!Z118</f>
        <v>11790388.009500809</v>
      </c>
      <c r="AA128">
        <f>'Net zero Activity data'!BC11*'Net zero supporting data'!AA118</f>
        <v>11805691.917709261</v>
      </c>
      <c r="AB128">
        <f>'Net zero Activity data'!BD11*'Net zero supporting data'!AB118</f>
        <v>11820457.858474903</v>
      </c>
      <c r="AC128">
        <f>'Net zero Activity data'!BE11*'Net zero supporting data'!AC118</f>
        <v>11834547.084086215</v>
      </c>
      <c r="AD128">
        <f>'Net zero Activity data'!BF11*'Net zero supporting data'!AD118</f>
        <v>11847969.156947464</v>
      </c>
      <c r="AE128">
        <f>'Net zero Activity data'!BG11*'Net zero supporting data'!AE118</f>
        <v>11860989.523793774</v>
      </c>
      <c r="AF128">
        <f>'Net zero Activity data'!BH11*'Net zero supporting data'!AF118</f>
        <v>11873100.53358363</v>
      </c>
      <c r="AG128">
        <f>'Net zero Activity data'!BI11*'Net zero supporting data'!AG118</f>
        <v>11884392.96520202</v>
      </c>
      <c r="AH128">
        <f>'Net zero Activity data'!BJ11*'Net zero supporting data'!AH118</f>
        <v>11894904.841755491</v>
      </c>
      <c r="AI128">
        <f>'Net zero Activity data'!BK11*'Net zero supporting data'!AI118</f>
        <v>11904476.292397225</v>
      </c>
      <c r="AJ128">
        <f>'Net zero Activity data'!BL11*'Net zero supporting data'!AJ118</f>
        <v>11912931.497802997</v>
      </c>
      <c r="AK128">
        <f>'Net zero Activity data'!BM11*'Net zero supporting data'!AK118</f>
        <v>11919884.540398905</v>
      </c>
      <c r="AL128">
        <f>'Net zero Activity data'!BN11*'Net zero supporting data'!AL118</f>
        <v>11925730.358643467</v>
      </c>
      <c r="AM128">
        <f>'Net zero Activity data'!BO11*'Net zero supporting data'!AM118</f>
        <v>11930630.162029739</v>
      </c>
      <c r="AN128">
        <f>'Net zero Activity data'!BP11*'Net zero supporting data'!AN118</f>
        <v>11934352.703705281</v>
      </c>
    </row>
    <row r="129" spans="1:40" x14ac:dyDescent="0.25">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115396.24552271843</v>
      </c>
      <c r="L129">
        <f>'Net zero Activity data'!AN12*'Net zero supporting data'!L119</f>
        <v>230714.05556390501</v>
      </c>
      <c r="M129">
        <f>'Net zero Activity data'!AO12*'Net zero supporting data'!M119</f>
        <v>346037.50618539302</v>
      </c>
      <c r="N129">
        <f>'Net zero Activity data'!AP12*'Net zero supporting data'!N119</f>
        <v>461861.76761388034</v>
      </c>
      <c r="O129">
        <f>'Net zero Activity data'!AQ12*'Net zero supporting data'!O119</f>
        <v>578297.23299377493</v>
      </c>
      <c r="P129">
        <f>'Net zero Activity data'!AR12*'Net zero supporting data'!P119</f>
        <v>695063.44997308031</v>
      </c>
      <c r="Q129">
        <f>'Net zero Activity data'!AS12*'Net zero supporting data'!Q119</f>
        <v>812145.35957403085</v>
      </c>
      <c r="R129">
        <f>'Net zero Activity data'!AT12*'Net zero supporting data'!R119</f>
        <v>929513.57141919527</v>
      </c>
      <c r="S129">
        <f>'Net zero Activity data'!AU12*'Net zero supporting data'!S119</f>
        <v>1047176.8777688892</v>
      </c>
      <c r="T129">
        <f>'Net zero Activity data'!AV12*'Net zero supporting data'!T119</f>
        <v>1165151.7599589161</v>
      </c>
      <c r="U129">
        <f>'Net zero Activity data'!AW12*'Net zero supporting data'!U119</f>
        <v>1166749.7093716911</v>
      </c>
      <c r="V129">
        <f>'Net zero Activity data'!AX12*'Net zero supporting data'!V119</f>
        <v>1168326.0415956622</v>
      </c>
      <c r="W129">
        <f>'Net zero Activity data'!AY12*'Net zero supporting data'!W119</f>
        <v>1169887.6339131526</v>
      </c>
      <c r="X129">
        <f>'Net zero Activity data'!AZ12*'Net zero supporting data'!X119</f>
        <v>1171443.9522588896</v>
      </c>
      <c r="Y129">
        <f>'Net zero Activity data'!BA12*'Net zero supporting data'!Y119</f>
        <v>1172982.0534768819</v>
      </c>
      <c r="Z129">
        <f>'Net zero Activity data'!BB12*'Net zero supporting data'!Z119</f>
        <v>1174521.4109081267</v>
      </c>
      <c r="AA129">
        <f>'Net zero Activity data'!BC12*'Net zero supporting data'!AA119</f>
        <v>1176045.9381626085</v>
      </c>
      <c r="AB129">
        <f>'Net zero Activity data'!BD12*'Net zero supporting data'!AB119</f>
        <v>1177516.8747906035</v>
      </c>
      <c r="AC129">
        <f>'Net zero Activity data'!BE12*'Net zero supporting data'!AC119</f>
        <v>1178920.3991810025</v>
      </c>
      <c r="AD129">
        <f>'Net zero Activity data'!BF12*'Net zero supporting data'!AD119</f>
        <v>1180257.4639104754</v>
      </c>
      <c r="AE129">
        <f>'Net zero Activity data'!BG12*'Net zero supporting data'!AE119</f>
        <v>1181554.5119488051</v>
      </c>
      <c r="AF129">
        <f>'Net zero Activity data'!BH12*'Net zero supporting data'!AF119</f>
        <v>1182760.9726941546</v>
      </c>
      <c r="AG129">
        <f>'Net zero Activity data'!BI12*'Net zero supporting data'!AG119</f>
        <v>1183885.8892538412</v>
      </c>
      <c r="AH129">
        <f>'Net zero Activity data'!BJ12*'Net zero supporting data'!AH119</f>
        <v>1184933.0493702788</v>
      </c>
      <c r="AI129">
        <f>'Net zero Activity data'!BK12*'Net zero supporting data'!AI119</f>
        <v>1185886.5272119844</v>
      </c>
      <c r="AJ129">
        <f>'Net zero Activity data'!BL12*'Net zero supporting data'!AJ119</f>
        <v>1186728.8082102605</v>
      </c>
      <c r="AK129">
        <f>'Net zero Activity data'!BM12*'Net zero supporting data'!AK119</f>
        <v>1187421.4484688565</v>
      </c>
      <c r="AL129">
        <f>'Net zero Activity data'!BN12*'Net zero supporting data'!AL119</f>
        <v>1188003.7905162077</v>
      </c>
      <c r="AM129">
        <f>'Net zero Activity data'!BO12*'Net zero supporting data'!AM119</f>
        <v>1188491.89353553</v>
      </c>
      <c r="AN129">
        <f>'Net zero Activity data'!BP12*'Net zero supporting data'!AN119</f>
        <v>1188862.7214419055</v>
      </c>
    </row>
    <row r="130" spans="1:40" x14ac:dyDescent="0.25">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87192.710108542873</v>
      </c>
      <c r="V130">
        <f>'Net zero Activity data'!AX13*'Net zero supporting data'!V120</f>
        <v>174742.07926348379</v>
      </c>
      <c r="W130">
        <f>'Net zero Activity data'!AY13*'Net zero supporting data'!W120</f>
        <v>262633.99624667998</v>
      </c>
      <c r="X130">
        <f>'Net zero Activity data'!AZ13*'Net zero supporting data'!X120</f>
        <v>350859.26263617264</v>
      </c>
      <c r="Y130">
        <f>'Net zero Activity data'!BA13*'Net zero supporting data'!Y120</f>
        <v>439401.24694457371</v>
      </c>
      <c r="Z130">
        <f>'Net zero Activity data'!BB13*'Net zero supporting data'!Z120</f>
        <v>528259.51397752843</v>
      </c>
      <c r="AA130">
        <f>'Net zero Activity data'!BC13*'Net zero supporting data'!AA120</f>
        <v>617415.51299738348</v>
      </c>
      <c r="AB130">
        <f>'Net zero Activity data'!BD13*'Net zero supporting data'!AB120</f>
        <v>706824.59286168369</v>
      </c>
      <c r="AC130">
        <f>'Net zero Activity data'!BE13*'Net zero supporting data'!AC120</f>
        <v>796450.32442744472</v>
      </c>
      <c r="AD130">
        <f>'Net zero Activity data'!BF13*'Net zero supporting data'!AD120</f>
        <v>886266.87313864531</v>
      </c>
      <c r="AE130">
        <f>'Net zero Activity data'!BG13*'Net zero supporting data'!AE120</f>
        <v>887526.8720420613</v>
      </c>
      <c r="AF130">
        <f>'Net zero Activity data'!BH13*'Net zero supporting data'!AF120</f>
        <v>888671.47993605735</v>
      </c>
      <c r="AG130">
        <f>'Net zero Activity data'!BI13*'Net zero supporting data'!AG120</f>
        <v>889711.78525291849</v>
      </c>
      <c r="AH130">
        <f>'Net zero Activity data'!BJ13*'Net zero supporting data'!AH120</f>
        <v>890653.09317594941</v>
      </c>
      <c r="AI130">
        <f>'Net zero Activity data'!BK13*'Net zero supporting data'!AI120</f>
        <v>891479.48542083171</v>
      </c>
      <c r="AJ130">
        <f>'Net zero Activity data'!BL13*'Net zero supporting data'!AJ120</f>
        <v>892173.39532983082</v>
      </c>
      <c r="AK130">
        <f>'Net zero Activity data'!BM13*'Net zero supporting data'!AK120</f>
        <v>892694.96196636325</v>
      </c>
      <c r="AL130">
        <f>'Net zero Activity data'!BN13*'Net zero supporting data'!AL120</f>
        <v>893087.49550355936</v>
      </c>
      <c r="AM130">
        <f>'Net zero Activity data'!BO13*'Net zero supporting data'!AM120</f>
        <v>893369.18768654717</v>
      </c>
      <c r="AN130">
        <f>'Net zero Activity data'!BP13*'Net zero supporting data'!AN120</f>
        <v>893516.50970101589</v>
      </c>
    </row>
    <row r="131" spans="1:40" x14ac:dyDescent="0.25">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84628.21863476219</v>
      </c>
      <c r="V131">
        <f>'Net zero Activity data'!AX14*'Net zero supporting data'!V121</f>
        <v>169602.60634396953</v>
      </c>
      <c r="W131">
        <f>'Net zero Activity data'!AY14*'Net zero supporting data'!W121</f>
        <v>254909.46694530692</v>
      </c>
      <c r="X131">
        <f>'Net zero Activity data'!AZ14*'Net zero supporting data'!X121</f>
        <v>340539.8725586381</v>
      </c>
      <c r="Y131">
        <f>'Net zero Activity data'!BA14*'Net zero supporting data'!Y121</f>
        <v>426477.68085796852</v>
      </c>
      <c r="Z131">
        <f>'Net zero Activity data'!BB14*'Net zero supporting data'!Z121</f>
        <v>512722.4694487775</v>
      </c>
      <c r="AA131">
        <f>'Net zero Activity data'!BC14*'Net zero supporting data'!AA121</f>
        <v>599256.23320334265</v>
      </c>
      <c r="AB131">
        <f>'Net zero Activity data'!BD14*'Net zero supporting data'!AB121</f>
        <v>686035.63424810476</v>
      </c>
      <c r="AC131">
        <f>'Net zero Activity data'!BE14*'Net zero supporting data'!AC121</f>
        <v>773025.314885461</v>
      </c>
      <c r="AD131">
        <f>'Net zero Activity data'!BF14*'Net zero supporting data'!AD121</f>
        <v>860200.20039927331</v>
      </c>
      <c r="AE131">
        <f>'Net zero Activity data'!BG14*'Net zero supporting data'!AE121</f>
        <v>861423.14051141217</v>
      </c>
      <c r="AF131">
        <f>'Net zero Activity data'!BH14*'Net zero supporting data'!AF121</f>
        <v>862534.08346734964</v>
      </c>
      <c r="AG131">
        <f>'Net zero Activity data'!BI14*'Net zero supporting data'!AG121</f>
        <v>863543.79156900907</v>
      </c>
      <c r="AH131">
        <f>'Net zero Activity data'!BJ14*'Net zero supporting data'!AH121</f>
        <v>864457.41396489181</v>
      </c>
      <c r="AI131">
        <f>'Net zero Activity data'!BK14*'Net zero supporting data'!AI121</f>
        <v>865259.50055551296</v>
      </c>
      <c r="AJ131">
        <f>'Net zero Activity data'!BL14*'Net zero supporting data'!AJ121</f>
        <v>865933.00134954159</v>
      </c>
      <c r="AK131">
        <f>'Net zero Activity data'!BM14*'Net zero supporting data'!AK121</f>
        <v>866439.22779088176</v>
      </c>
      <c r="AL131">
        <f>'Net zero Activity data'!BN14*'Net zero supporting data'!AL121</f>
        <v>866820.2162240427</v>
      </c>
      <c r="AM131">
        <f>'Net zero Activity data'!BO14*'Net zero supporting data'!AM121</f>
        <v>867093.62334282498</v>
      </c>
      <c r="AN131">
        <f>'Net zero Activity data'!BP14*'Net zero supporting data'!AN121</f>
        <v>867236.61235686822</v>
      </c>
    </row>
    <row r="132" spans="1:40" x14ac:dyDescent="0.25">
      <c r="A132" t="s">
        <v>1098</v>
      </c>
      <c r="B132" s="11">
        <f>'Activity data'!AD5-'Net zero supporting data'!B122</f>
        <v>590059.92815993726</v>
      </c>
      <c r="C132" s="11">
        <f>'Activity data'!AE5-'Net zero supporting data'!C122</f>
        <v>593358.66490468499</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589877.3339186071</v>
      </c>
      <c r="K132" s="11">
        <f>'Activity data'!AM5-'Net zero supporting data'!K122</f>
        <v>548782.0890188897</v>
      </c>
      <c r="L132" s="11">
        <f>'Activity data'!AN5-'Net zero supporting data'!L122</f>
        <v>500388.93739598861</v>
      </c>
      <c r="M132" s="11">
        <f>'Activity data'!AO5-'Net zero supporting data'!M122</f>
        <v>448404.1254522333</v>
      </c>
      <c r="N132" s="11">
        <f>'Activity data'!AP5-'Net zero supporting data'!N122</f>
        <v>398181.43749305874</v>
      </c>
      <c r="O132" s="11">
        <f>'Activity data'!AQ5-'Net zero supporting data'!O122</f>
        <v>348010.34502442105</v>
      </c>
      <c r="P132" s="11">
        <f>'Activity data'!AR5-'Net zero supporting data'!P122</f>
        <v>297894.5081955372</v>
      </c>
      <c r="Q132" s="11">
        <f>'Activity data'!AS5-'Net zero supporting data'!Q122</f>
        <v>247540.0653202922</v>
      </c>
      <c r="R132" s="11">
        <f>'Activity data'!AT5-'Net zero supporting data'!R122</f>
        <v>196810.88727308938</v>
      </c>
      <c r="S132" s="11">
        <f>'Activity data'!AU5-'Net zero supporting data'!S122</f>
        <v>145695.177722461</v>
      </c>
      <c r="T132" s="11">
        <f>'Activity data'!AV5-'Net zero supporting data'!T122</f>
        <v>93922.007454810431</v>
      </c>
      <c r="U132" s="11">
        <f>'Activity data'!AW5-'Net zero supporting data'!U122</f>
        <v>94998.5879834597</v>
      </c>
      <c r="V132" s="11">
        <f>'Activity data'!AX5-'Net zero supporting data'!V122</f>
        <v>96133.773979834281</v>
      </c>
      <c r="W132" s="11">
        <f>'Activity data'!AY5-'Net zero supporting data'!W122</f>
        <v>97339.396880842512</v>
      </c>
      <c r="X132" s="11">
        <f>'Activity data'!AZ5-'Net zero supporting data'!X122</f>
        <v>98729.053450712119</v>
      </c>
      <c r="Y132" s="11">
        <f>'Activity data'!BA5-'Net zero supporting data'!Y122</f>
        <v>100200.72686262033</v>
      </c>
      <c r="Z132" s="11">
        <f>'Activity data'!BB5-'Net zero supporting data'!Z122</f>
        <v>101760.1312736274</v>
      </c>
      <c r="AA132" s="11">
        <f>'Activity data'!BC5-'Net zero supporting data'!AA122</f>
        <v>103417.89142163307</v>
      </c>
      <c r="AB132" s="11">
        <f>'Activity data'!BD5-'Net zero supporting data'!AB122</f>
        <v>105148.08529148053</v>
      </c>
      <c r="AC132" s="11">
        <f>'Activity data'!BE5-'Net zero supporting data'!AC122</f>
        <v>106895.20944344671</v>
      </c>
      <c r="AD132" s="11">
        <f>'Activity data'!BF5-'Net zero supporting data'!AD122</f>
        <v>108637.87475749839</v>
      </c>
      <c r="AE132" s="11">
        <f>'Activity data'!BG5-'Net zero supporting data'!AE122</f>
        <v>110456.3155304736</v>
      </c>
      <c r="AF132" s="11">
        <f>'Activity data'!BH5-'Net zero supporting data'!AF122</f>
        <v>112233.68079183367</v>
      </c>
      <c r="AG132" s="11">
        <f>'Activity data'!BI5-'Net zero supporting data'!AG122</f>
        <v>114071.84013265593</v>
      </c>
      <c r="AH132" s="11">
        <f>'Activity data'!BJ5-'Net zero supporting data'!AH122</f>
        <v>115996.09325093951</v>
      </c>
      <c r="AI132" s="11">
        <f>'Activity data'!BK5-'Net zero supporting data'!AI122</f>
        <v>118012.23834712687</v>
      </c>
      <c r="AJ132" s="11">
        <f>'Activity data'!BL5-'Net zero supporting data'!AJ122</f>
        <v>120125.7226884698</v>
      </c>
      <c r="AK132" s="11">
        <f>'Activity data'!BM5-'Net zero supporting data'!AK122</f>
        <v>122183.79037670791</v>
      </c>
      <c r="AL132" s="11">
        <f>'Activity data'!BN5-'Net zero supporting data'!AL122</f>
        <v>124339.61747156293</v>
      </c>
      <c r="AM132" s="11">
        <f>'Activity data'!BO5-'Net zero supporting data'!AM122</f>
        <v>126652.00640305155</v>
      </c>
      <c r="AN132" s="11">
        <f>'Activity data'!BP5-'Net zero supporting data'!AN122</f>
        <v>129098.55061627098</v>
      </c>
    </row>
    <row r="133" spans="1:40" x14ac:dyDescent="0.25">
      <c r="A133" t="s">
        <v>1099</v>
      </c>
      <c r="B133" s="11">
        <f>'Activity data'!AD6-'Net zero supporting data'!B123</f>
        <v>488906.79761823372</v>
      </c>
      <c r="C133" s="11">
        <f>'Activity data'!AE6-'Net zero supporting data'!C123</f>
        <v>491640.03663531045</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488755.50524684589</v>
      </c>
      <c r="K133" s="11">
        <f>'Activity data'!AM6-'Net zero supporting data'!K123</f>
        <v>454705.15947279433</v>
      </c>
      <c r="L133" s="11">
        <f>'Activity data'!AN6-'Net zero supporting data'!L123</f>
        <v>414607.97669953341</v>
      </c>
      <c r="M133" s="11">
        <f>'Activity data'!AO6-'Net zero supporting data'!M123</f>
        <v>371534.84680327901</v>
      </c>
      <c r="N133" s="11">
        <f>'Activity data'!AP6-'Net zero supporting data'!N123</f>
        <v>329921.76249424863</v>
      </c>
      <c r="O133" s="11">
        <f>'Activity data'!AQ6-'Net zero supporting data'!O123</f>
        <v>288351.42873452033</v>
      </c>
      <c r="P133" s="11">
        <f>'Activity data'!AR6-'Net zero supporting data'!P123</f>
        <v>246826.87821915941</v>
      </c>
      <c r="Q133" s="11">
        <f>'Activity data'!AS6-'Net zero supporting data'!Q123</f>
        <v>205104.62555109925</v>
      </c>
      <c r="R133" s="11">
        <f>'Activity data'!AT6-'Net zero supporting data'!R123</f>
        <v>163071.87802627409</v>
      </c>
      <c r="S133" s="11">
        <f>'Activity data'!AU6-'Net zero supporting data'!S123</f>
        <v>120718.86154146772</v>
      </c>
      <c r="T133" s="11">
        <f>'Activity data'!AV6-'Net zero supporting data'!T123</f>
        <v>77821.091891128628</v>
      </c>
      <c r="U133" s="11">
        <f>'Activity data'!AW6-'Net zero supporting data'!U123</f>
        <v>78713.115757723805</v>
      </c>
      <c r="V133" s="11">
        <f>'Activity data'!AX6-'Net zero supporting data'!V123</f>
        <v>79653.69844043412</v>
      </c>
      <c r="W133" s="11">
        <f>'Activity data'!AY6-'Net zero supporting data'!W123</f>
        <v>80652.643129841017</v>
      </c>
      <c r="X133" s="11">
        <f>'Activity data'!AZ6-'Net zero supporting data'!X123</f>
        <v>81804.072859161475</v>
      </c>
      <c r="Y133" s="11">
        <f>'Activity data'!BA6-'Net zero supporting data'!Y123</f>
        <v>83023.459400456806</v>
      </c>
      <c r="Z133" s="11">
        <f>'Activity data'!BB6-'Net zero supporting data'!Z123</f>
        <v>84315.537341005518</v>
      </c>
      <c r="AA133" s="11">
        <f>'Activity data'!BC6-'Net zero supporting data'!AA123</f>
        <v>85689.110035067424</v>
      </c>
      <c r="AB133" s="11">
        <f>'Activity data'!BD6-'Net zero supporting data'!AB123</f>
        <v>87122.699241512455</v>
      </c>
      <c r="AC133" s="11">
        <f>'Activity data'!BE6-'Net zero supporting data'!AC123</f>
        <v>88570.316395998758</v>
      </c>
      <c r="AD133" s="11">
        <f>'Activity data'!BF6-'Net zero supporting data'!AD123</f>
        <v>90014.239084784349</v>
      </c>
      <c r="AE133" s="11">
        <f>'Activity data'!BG6-'Net zero supporting data'!AE123</f>
        <v>91520.947153821005</v>
      </c>
      <c r="AF133" s="11">
        <f>'Activity data'!BH6-'Net zero supporting data'!AF123</f>
        <v>92993.621227519354</v>
      </c>
      <c r="AG133" s="11">
        <f>'Activity data'!BI6-'Net zero supporting data'!AG123</f>
        <v>94516.667538486305</v>
      </c>
      <c r="AH133" s="11">
        <f>'Activity data'!BJ6-'Net zero supporting data'!AH123</f>
        <v>96111.048693635617</v>
      </c>
      <c r="AI133" s="11">
        <f>'Activity data'!BK6-'Net zero supporting data'!AI123</f>
        <v>97781.568916190765</v>
      </c>
      <c r="AJ133" s="11">
        <f>'Activity data'!BL6-'Net zero supporting data'!AJ123</f>
        <v>99532.741656160681</v>
      </c>
      <c r="AK133" s="11">
        <f>'Activity data'!BM6-'Net zero supporting data'!AK123</f>
        <v>101237.99774070084</v>
      </c>
      <c r="AL133" s="11">
        <f>'Activity data'!BN6-'Net zero supporting data'!AL123</f>
        <v>103024.25447643781</v>
      </c>
      <c r="AM133" s="11">
        <f>'Activity data'!BO6-'Net zero supporting data'!AM123</f>
        <v>104940.23387681413</v>
      </c>
      <c r="AN133" s="11">
        <f>'Activity data'!BP6-'Net zero supporting data'!AN123</f>
        <v>106967.37051062449</v>
      </c>
    </row>
    <row r="134" spans="1:40" x14ac:dyDescent="0.25">
      <c r="A134" t="s">
        <v>1100</v>
      </c>
      <c r="B134" s="11">
        <f>'Activity data'!AD7-'Net zero supporting data'!B124</f>
        <v>606918.78325022128</v>
      </c>
      <c r="C134" s="11">
        <f>'Activity data'!AE7-'Net zero supporting data'!C124</f>
        <v>610311.7696162475</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606730.97203056735</v>
      </c>
      <c r="K134" s="11">
        <f>'Activity data'!AM7-'Net zero supporting data'!K124</f>
        <v>579884.02474314533</v>
      </c>
      <c r="L134" s="11">
        <f>'Activity data'!AN7-'Net zero supporting data'!L124</f>
        <v>545690.93069552234</v>
      </c>
      <c r="M134" s="11">
        <f>'Activity data'!AO7-'Net zero supporting data'!M124</f>
        <v>507646.77980249014</v>
      </c>
      <c r="N134" s="11">
        <f>'Activity data'!AP7-'Net zero supporting data'!N124</f>
        <v>471612.29999177868</v>
      </c>
      <c r="O134" s="11">
        <f>'Activity data'!AQ7-'Net zero supporting data'!O124</f>
        <v>435769.47550884035</v>
      </c>
      <c r="P134" s="11">
        <f>'Activity data'!AR7-'Net zero supporting data'!P124</f>
        <v>400203.46756998124</v>
      </c>
      <c r="Q134" s="11">
        <f>'Activity data'!AS7-'Net zero supporting data'!Q124</f>
        <v>364630.44542417635</v>
      </c>
      <c r="R134" s="11">
        <f>'Activity data'!AT7-'Net zero supporting data'!R124</f>
        <v>328955.34015644935</v>
      </c>
      <c r="S134" s="11">
        <f>'Activity data'!AU7-'Net zero supporting data'!S124</f>
        <v>293338.86238102766</v>
      </c>
      <c r="T134" s="11">
        <f>'Activity data'!AV7-'Net zero supporting data'!T124</f>
        <v>257614.64901890862</v>
      </c>
      <c r="U134" s="11">
        <f>'Activity data'!AW7-'Net zero supporting data'!U124</f>
        <v>260567.55561177526</v>
      </c>
      <c r="V134" s="11">
        <f>'Activity data'!AX7-'Net zero supporting data'!V124</f>
        <v>263681.20863040263</v>
      </c>
      <c r="W134" s="11">
        <f>'Activity data'!AY7-'Net zero supporting data'!W124</f>
        <v>266988.06001602538</v>
      </c>
      <c r="X134" s="11">
        <f>'Activity data'!AZ7-'Net zero supporting data'!X124</f>
        <v>270799.68946481042</v>
      </c>
      <c r="Y134" s="11">
        <f>'Activity data'!BA7-'Net zero supporting data'!Y124</f>
        <v>274836.27939461567</v>
      </c>
      <c r="Z134" s="11">
        <f>'Activity data'!BB7-'Net zero supporting data'!Z124</f>
        <v>279113.50292194937</v>
      </c>
      <c r="AA134" s="11">
        <f>'Activity data'!BC7-'Net zero supporting data'!AA124</f>
        <v>283660.50218505081</v>
      </c>
      <c r="AB134" s="11">
        <f>'Activity data'!BD7-'Net zero supporting data'!AB124</f>
        <v>288406.17679948959</v>
      </c>
      <c r="AC134" s="11">
        <f>'Activity data'!BE7-'Net zero supporting data'!AC124</f>
        <v>293198.28875916824</v>
      </c>
      <c r="AD134" s="11">
        <f>'Activity data'!BF7-'Net zero supporting data'!AD124</f>
        <v>297978.17076342413</v>
      </c>
      <c r="AE134" s="11">
        <f>'Activity data'!BG7-'Net zero supporting data'!AE124</f>
        <v>302965.89402644191</v>
      </c>
      <c r="AF134" s="11">
        <f>'Activity data'!BH7-'Net zero supporting data'!AF124</f>
        <v>307840.9530290296</v>
      </c>
      <c r="AG134" s="11">
        <f>'Activity data'!BI7-'Net zero supporting data'!AG124</f>
        <v>312882.76150671329</v>
      </c>
      <c r="AH134" s="11">
        <f>'Activity data'!BJ7-'Net zero supporting data'!AH124</f>
        <v>318160.71291686274</v>
      </c>
      <c r="AI134" s="11">
        <f>'Activity data'!BK7-'Net zero supporting data'!AI124</f>
        <v>323690.71089497645</v>
      </c>
      <c r="AJ134" s="11">
        <f>'Activity data'!BL7-'Net zero supporting data'!AJ124</f>
        <v>329487.6965169459</v>
      </c>
      <c r="AK134" s="11">
        <f>'Activity data'!BM7-'Net zero supporting data'!AK124</f>
        <v>335132.68217611319</v>
      </c>
      <c r="AL134" s="11">
        <f>'Activity data'!BN7-'Net zero supporting data'!AL124</f>
        <v>341045.80792200123</v>
      </c>
      <c r="AM134" s="11">
        <f>'Activity data'!BO7-'Net zero supporting data'!AM124</f>
        <v>347388.36041979847</v>
      </c>
      <c r="AN134" s="11">
        <f>'Activity data'!BP7-'Net zero supporting data'!AN124</f>
        <v>354098.88169034326</v>
      </c>
    </row>
    <row r="135" spans="1:40" x14ac:dyDescent="0.25">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5317922.8374796072</v>
      </c>
      <c r="J135" s="11">
        <f>'Activity data'!AL8-'Net zero supporting data'!J125</f>
        <v>4719165.7210479081</v>
      </c>
      <c r="K135" s="11">
        <f>'Activity data'!AM8-'Net zero supporting data'!K125</f>
        <v>4601945.0089212302</v>
      </c>
      <c r="L135" s="11">
        <f>'Activity data'!AN8-'Net zero supporting data'!L125</f>
        <v>4317623.6774300504</v>
      </c>
      <c r="M135" s="11">
        <f>'Activity data'!AO8-'Net zero supporting data'!M125</f>
        <v>3946456.1522481688</v>
      </c>
      <c r="N135" s="11">
        <f>'Activity data'!AP8-'Net zero supporting data'!N125</f>
        <v>3624789.1119969822</v>
      </c>
      <c r="O135" s="11">
        <f>'Activity data'!AQ8-'Net zero supporting data'!O125</f>
        <v>3313185.9548087376</v>
      </c>
      <c r="P135" s="11">
        <f>'Activity data'!AR8-'Net zero supporting data'!P125</f>
        <v>3018314.566971058</v>
      </c>
      <c r="Q135" s="11">
        <f>'Activity data'!AS8-'Net zero supporting data'!Q125</f>
        <v>2732979.9019494951</v>
      </c>
      <c r="R135" s="11">
        <f>'Activity data'!AT8-'Net zero supporting data'!R125</f>
        <v>2454727.5584649919</v>
      </c>
      <c r="S135" s="11">
        <f>'Activity data'!AU8-'Net zero supporting data'!S125</f>
        <v>2186674.1774785565</v>
      </c>
      <c r="T135" s="11">
        <f>'Activity data'!AV8-'Net zero supporting data'!T125</f>
        <v>1924789.1325203758</v>
      </c>
      <c r="U135" s="11">
        <f>'Activity data'!AW8-'Net zero supporting data'!U125</f>
        <v>1939525.1901802584</v>
      </c>
      <c r="V135" s="11">
        <f>'Activity data'!AX8-'Net zero supporting data'!V125</f>
        <v>1955548.8484093989</v>
      </c>
      <c r="W135" s="11">
        <f>'Activity data'!AY8-'Net zero supporting data'!W125</f>
        <v>1973297.3467878792</v>
      </c>
      <c r="X135" s="11">
        <f>'Activity data'!AZ8-'Net zero supporting data'!X125</f>
        <v>1998629.1994777881</v>
      </c>
      <c r="Y135" s="11">
        <f>'Activity data'!BA8-'Net zero supporting data'!Y125</f>
        <v>2025548.5597862457</v>
      </c>
      <c r="Z135" s="11">
        <f>'Activity data'!BB8-'Net zero supporting data'!Z125</f>
        <v>2054037.4159401837</v>
      </c>
      <c r="AA135" s="11">
        <f>'Activity data'!BC8-'Net zero supporting data'!AA125</f>
        <v>2084391.7030362436</v>
      </c>
      <c r="AB135" s="11">
        <f>'Activity data'!BD8-'Net zero supporting data'!AB125</f>
        <v>2115124.676815833</v>
      </c>
      <c r="AC135" s="11">
        <f>'Activity data'!BE8-'Net zero supporting data'!AC125</f>
        <v>2143405.8391583981</v>
      </c>
      <c r="AD135" s="11">
        <f>'Activity data'!BF8-'Net zero supporting data'!AD125</f>
        <v>2168223.9146387712</v>
      </c>
      <c r="AE135" s="11">
        <f>'Activity data'!BG8-'Net zero supporting data'!AE125</f>
        <v>2204406.9355684496</v>
      </c>
      <c r="AF135" s="11">
        <f>'Activity data'!BH8-'Net zero supporting data'!AF125</f>
        <v>2236170.6344371852</v>
      </c>
      <c r="AG135" s="11">
        <f>'Activity data'!BI8-'Net zero supporting data'!AG125</f>
        <v>2268092.368025654</v>
      </c>
      <c r="AH135" s="11">
        <f>'Activity data'!BJ8-'Net zero supporting data'!AH125</f>
        <v>2301111.4450288927</v>
      </c>
      <c r="AI135" s="11">
        <f>'Activity data'!BK8-'Net zero supporting data'!AI125</f>
        <v>2335302.4840627261</v>
      </c>
      <c r="AJ135" s="11">
        <f>'Activity data'!BL8-'Net zero supporting data'!AJ125</f>
        <v>2370709.6564967777</v>
      </c>
      <c r="AK135" s="11">
        <f>'Activity data'!BM8-'Net zero supporting data'!AK125</f>
        <v>2401058.6571836756</v>
      </c>
      <c r="AL135" s="11">
        <f>'Activity data'!BN8-'Net zero supporting data'!AL125</f>
        <v>2432455.6876918734</v>
      </c>
      <c r="AM135" s="11">
        <f>'Activity data'!BO8-'Net zero supporting data'!AM125</f>
        <v>2466904.2443570751</v>
      </c>
      <c r="AN135" s="11">
        <f>'Activity data'!BP8-'Net zero supporting data'!AN125</f>
        <v>2503239.8062148071</v>
      </c>
    </row>
    <row r="136" spans="1:40" x14ac:dyDescent="0.25">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4715893.8370102169</v>
      </c>
      <c r="J136" s="11">
        <f>'Activity data'!AL9-'Net zero supporting data'!J126</f>
        <v>4184920.5450802203</v>
      </c>
      <c r="K136" s="11">
        <f>'Activity data'!AM9-'Net zero supporting data'!K126</f>
        <v>4080970.1022509011</v>
      </c>
      <c r="L136" s="11">
        <f>'Activity data'!AN9-'Net zero supporting data'!L126</f>
        <v>3828836.0913058943</v>
      </c>
      <c r="M136" s="11">
        <f>'Activity data'!AO9-'Net zero supporting data'!M126</f>
        <v>3499687.5312389424</v>
      </c>
      <c r="N136" s="11">
        <f>'Activity data'!AP9-'Net zero supporting data'!N126</f>
        <v>3214435.6276199645</v>
      </c>
      <c r="O136" s="11">
        <f>'Activity data'!AQ9-'Net zero supporting data'!O126</f>
        <v>2938108.2995473705</v>
      </c>
      <c r="P136" s="11">
        <f>'Activity data'!AR9-'Net zero supporting data'!P126</f>
        <v>2676618.578257353</v>
      </c>
      <c r="Q136" s="11">
        <f>'Activity data'!AS9-'Net zero supporting data'!Q126</f>
        <v>2423585.9507854013</v>
      </c>
      <c r="R136" s="11">
        <f>'Activity data'!AT9-'Net zero supporting data'!R126</f>
        <v>2176833.8726010304</v>
      </c>
      <c r="S136" s="11">
        <f>'Activity data'!AU9-'Net zero supporting data'!S126</f>
        <v>1939126.1573866443</v>
      </c>
      <c r="T136" s="11">
        <f>'Activity data'!AV9-'Net zero supporting data'!T126</f>
        <v>1706888.4760086345</v>
      </c>
      <c r="U136" s="11">
        <f>'Activity data'!AW9-'Net zero supporting data'!U126</f>
        <v>1719956.3007258894</v>
      </c>
      <c r="V136" s="11">
        <f>'Activity data'!AX9-'Net zero supporting data'!V126</f>
        <v>1734165.9599102219</v>
      </c>
      <c r="W136" s="11">
        <f>'Activity data'!AY9-'Net zero supporting data'!W126</f>
        <v>1749905.1943213264</v>
      </c>
      <c r="X136" s="11">
        <f>'Activity data'!AZ9-'Net zero supporting data'!X126</f>
        <v>1772369.2901029438</v>
      </c>
      <c r="Y136" s="11">
        <f>'Activity data'!BA9-'Net zero supporting data'!Y126</f>
        <v>1796241.1756595005</v>
      </c>
      <c r="Z136" s="11">
        <f>'Activity data'!BB9-'Net zero supporting data'!Z126</f>
        <v>1821504.8782865782</v>
      </c>
      <c r="AA136" s="11">
        <f>'Activity data'!BC9-'Net zero supporting data'!AA126</f>
        <v>1848422.8309944044</v>
      </c>
      <c r="AB136" s="11">
        <f>'Activity data'!BD9-'Net zero supporting data'!AB126</f>
        <v>1875676.6001951722</v>
      </c>
      <c r="AC136" s="11">
        <f>'Activity data'!BE9-'Net zero supporting data'!AC126</f>
        <v>1900756.1215178245</v>
      </c>
      <c r="AD136" s="11">
        <f>'Activity data'!BF9-'Net zero supporting data'!AD126</f>
        <v>1922764.6035475894</v>
      </c>
      <c r="AE136" s="11">
        <f>'Activity data'!BG9-'Net zero supporting data'!AE126</f>
        <v>1954851.4334286246</v>
      </c>
      <c r="AF136" s="11">
        <f>'Activity data'!BH9-'Net zero supporting data'!AF126</f>
        <v>1983019.2418593904</v>
      </c>
      <c r="AG136" s="11">
        <f>'Activity data'!BI9-'Net zero supporting data'!AG126</f>
        <v>2011327.1942869001</v>
      </c>
      <c r="AH136" s="11">
        <f>'Activity data'!BJ9-'Net zero supporting data'!AH126</f>
        <v>2040608.262572791</v>
      </c>
      <c r="AI136" s="11">
        <f>'Activity data'!BK9-'Net zero supporting data'!AI126</f>
        <v>2070928.6179424175</v>
      </c>
      <c r="AJ136" s="11">
        <f>'Activity data'!BL9-'Net zero supporting data'!AJ126</f>
        <v>2102327.4312329912</v>
      </c>
      <c r="AK136" s="11">
        <f>'Activity data'!BM9-'Net zero supporting data'!AK126</f>
        <v>2129240.6959930705</v>
      </c>
      <c r="AL136" s="11">
        <f>'Activity data'!BN9-'Net zero supporting data'!AL126</f>
        <v>2157083.3456890197</v>
      </c>
      <c r="AM136" s="11">
        <f>'Activity data'!BO9-'Net zero supporting data'!AM126</f>
        <v>2187632.0657506133</v>
      </c>
      <c r="AN136" s="11">
        <f>'Activity data'!BP9-'Net zero supporting data'!AN126</f>
        <v>2219854.1677753944</v>
      </c>
    </row>
    <row r="137" spans="1:40" x14ac:dyDescent="0.25">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597546.77075746434</v>
      </c>
      <c r="F137" s="11">
        <f>'Activity data'!AH10-'Net zero supporting data'!F127</f>
        <v>610009.49754182226</v>
      </c>
      <c r="G137" s="11">
        <f>'Activity data'!AI10-'Net zero supporting data'!G127</f>
        <v>618596.39996388648</v>
      </c>
      <c r="H137" s="11">
        <f>'Activity data'!AJ10-'Net zero supporting data'!H127</f>
        <v>630321.10002649156</v>
      </c>
      <c r="I137" s="11">
        <f>'Activity data'!AK10-'Net zero supporting data'!I127</f>
        <v>642612.00897727197</v>
      </c>
      <c r="J137" s="11">
        <f>'Activity data'!AL10-'Net zero supporting data'!J127</f>
        <v>593306.19491277984</v>
      </c>
      <c r="K137" s="11">
        <f>'Activity data'!AM10-'Net zero supporting data'!K127</f>
        <v>576749.97897292697</v>
      </c>
      <c r="L137" s="11">
        <f>'Activity data'!AN10-'Net zero supporting data'!L127</f>
        <v>536774.74310620048</v>
      </c>
      <c r="M137" s="11">
        <f>'Activity data'!AO10-'Net zero supporting data'!M127</f>
        <v>483695.8683012093</v>
      </c>
      <c r="N137" s="11">
        <f>'Activity data'!AP10-'Net zero supporting data'!N127</f>
        <v>434499.60008811066</v>
      </c>
      <c r="O137" s="11">
        <f>'Activity data'!AQ10-'Net zero supporting data'!O127</f>
        <v>384271.52656080807</v>
      </c>
      <c r="P137" s="11">
        <f>'Activity data'!AR10-'Net zero supporting data'!P127</f>
        <v>333696.08751584991</v>
      </c>
      <c r="Q137" s="11">
        <f>'Activity data'!AS10-'Net zero supporting data'!Q127</f>
        <v>281767.99467999296</v>
      </c>
      <c r="R137" s="11">
        <f>'Activity data'!AT10-'Net zero supporting data'!R127</f>
        <v>228009.53937023919</v>
      </c>
      <c r="S137" s="11">
        <f>'Activity data'!AU10-'Net zero supporting data'!S127</f>
        <v>172343.97900454036</v>
      </c>
      <c r="T137" s="11">
        <f>'Activity data'!AV10-'Net zero supporting data'!T127</f>
        <v>113800.89579994499</v>
      </c>
      <c r="U137" s="11">
        <f>'Activity data'!AW10-'Net zero supporting data'!U127</f>
        <v>118474.98699781427</v>
      </c>
      <c r="V137" s="11">
        <f>'Activity data'!AX10-'Net zero supporting data'!V127</f>
        <v>123422.79002590477</v>
      </c>
      <c r="W137" s="11">
        <f>'Activity data'!AY10-'Net zero supporting data'!W127</f>
        <v>128691.640037923</v>
      </c>
      <c r="X137" s="11">
        <f>'Activity data'!AZ10-'Net zero supporting data'!X127</f>
        <v>134699.39289583836</v>
      </c>
      <c r="Y137" s="11">
        <f>'Activity data'!BA10-'Net zero supporting data'!Y127</f>
        <v>141092.82568408945</v>
      </c>
      <c r="Z137" s="11">
        <f>'Activity data'!BB10-'Net zero supporting data'!Z127</f>
        <v>147897.72165670025</v>
      </c>
      <c r="AA137" s="11">
        <f>'Activity data'!BC10-'Net zero supporting data'!AA127</f>
        <v>155165.12153969368</v>
      </c>
      <c r="AB137" s="11">
        <f>'Activity data'!BD10-'Net zero supporting data'!AB127</f>
        <v>162814.09738942806</v>
      </c>
      <c r="AC137" s="11">
        <f>'Activity data'!BE10-'Net zero supporting data'!AC127</f>
        <v>170643.71874860814</v>
      </c>
      <c r="AD137" s="11">
        <f>'Activity data'!BF10-'Net zero supporting data'!AD127</f>
        <v>178573.75476036628</v>
      </c>
      <c r="AE137" s="11">
        <f>'Activity data'!BG10-'Net zero supporting data'!AE127</f>
        <v>186676.35119725787</v>
      </c>
      <c r="AF137" s="11">
        <f>'Activity data'!BH10-'Net zero supporting data'!AF127</f>
        <v>194727.68695758097</v>
      </c>
      <c r="AG137" s="11">
        <f>'Activity data'!BI10-'Net zero supporting data'!AG127</f>
        <v>203121.22403082764</v>
      </c>
      <c r="AH137" s="11">
        <f>'Activity data'!BJ10-'Net zero supporting data'!AH127</f>
        <v>211961.01355510438</v>
      </c>
      <c r="AI137" s="11">
        <f>'Activity data'!BK10-'Net zero supporting data'!AI127</f>
        <v>221280.24193407316</v>
      </c>
      <c r="AJ137" s="11">
        <f>'Activity data'!BL10-'Net zero supporting data'!AJ127</f>
        <v>231111.68601335911</v>
      </c>
      <c r="AK137" s="11">
        <f>'Activity data'!BM10-'Net zero supporting data'!AK127</f>
        <v>240856.73211216787</v>
      </c>
      <c r="AL137" s="11">
        <f>'Activity data'!BN10-'Net zero supporting data'!AL127</f>
        <v>251123.60672348365</v>
      </c>
      <c r="AM137" s="11">
        <f>'Activity data'!BO10-'Net zero supporting data'!AM127</f>
        <v>262156.93683929322</v>
      </c>
      <c r="AN137" s="11">
        <f>'Activity data'!BP10-'Net zero supporting data'!AN127</f>
        <v>273882.17366554169</v>
      </c>
    </row>
    <row r="138" spans="1:40" x14ac:dyDescent="0.25">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19294011.70727694</v>
      </c>
      <c r="K138" s="11">
        <f>'Activity data'!AM11-'Net zero supporting data'!K128</f>
        <v>18148278.767015219</v>
      </c>
      <c r="L138" s="11">
        <f>'Activity data'!AN11-'Net zero supporting data'!L128</f>
        <v>16984103.936512083</v>
      </c>
      <c r="M138" s="11">
        <f>'Activity data'!AO11-'Net zero supporting data'!M128</f>
        <v>15824561.34055509</v>
      </c>
      <c r="N138" s="11">
        <f>'Activity data'!AP11-'Net zero supporting data'!N128</f>
        <v>14681875.035879694</v>
      </c>
      <c r="O138" s="11">
        <f>'Activity data'!AQ11-'Net zero supporting data'!O128</f>
        <v>13545500.572815727</v>
      </c>
      <c r="P138" s="11">
        <f>'Activity data'!AR11-'Net zero supporting data'!P128</f>
        <v>12404209.261058047</v>
      </c>
      <c r="Q138" s="11">
        <f>'Activity data'!AS11-'Net zero supporting data'!Q128</f>
        <v>11258476.605523515</v>
      </c>
      <c r="R138" s="11">
        <f>'Activity data'!AT11-'Net zero supporting data'!R128</f>
        <v>10108460.089183748</v>
      </c>
      <c r="S138" s="11">
        <f>'Activity data'!AU11-'Net zero supporting data'!S128</f>
        <v>8954704.8393826783</v>
      </c>
      <c r="T138" s="11">
        <f>'Activity data'!AV11-'Net zero supporting data'!T128</f>
        <v>7797554.0858788993</v>
      </c>
      <c r="U138" s="11">
        <f>'Activity data'!AW11-'Net zero supporting data'!U128</f>
        <v>7808248.0550259333</v>
      </c>
      <c r="V138" s="11">
        <f>'Activity data'!AX11-'Net zero supporting data'!V128</f>
        <v>7818797.3552940469</v>
      </c>
      <c r="W138" s="11">
        <f>'Activity data'!AY11-'Net zero supporting data'!W128</f>
        <v>7829248.0115726367</v>
      </c>
      <c r="X138" s="11">
        <f>'Activity data'!AZ11-'Net zero supporting data'!X128</f>
        <v>7839663.3728094921</v>
      </c>
      <c r="Y138" s="11">
        <f>'Activity data'!BA11-'Net zero supporting data'!Y128</f>
        <v>7849956.8194222096</v>
      </c>
      <c r="Z138" s="11">
        <f>'Activity data'!BB11-'Net zero supporting data'!Z128</f>
        <v>7860258.6730005406</v>
      </c>
      <c r="AA138" s="11">
        <f>'Activity data'!BC11-'Net zero supporting data'!AA128</f>
        <v>7870461.2784728408</v>
      </c>
      <c r="AB138" s="11">
        <f>'Activity data'!BD11-'Net zero supporting data'!AB128</f>
        <v>7880305.2389832698</v>
      </c>
      <c r="AC138" s="11">
        <f>'Activity data'!BE11-'Net zero supporting data'!AC128</f>
        <v>7889698.0560574774</v>
      </c>
      <c r="AD138" s="11">
        <f>'Activity data'!BF11-'Net zero supporting data'!AD128</f>
        <v>7898646.1046316437</v>
      </c>
      <c r="AE138" s="11">
        <f>'Activity data'!BG11-'Net zero supporting data'!AE128</f>
        <v>7907326.349195851</v>
      </c>
      <c r="AF138" s="11">
        <f>'Activity data'!BH11-'Net zero supporting data'!AF128</f>
        <v>7915400.3557224199</v>
      </c>
      <c r="AG138" s="11">
        <f>'Activity data'!BI11-'Net zero supporting data'!AG128</f>
        <v>7922928.643468013</v>
      </c>
      <c r="AH138" s="11">
        <f>'Activity data'!BJ11-'Net zero supporting data'!AH128</f>
        <v>7929936.5611703284</v>
      </c>
      <c r="AI138" s="11">
        <f>'Activity data'!BK11-'Net zero supporting data'!AI128</f>
        <v>7936317.5282648187</v>
      </c>
      <c r="AJ138" s="11">
        <f>'Activity data'!BL11-'Net zero supporting data'!AJ128</f>
        <v>7941954.3318686653</v>
      </c>
      <c r="AK138" s="11">
        <f>'Activity data'!BM11-'Net zero supporting data'!AK128</f>
        <v>7946589.6935992707</v>
      </c>
      <c r="AL138" s="11">
        <f>'Activity data'!BN11-'Net zero supporting data'!AL128</f>
        <v>7950486.9057623129</v>
      </c>
      <c r="AM138" s="11">
        <f>'Activity data'!BO11-'Net zero supporting data'!AM128</f>
        <v>7953753.4413531609</v>
      </c>
      <c r="AN138" s="11">
        <f>'Activity data'!BP11-'Net zero supporting data'!AN128</f>
        <v>7956235.1358035207</v>
      </c>
    </row>
    <row r="139" spans="1:40" x14ac:dyDescent="0.25">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2883013.2436160948</v>
      </c>
      <c r="K139" s="11">
        <f>'Activity data'!AM12-'Net zero supporting data'!K129</f>
        <v>2769509.8925452423</v>
      </c>
      <c r="L139" s="11">
        <f>'Activity data'!AN12-'Net zero supporting data'!L129</f>
        <v>2653211.6389849079</v>
      </c>
      <c r="M139" s="11">
        <f>'Activity data'!AO12-'Net zero supporting data'!M129</f>
        <v>2537608.3786928826</v>
      </c>
      <c r="N139" s="11">
        <f>'Activity data'!AP12-'Net zero supporting data'!N129</f>
        <v>2424774.2799728718</v>
      </c>
      <c r="O139" s="11">
        <f>'Activity data'!AQ12-'Net zero supporting data'!O129</f>
        <v>2313188.9319750993</v>
      </c>
      <c r="P139" s="11">
        <f>'Activity data'!AR12-'Net zero supporting data'!P129</f>
        <v>2201034.2582480875</v>
      </c>
      <c r="Q139" s="11">
        <f>'Activity data'!AS12-'Net zero supporting data'!Q129</f>
        <v>2088373.7817617932</v>
      </c>
      <c r="R139" s="11">
        <f>'Activity data'!AT12-'Net zero supporting data'!R129</f>
        <v>1975216.3392657898</v>
      </c>
      <c r="S139" s="11">
        <f>'Activity data'!AU12-'Net zero supporting data'!S129</f>
        <v>1861647.7827002476</v>
      </c>
      <c r="T139" s="11">
        <f>'Activity data'!AV12-'Net zero supporting data'!T129</f>
        <v>1747727.6399383743</v>
      </c>
      <c r="U139" s="11">
        <f>'Activity data'!AW12-'Net zero supporting data'!U129</f>
        <v>1750124.5640575364</v>
      </c>
      <c r="V139" s="11">
        <f>'Activity data'!AX12-'Net zero supporting data'!V129</f>
        <v>1752489.0623934933</v>
      </c>
      <c r="W139" s="11">
        <f>'Activity data'!AY12-'Net zero supporting data'!W129</f>
        <v>1754831.450869729</v>
      </c>
      <c r="X139" s="11">
        <f>'Activity data'!AZ12-'Net zero supporting data'!X129</f>
        <v>1757165.9283883343</v>
      </c>
      <c r="Y139" s="11">
        <f>'Activity data'!BA12-'Net zero supporting data'!Y129</f>
        <v>1759473.080215323</v>
      </c>
      <c r="Z139" s="11">
        <f>'Activity data'!BB12-'Net zero supporting data'!Z129</f>
        <v>1761782.1163621899</v>
      </c>
      <c r="AA139" s="11">
        <f>'Activity data'!BC12-'Net zero supporting data'!AA129</f>
        <v>1764068.9072439126</v>
      </c>
      <c r="AB139" s="11">
        <f>'Activity data'!BD12-'Net zero supporting data'!AB129</f>
        <v>1766275.3121859052</v>
      </c>
      <c r="AC139" s="11">
        <f>'Activity data'!BE12-'Net zero supporting data'!AC129</f>
        <v>1768380.5987715034</v>
      </c>
      <c r="AD139" s="11">
        <f>'Activity data'!BF12-'Net zero supporting data'!AD129</f>
        <v>1770386.1958657131</v>
      </c>
      <c r="AE139" s="11">
        <f>'Activity data'!BG12-'Net zero supporting data'!AE129</f>
        <v>1772331.7679232077</v>
      </c>
      <c r="AF139" s="11">
        <f>'Activity data'!BH12-'Net zero supporting data'!AF129</f>
        <v>1774141.459041232</v>
      </c>
      <c r="AG139" s="11">
        <f>'Activity data'!BI12-'Net zero supporting data'!AG129</f>
        <v>1775828.8338807616</v>
      </c>
      <c r="AH139" s="11">
        <f>'Activity data'!BJ12-'Net zero supporting data'!AH129</f>
        <v>1777399.5740554181</v>
      </c>
      <c r="AI139" s="11">
        <f>'Activity data'!BK12-'Net zero supporting data'!AI129</f>
        <v>1778829.7908179762</v>
      </c>
      <c r="AJ139" s="11">
        <f>'Activity data'!BL12-'Net zero supporting data'!AJ129</f>
        <v>1780093.2123153906</v>
      </c>
      <c r="AK139" s="11">
        <f>'Activity data'!BM12-'Net zero supporting data'!AK129</f>
        <v>1781132.1727032848</v>
      </c>
      <c r="AL139" s="11">
        <f>'Activity data'!BN12-'Net zero supporting data'!AL129</f>
        <v>1782005.6857743112</v>
      </c>
      <c r="AM139" s="11">
        <f>'Activity data'!BO12-'Net zero supporting data'!AM129</f>
        <v>1782737.8403032946</v>
      </c>
      <c r="AN139" s="11">
        <f>'Activity data'!BP12-'Net zero supporting data'!AN129</f>
        <v>1783294.082162858</v>
      </c>
    </row>
    <row r="140" spans="1:40" x14ac:dyDescent="0.25">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2134469.9545721025</v>
      </c>
      <c r="K140" s="11">
        <f>'Activity data'!AM13-'Net zero supporting data'!K130</f>
        <v>2137934.4805964208</v>
      </c>
      <c r="L140" s="11">
        <f>'Activity data'!AN13-'Net zero supporting data'!L130</f>
        <v>2138009.8314037053</v>
      </c>
      <c r="M140" s="11">
        <f>'Activity data'!AO13-'Net zero supporting data'!M130</f>
        <v>2138735.8174687019</v>
      </c>
      <c r="N140" s="11">
        <f>'Activity data'!AP13-'Net zero supporting data'!N130</f>
        <v>2142988.6693167896</v>
      </c>
      <c r="O140" s="11">
        <f>'Activity data'!AQ13-'Net zero supporting data'!O130</f>
        <v>2149182.4658739674</v>
      </c>
      <c r="P140" s="11">
        <f>'Activity data'!AR13-'Net zero supporting data'!P130</f>
        <v>2154980.3022484183</v>
      </c>
      <c r="Q140" s="11">
        <f>'Activity data'!AS13-'Net zero supporting data'!Q130</f>
        <v>2160447.2421025466</v>
      </c>
      <c r="R140" s="11">
        <f>'Activity data'!AT13-'Net zero supporting data'!R130</f>
        <v>2165570.410587755</v>
      </c>
      <c r="S140" s="11">
        <f>'Activity data'!AU13-'Net zero supporting data'!S130</f>
        <v>2170463.4285071231</v>
      </c>
      <c r="T140" s="11">
        <f>'Activity data'!AV13-'Net zero supporting data'!T130</f>
        <v>2175217.6834697071</v>
      </c>
      <c r="U140" s="11">
        <f>'Activity data'!AW13-'Net zero supporting data'!U130</f>
        <v>2092625.042605029</v>
      </c>
      <c r="V140" s="11">
        <f>'Activity data'!AX13-'Net zero supporting data'!V130</f>
        <v>2009533.9115300633</v>
      </c>
      <c r="W140" s="11">
        <f>'Activity data'!AY13-'Net zero supporting data'!W130</f>
        <v>1925982.6391423198</v>
      </c>
      <c r="X140" s="11">
        <f>'Activity data'!AZ13-'Net zero supporting data'!X130</f>
        <v>1842011.1288399063</v>
      </c>
      <c r="Y140" s="11">
        <f>'Activity data'!BA13-'Net zero supporting data'!Y130</f>
        <v>1757604.9877782948</v>
      </c>
      <c r="Z140" s="11">
        <f>'Activity data'!BB13-'Net zero supporting data'!Z130</f>
        <v>1672821.7942621731</v>
      </c>
      <c r="AA140" s="11">
        <f>'Activity data'!BC13-'Net zero supporting data'!AA130</f>
        <v>1587639.8905647004</v>
      </c>
      <c r="AB140" s="11">
        <f>'Activity data'!BD13-'Net zero supporting data'!AB130</f>
        <v>1502002.2598310779</v>
      </c>
      <c r="AC140" s="11">
        <f>'Activity data'!BE13-'Net zero supporting data'!AC130</f>
        <v>1415911.6878710131</v>
      </c>
      <c r="AD140" s="11">
        <f>'Activity data'!BF13-'Net zero supporting data'!AD130</f>
        <v>1329400.309707968</v>
      </c>
      <c r="AE140" s="11">
        <f>'Activity data'!BG13-'Net zero supporting data'!AE130</f>
        <v>1331290.3080630917</v>
      </c>
      <c r="AF140" s="11">
        <f>'Activity data'!BH13-'Net zero supporting data'!AF130</f>
        <v>1333007.2199040861</v>
      </c>
      <c r="AG140" s="11">
        <f>'Activity data'!BI13-'Net zero supporting data'!AG130</f>
        <v>1334567.6778793777</v>
      </c>
      <c r="AH140" s="11">
        <f>'Activity data'!BJ13-'Net zero supporting data'!AH130</f>
        <v>1335979.6397639238</v>
      </c>
      <c r="AI140" s="11">
        <f>'Activity data'!BK13-'Net zero supporting data'!AI130</f>
        <v>1337219.2281312475</v>
      </c>
      <c r="AJ140" s="11">
        <f>'Activity data'!BL13-'Net zero supporting data'!AJ130</f>
        <v>1338260.0929947463</v>
      </c>
      <c r="AK140" s="11">
        <f>'Activity data'!BM13-'Net zero supporting data'!AK130</f>
        <v>1339042.4429495446</v>
      </c>
      <c r="AL140" s="11">
        <f>'Activity data'!BN13-'Net zero supporting data'!AL130</f>
        <v>1339631.2432553391</v>
      </c>
      <c r="AM140" s="11">
        <f>'Activity data'!BO13-'Net zero supporting data'!AM130</f>
        <v>1340053.7815298205</v>
      </c>
      <c r="AN140" s="11">
        <f>'Activity data'!BP13-'Net zero supporting data'!AN130</f>
        <v>1340274.7645515236</v>
      </c>
    </row>
    <row r="141" spans="1:40" x14ac:dyDescent="0.25">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4143382.8529929044</v>
      </c>
      <c r="K141" s="11">
        <f>'Activity data'!AM14-'Net zero supporting data'!K131</f>
        <v>4150108.1093930514</v>
      </c>
      <c r="L141" s="11">
        <f>'Activity data'!AN14-'Net zero supporting data'!L131</f>
        <v>4150254.3786071916</v>
      </c>
      <c r="M141" s="11">
        <f>'Activity data'!AO14-'Net zero supporting data'!M131</f>
        <v>4151663.6456745379</v>
      </c>
      <c r="N141" s="11">
        <f>'Activity data'!AP14-'Net zero supporting data'!N131</f>
        <v>4159919.1816149438</v>
      </c>
      <c r="O141" s="11">
        <f>'Activity data'!AQ14-'Net zero supporting data'!O131</f>
        <v>4171942.4337553475</v>
      </c>
      <c r="P141" s="11">
        <f>'Activity data'!AR14-'Net zero supporting data'!P131</f>
        <v>4183197.0573057528</v>
      </c>
      <c r="Q141" s="11">
        <f>'Activity data'!AS14-'Net zero supporting data'!Q131</f>
        <v>4193809.3523167078</v>
      </c>
      <c r="R141" s="11">
        <f>'Activity data'!AT14-'Net zero supporting data'!R131</f>
        <v>4203754.3264350537</v>
      </c>
      <c r="S141" s="11">
        <f>'Activity data'!AU14-'Net zero supporting data'!S131</f>
        <v>4213252.5376902968</v>
      </c>
      <c r="T141" s="11">
        <f>'Activity data'!AV14-'Net zero supporting data'!T131</f>
        <v>4222481.3855588427</v>
      </c>
      <c r="U141" s="11">
        <f>'Activity data'!AW14-'Net zero supporting data'!U131</f>
        <v>4146782.713103347</v>
      </c>
      <c r="V141" s="11">
        <f>'Activity data'!AX14-'Net zero supporting data'!V131</f>
        <v>4070462.5522552682</v>
      </c>
      <c r="W141" s="11">
        <f>'Activity data'!AY14-'Net zero supporting data'!W131</f>
        <v>3993581.6488098088</v>
      </c>
      <c r="X141" s="11">
        <f>'Activity data'!AZ14-'Net zero supporting data'!X131</f>
        <v>3916208.534424338</v>
      </c>
      <c r="Y141" s="11">
        <f>'Activity data'!BA14-'Net zero supporting data'!Y131</f>
        <v>3838299.1277217166</v>
      </c>
      <c r="Z141" s="11">
        <f>'Activity data'!BB14-'Net zero supporting data'!Z131</f>
        <v>3759964.7759577013</v>
      </c>
      <c r="AA141" s="11">
        <f>'Activity data'!BC14-'Net zero supporting data'!AA131</f>
        <v>3681145.432534819</v>
      </c>
      <c r="AB141" s="11">
        <f>'Activity data'!BD14-'Net zero supporting data'!AB131</f>
        <v>3601687.0798025494</v>
      </c>
      <c r="AC141" s="11">
        <f>'Activity data'!BE14-'Net zero supporting data'!AC131</f>
        <v>3521559.7678115452</v>
      </c>
      <c r="AD141" s="11">
        <f>'Activity data'!BF14-'Net zero supporting data'!AD131</f>
        <v>3440800.8015970932</v>
      </c>
      <c r="AE141" s="11">
        <f>'Activity data'!BG14-'Net zero supporting data'!AE131</f>
        <v>3445692.5620456487</v>
      </c>
      <c r="AF141" s="11">
        <f>'Activity data'!BH14-'Net zero supporting data'!AF131</f>
        <v>3450136.3338693986</v>
      </c>
      <c r="AG141" s="11">
        <f>'Activity data'!BI14-'Net zero supporting data'!AG131</f>
        <v>3454175.1662760363</v>
      </c>
      <c r="AH141" s="11">
        <f>'Activity data'!BJ14-'Net zero supporting data'!AH131</f>
        <v>3457829.6558595672</v>
      </c>
      <c r="AI141" s="11">
        <f>'Activity data'!BK14-'Net zero supporting data'!AI131</f>
        <v>3461038.0022220514</v>
      </c>
      <c r="AJ141" s="11">
        <f>'Activity data'!BL14-'Net zero supporting data'!AJ131</f>
        <v>3463732.0053981664</v>
      </c>
      <c r="AK141" s="11">
        <f>'Activity data'!BM14-'Net zero supporting data'!AK131</f>
        <v>3465756.9111635266</v>
      </c>
      <c r="AL141" s="11">
        <f>'Activity data'!BN14-'Net zero supporting data'!AL131</f>
        <v>3467280.8648961708</v>
      </c>
      <c r="AM141" s="11">
        <f>'Activity data'!BO14-'Net zero supporting data'!AM131</f>
        <v>3468374.4933712995</v>
      </c>
      <c r="AN141" s="11">
        <f>'Activity data'!BP14-'Net zero supporting data'!AN131</f>
        <v>3468946.4494274729</v>
      </c>
    </row>
    <row r="142" spans="1:40" x14ac:dyDescent="0.25">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75" x14ac:dyDescent="0.25">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5">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21012.459457005272</v>
      </c>
      <c r="L157">
        <f>'Net zero Activity data'!AN47*'Net zero supporting data'!L154</f>
        <v>42007.945319070815</v>
      </c>
      <c r="M157">
        <f>'Net zero Activity data'!AO47*'Net zero supporting data'!M154</f>
        <v>63001.531514434828</v>
      </c>
      <c r="N157">
        <f>'Net zero Activity data'!AP47*'Net zero supporting data'!N154</f>
        <v>84001.022330623178</v>
      </c>
      <c r="O157">
        <f>'Net zero Activity data'!AQ47*'Net zero supporting data'!O154</f>
        <v>104992.53381415152</v>
      </c>
      <c r="P157">
        <f>'Net zero Activity data'!AR47*'Net zero supporting data'!P154</f>
        <v>125979.44129108753</v>
      </c>
      <c r="Q157">
        <f>'Net zero Activity data'!AS47*'Net zero supporting data'!Q154</f>
        <v>146958.41788554064</v>
      </c>
      <c r="R157">
        <f>'Net zero Activity data'!AT47*'Net zero supporting data'!R154</f>
        <v>167929.20781557239</v>
      </c>
      <c r="S157">
        <f>'Net zero Activity data'!AU47*'Net zero supporting data'!S154</f>
        <v>188890.59386113231</v>
      </c>
      <c r="T157">
        <f>'Net zero Activity data'!AV47*'Net zero supporting data'!T154</f>
        <v>209837.47759389077</v>
      </c>
      <c r="U157">
        <f>'Net zero Activity data'!AW47*'Net zero supporting data'!U154</f>
        <v>230767.08324603416</v>
      </c>
      <c r="V157">
        <f>'Net zero Activity data'!AX47*'Net zero supporting data'!V154</f>
        <v>251679.1678088546</v>
      </c>
      <c r="W157">
        <f>'Net zero Activity data'!AY47*'Net zero supporting data'!W154</f>
        <v>272577.851265923</v>
      </c>
      <c r="X157">
        <f>'Net zero Activity data'!AZ47*'Net zero supporting data'!X154</f>
        <v>293462.04457649874</v>
      </c>
      <c r="Y157">
        <f>'Net zero Activity data'!BA47*'Net zero supporting data'!Y154</f>
        <v>314323.81689285394</v>
      </c>
      <c r="Z157">
        <f>'Net zero Activity data'!BB47*'Net zero supporting data'!Z154</f>
        <v>335168.86481835879</v>
      </c>
      <c r="AA157">
        <f>'Net zero Activity data'!BC47*'Net zero supporting data'!AA154</f>
        <v>355996.52201742813</v>
      </c>
      <c r="AB157">
        <f>'Net zero Activity data'!BD47*'Net zero supporting data'!AB154</f>
        <v>376805.6631687365</v>
      </c>
      <c r="AC157">
        <f>'Net zero Activity data'!BE47*'Net zero supporting data'!AC154</f>
        <v>397597.83338995057</v>
      </c>
      <c r="AD157">
        <f>'Net zero Activity data'!BF47*'Net zero supporting data'!AD154</f>
        <v>418377.22516372078</v>
      </c>
      <c r="AE157">
        <f>'Net zero Activity data'!BG47*'Net zero supporting data'!AE154</f>
        <v>418234.09507135488</v>
      </c>
      <c r="AF157">
        <f>'Net zero Activity data'!BH47*'Net zero supporting data'!AF154</f>
        <v>418088.62388324545</v>
      </c>
      <c r="AG157">
        <f>'Net zero Activity data'!BI47*'Net zero supporting data'!AG154</f>
        <v>417949.3342432839</v>
      </c>
      <c r="AH157">
        <f>'Net zero Activity data'!BJ47*'Net zero supporting data'!AH154</f>
        <v>417808.73156679439</v>
      </c>
      <c r="AI157">
        <f>'Net zero Activity data'!BK47*'Net zero supporting data'!AI154</f>
        <v>417665.27888691565</v>
      </c>
      <c r="AJ157">
        <f>'Net zero Activity data'!BL47*'Net zero supporting data'!AJ154</f>
        <v>417518.8480046062</v>
      </c>
      <c r="AK157">
        <f>'Net zero Activity data'!BM47*'Net zero supporting data'!AK154</f>
        <v>417369.36199675081</v>
      </c>
      <c r="AL157">
        <f>'Net zero Activity data'!BN47*'Net zero supporting data'!AL154</f>
        <v>417226.70938233467</v>
      </c>
      <c r="AM157">
        <f>'Net zero Activity data'!BO47*'Net zero supporting data'!AM154</f>
        <v>417081.14053757628</v>
      </c>
      <c r="AN157">
        <f>'Net zero Activity data'!BP47*'Net zero supporting data'!AN154</f>
        <v>416929.49819436145</v>
      </c>
    </row>
    <row r="158" spans="1:48" x14ac:dyDescent="0.25">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138.68223241623483</v>
      </c>
      <c r="L158">
        <f>'Net zero Activity data'!AN48*'Net zero supporting data'!L155</f>
        <v>277.25243910586744</v>
      </c>
      <c r="M158">
        <f>'Net zero Activity data'!AO48*'Net zero supporting data'!M155</f>
        <v>415.81010799526996</v>
      </c>
      <c r="N158">
        <f>'Net zero Activity data'!AP48*'Net zero supporting data'!N155</f>
        <v>554.40674738211317</v>
      </c>
      <c r="O158">
        <f>'Net zero Activity data'!AQ48*'Net zero supporting data'!O155</f>
        <v>692.95072317340021</v>
      </c>
      <c r="P158">
        <f>'Net zero Activity data'!AR48*'Net zero supporting data'!P155</f>
        <v>831.46431252117782</v>
      </c>
      <c r="Q158">
        <f>'Net zero Activity data'!AS48*'Net zero supporting data'!Q155</f>
        <v>969.92555804456822</v>
      </c>
      <c r="R158">
        <f>'Net zero Activity data'!AT48*'Net zero supporting data'!R155</f>
        <v>1108.3327715827777</v>
      </c>
      <c r="S158">
        <f>'Net zero Activity data'!AU48*'Net zero supporting data'!S155</f>
        <v>1246.6779194834735</v>
      </c>
      <c r="T158">
        <f>'Net zero Activity data'!AV48*'Net zero supporting data'!T155</f>
        <v>1384.9273521196794</v>
      </c>
      <c r="U158">
        <f>'Net zero Activity data'!AW48*'Net zero supporting data'!U155</f>
        <v>1523.0627494238258</v>
      </c>
      <c r="V158">
        <f>'Net zero Activity data'!AX48*'Net zero supporting data'!V155</f>
        <v>1661.0825075384405</v>
      </c>
      <c r="W158">
        <f>'Net zero Activity data'!AY48*'Net zero supporting data'!W155</f>
        <v>1799.0138183550926</v>
      </c>
      <c r="X158">
        <f>'Net zero Activity data'!AZ48*'Net zero supporting data'!X155</f>
        <v>1936.8494942048919</v>
      </c>
      <c r="Y158">
        <f>'Net zero Activity data'!BA48*'Net zero supporting data'!Y155</f>
        <v>2074.5371914928364</v>
      </c>
      <c r="Z158">
        <f>'Net zero Activity data'!BB48*'Net zero supporting data'!Z155</f>
        <v>2212.1145078011687</v>
      </c>
      <c r="AA158">
        <f>'Net zero Activity data'!BC48*'Net zero supporting data'!AA155</f>
        <v>2349.5770453150262</v>
      </c>
      <c r="AB158">
        <f>'Net zero Activity data'!BD48*'Net zero supporting data'!AB155</f>
        <v>2486.9173769136614</v>
      </c>
      <c r="AC158">
        <f>'Net zero Activity data'!BE48*'Net zero supporting data'!AC155</f>
        <v>2624.1457003736741</v>
      </c>
      <c r="AD158">
        <f>'Net zero Activity data'!BF48*'Net zero supporting data'!AD155</f>
        <v>2761.2896860805577</v>
      </c>
      <c r="AE158">
        <f>'Net zero Activity data'!BG48*'Net zero supporting data'!AE155</f>
        <v>2760.3450274709426</v>
      </c>
      <c r="AF158">
        <f>'Net zero Activity data'!BH48*'Net zero supporting data'!AF155</f>
        <v>2759.3849176294207</v>
      </c>
      <c r="AG158">
        <f>'Net zero Activity data'!BI48*'Net zero supporting data'!AG155</f>
        <v>2758.4656060056745</v>
      </c>
      <c r="AH158">
        <f>'Net zero Activity data'!BJ48*'Net zero supporting data'!AH155</f>
        <v>2757.5376283408436</v>
      </c>
      <c r="AI158">
        <f>'Net zero Activity data'!BK48*'Net zero supporting data'!AI155</f>
        <v>2756.5908406536437</v>
      </c>
      <c r="AJ158">
        <f>'Net zero Activity data'!BL48*'Net zero supporting data'!AJ155</f>
        <v>2755.6243968304016</v>
      </c>
      <c r="AK158">
        <f>'Net zero Activity data'!BM48*'Net zero supporting data'!AK155</f>
        <v>2754.637789178556</v>
      </c>
      <c r="AL158">
        <f>'Net zero Activity data'!BN48*'Net zero supporting data'!AL155</f>
        <v>2753.6962819234091</v>
      </c>
      <c r="AM158">
        <f>'Net zero Activity data'!BO48*'Net zero supporting data'!AM155</f>
        <v>2752.735527548004</v>
      </c>
      <c r="AN158">
        <f>'Net zero Activity data'!BP48*'Net zero supporting data'!AN155</f>
        <v>2751.7346880827863</v>
      </c>
    </row>
    <row r="159" spans="1:48" x14ac:dyDescent="0.25">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1030980.8231678315</v>
      </c>
      <c r="L159">
        <f>'Net zero Activity data'!AN50*'Net zero supporting data'!L156</f>
        <v>2072675.6999639787</v>
      </c>
      <c r="M159">
        <f>'Net zero Activity data'!AO50*'Net zero supporting data'!M156</f>
        <v>3103890.0898269201</v>
      </c>
      <c r="N159">
        <f>'Net zero Activity data'!AP50*'Net zero supporting data'!N156</f>
        <v>4148287.2211827519</v>
      </c>
      <c r="O159">
        <f>'Net zero Activity data'!AQ50*'Net zero supporting data'!O156</f>
        <v>5201948.7172984723</v>
      </c>
      <c r="P159">
        <f>'Net zero Activity data'!AR50*'Net zero supporting data'!P156</f>
        <v>6270315.881954547</v>
      </c>
      <c r="Q159">
        <f>'Net zero Activity data'!AS50*'Net zero supporting data'!Q156</f>
        <v>7354620.5472850129</v>
      </c>
      <c r="R159">
        <f>'Net zero Activity data'!AT50*'Net zero supporting data'!R156</f>
        <v>8457867.5664662644</v>
      </c>
      <c r="S159">
        <f>'Net zero Activity data'!AU50*'Net zero supporting data'!S156</f>
        <v>9591611.4500920027</v>
      </c>
      <c r="T159">
        <f>'Net zero Activity data'!AV50*'Net zero supporting data'!T156</f>
        <v>10763359.84776675</v>
      </c>
      <c r="U159">
        <f>'Net zero Activity data'!AW50*'Net zero supporting data'!U156</f>
        <v>11975408.285288638</v>
      </c>
      <c r="V159">
        <f>'Net zero Activity data'!AX50*'Net zero supporting data'!V156</f>
        <v>13220191.061610492</v>
      </c>
      <c r="W159">
        <f>'Net zero Activity data'!AY50*'Net zero supporting data'!W156</f>
        <v>14501485.644313307</v>
      </c>
      <c r="X159">
        <f>'Net zero Activity data'!AZ50*'Net zero supporting data'!X156</f>
        <v>15839938.922972627</v>
      </c>
      <c r="Y159">
        <f>'Net zero Activity data'!BA50*'Net zero supporting data'!Y156</f>
        <v>17224341.389036182</v>
      </c>
      <c r="Z159">
        <f>'Net zero Activity data'!BB50*'Net zero supporting data'!Z156</f>
        <v>18658560.492647342</v>
      </c>
      <c r="AA159">
        <f>'Net zero Activity data'!BC50*'Net zero supporting data'!AA156</f>
        <v>20147682.288696688</v>
      </c>
      <c r="AB159">
        <f>'Net zero Activity data'!BD50*'Net zero supporting data'!AB156</f>
        <v>21689741.072801564</v>
      </c>
      <c r="AC159">
        <f>'Net zero Activity data'!BE50*'Net zero supporting data'!AC156</f>
        <v>23275141.888465237</v>
      </c>
      <c r="AD159">
        <f>'Net zero Activity data'!BF50*'Net zero supporting data'!AD156</f>
        <v>24899564.453499809</v>
      </c>
      <c r="AE159">
        <f>'Net zero Activity data'!BG50*'Net zero supporting data'!AE156</f>
        <v>25316347.120986987</v>
      </c>
      <c r="AF159">
        <f>'Net zero Activity data'!BH50*'Net zero supporting data'!AF156</f>
        <v>25723715.370609276</v>
      </c>
      <c r="AG159">
        <f>'Net zero Activity data'!BI50*'Net zero supporting data'!AG156</f>
        <v>26145017.490931224</v>
      </c>
      <c r="AH159">
        <f>'Net zero Activity data'!BJ50*'Net zero supporting data'!AH156</f>
        <v>26586052.117671698</v>
      </c>
      <c r="AI159">
        <f>'Net zero Activity data'!BK50*'Net zero supporting data'!AI156</f>
        <v>27048148.185752764</v>
      </c>
      <c r="AJ159">
        <f>'Net zero Activity data'!BL50*'Net zero supporting data'!AJ156</f>
        <v>27532554.196973089</v>
      </c>
      <c r="AK159">
        <f>'Net zero Activity data'!BM50*'Net zero supporting data'!AK156</f>
        <v>28004258.831911307</v>
      </c>
      <c r="AL159">
        <f>'Net zero Activity data'!BN50*'Net zero supporting data'!AL156</f>
        <v>28498369.710081249</v>
      </c>
      <c r="AM159">
        <f>'Net zero Activity data'!BO50*'Net zero supporting data'!AM156</f>
        <v>29028364.220464334</v>
      </c>
      <c r="AN159">
        <f>'Net zero Activity data'!BP50*'Net zero supporting data'!AN156</f>
        <v>29589106.829442795</v>
      </c>
    </row>
    <row r="160" spans="1:48" x14ac:dyDescent="0.25">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3014557.7853008751</v>
      </c>
      <c r="L160">
        <f>'Net zero Activity data'!AN51*'Net zero supporting data'!L156</f>
        <v>6060443.150176052</v>
      </c>
      <c r="M160">
        <f>'Net zero Activity data'!AO51*'Net zero supporting data'!M156</f>
        <v>9075683.8776648995</v>
      </c>
      <c r="N160">
        <f>'Net zero Activity data'!AP51*'Net zero supporting data'!N156</f>
        <v>12129470.555869777</v>
      </c>
      <c r="O160">
        <f>'Net zero Activity data'!AQ51*'Net zero supporting data'!O156</f>
        <v>15210345.96578062</v>
      </c>
      <c r="P160">
        <f>'Net zero Activity data'!AR51*'Net zero supporting data'!P156</f>
        <v>18334220.320570156</v>
      </c>
      <c r="Q160">
        <f>'Net zero Activity data'!AS51*'Net zero supporting data'!Q156</f>
        <v>21504695.461384591</v>
      </c>
      <c r="R160">
        <f>'Net zero Activity data'!AT51*'Net zero supporting data'!R156</f>
        <v>24730557.491062157</v>
      </c>
      <c r="S160">
        <f>'Net zero Activity data'!AU51*'Net zero supporting data'!S156</f>
        <v>28045591.460772429</v>
      </c>
      <c r="T160">
        <f>'Net zero Activity data'!AV51*'Net zero supporting data'!T156</f>
        <v>31471749.518466204</v>
      </c>
      <c r="U160">
        <f>'Net zero Activity data'!AW51*'Net zero supporting data'!U156</f>
        <v>35015743.714465491</v>
      </c>
      <c r="V160">
        <f>'Net zero Activity data'!AX51*'Net zero supporting data'!V156</f>
        <v>38655452.160098366</v>
      </c>
      <c r="W160">
        <f>'Net zero Activity data'!AY51*'Net zero supporting data'!W156</f>
        <v>42401920.060134016</v>
      </c>
      <c r="X160">
        <f>'Net zero Activity data'!AZ51*'Net zero supporting data'!X156</f>
        <v>46315518.316061132</v>
      </c>
      <c r="Y160">
        <f>'Net zero Activity data'!BA51*'Net zero supporting data'!Y156</f>
        <v>50363470.652592853</v>
      </c>
      <c r="Z160">
        <f>'Net zero Activity data'!BB51*'Net zero supporting data'!Z156</f>
        <v>54557085.380880043</v>
      </c>
      <c r="AA160">
        <f>'Net zero Activity data'!BC51*'Net zero supporting data'!AA156</f>
        <v>58911233.976727404</v>
      </c>
      <c r="AB160">
        <f>'Net zero Activity data'!BD51*'Net zero supporting data'!AB156</f>
        <v>63420168.777989186</v>
      </c>
      <c r="AC160">
        <f>'Net zero Activity data'!BE51*'Net zero supporting data'!AC156</f>
        <v>68055834.41238606</v>
      </c>
      <c r="AD160">
        <f>'Net zero Activity data'!BF51*'Net zero supporting data'!AD156</f>
        <v>72805598.501107812</v>
      </c>
      <c r="AE160">
        <f>'Net zero Activity data'!BG51*'Net zero supporting data'!AE156</f>
        <v>74024258.835828155</v>
      </c>
      <c r="AF160">
        <f>'Net zero Activity data'!BH51*'Net zero supporting data'!AF156</f>
        <v>75215391.687950402</v>
      </c>
      <c r="AG160">
        <f>'Net zero Activity data'!BI51*'Net zero supporting data'!AG156</f>
        <v>76447266.770629346</v>
      </c>
      <c r="AH160">
        <f>'Net zero Activity data'!BJ51*'Net zero supporting data'!AH156</f>
        <v>77736839.125178695</v>
      </c>
      <c r="AI160">
        <f>'Net zero Activity data'!BK51*'Net zero supporting data'!AI156</f>
        <v>79087994.518457949</v>
      </c>
      <c r="AJ160">
        <f>'Net zero Activity data'!BL51*'Net zero supporting data'!AJ156</f>
        <v>80504383.533225372</v>
      </c>
      <c r="AK160">
        <f>'Net zero Activity data'!BM51*'Net zero supporting data'!AK156</f>
        <v>81883634.095079929</v>
      </c>
      <c r="AL160">
        <f>'Net zero Activity data'!BN51*'Net zero supporting data'!AL156</f>
        <v>83328399.857077599</v>
      </c>
      <c r="AM160">
        <f>'Net zero Activity data'!BO51*'Net zero supporting data'!AM156</f>
        <v>84878088.310576558</v>
      </c>
      <c r="AN160">
        <f>'Net zero Activity data'!BP51*'Net zero supporting data'!AN156</f>
        <v>86517683.305420384</v>
      </c>
    </row>
    <row r="161" spans="1:40" x14ac:dyDescent="0.25">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161261.84427487283</v>
      </c>
      <c r="L161">
        <f>'Net zero Activity data'!AN52*'Net zero supporting data'!L156</f>
        <v>324199.53742000228</v>
      </c>
      <c r="M161">
        <f>'Net zero Activity data'!AO52*'Net zero supporting data'!M156</f>
        <v>485497.91525124037</v>
      </c>
      <c r="N161">
        <f>'Net zero Activity data'!AP52*'Net zero supporting data'!N156</f>
        <v>648858.28410885867</v>
      </c>
      <c r="O161">
        <f>'Net zero Activity data'!AQ52*'Net zero supporting data'!O156</f>
        <v>813667.7473760359</v>
      </c>
      <c r="P161">
        <f>'Net zero Activity data'!AR52*'Net zero supporting data'!P156</f>
        <v>980777.4117495981</v>
      </c>
      <c r="Q161">
        <f>'Net zero Activity data'!AS52*'Net zero supporting data'!Q156</f>
        <v>1150379.9554222992</v>
      </c>
      <c r="R161">
        <f>'Net zero Activity data'!AT52*'Net zero supporting data'!R156</f>
        <v>1322945.3853565506</v>
      </c>
      <c r="S161">
        <f>'Net zero Activity data'!AU52*'Net zero supporting data'!S156</f>
        <v>1500281.0112967829</v>
      </c>
      <c r="T161">
        <f>'Net zero Activity data'!AV52*'Net zero supporting data'!T156</f>
        <v>1683561.1493836928</v>
      </c>
      <c r="U161">
        <f>'Net zero Activity data'!AW52*'Net zero supporting data'!U156</f>
        <v>1873144.8564643818</v>
      </c>
      <c r="V161">
        <f>'Net zero Activity data'!AX52*'Net zero supporting data'!V156</f>
        <v>2067848.7362266353</v>
      </c>
      <c r="W161">
        <f>'Net zero Activity data'!AY52*'Net zero supporting data'!W156</f>
        <v>2268263.6448484841</v>
      </c>
      <c r="X161">
        <f>'Net zero Activity data'!AZ52*'Net zero supporting data'!X156</f>
        <v>2477619.0851651626</v>
      </c>
      <c r="Y161">
        <f>'Net zero Activity data'!BA52*'Net zero supporting data'!Y156</f>
        <v>2694161.7112540943</v>
      </c>
      <c r="Z161">
        <f>'Net zero Activity data'!BB52*'Net zero supporting data'!Z156</f>
        <v>2918496.4540012353</v>
      </c>
      <c r="AA161">
        <f>'Net zero Activity data'!BC52*'Net zero supporting data'!AA156</f>
        <v>3151418.8535110233</v>
      </c>
      <c r="AB161">
        <f>'Net zero Activity data'!BD52*'Net zero supporting data'!AB156</f>
        <v>3392621.442266196</v>
      </c>
      <c r="AC161">
        <f>'Net zero Activity data'!BE52*'Net zero supporting data'!AC156</f>
        <v>3640603.4160368117</v>
      </c>
      <c r="AD161">
        <f>'Net zero Activity data'!BF52*'Net zero supporting data'!AD156</f>
        <v>3894689.0137827452</v>
      </c>
      <c r="AE161">
        <f>'Net zero Activity data'!BG52*'Net zero supporting data'!AE156</f>
        <v>3959880.4704135964</v>
      </c>
      <c r="AF161">
        <f>'Net zero Activity data'!BH52*'Net zero supporting data'!AF156</f>
        <v>4023599.3619360067</v>
      </c>
      <c r="AG161">
        <f>'Net zero Activity data'!BI52*'Net zero supporting data'!AG156</f>
        <v>4089497.733072801</v>
      </c>
      <c r="AH161">
        <f>'Net zero Activity data'!BJ52*'Net zero supporting data'!AH156</f>
        <v>4158482.5829352038</v>
      </c>
      <c r="AI161">
        <f>'Net zero Activity data'!BK52*'Net zero supporting data'!AI156</f>
        <v>4230761.778140747</v>
      </c>
      <c r="AJ161">
        <f>'Net zero Activity data'!BL52*'Net zero supporting data'!AJ156</f>
        <v>4306530.6042836057</v>
      </c>
      <c r="AK161">
        <f>'Net zero Activity data'!BM52*'Net zero supporting data'!AK156</f>
        <v>4380312.732596539</v>
      </c>
      <c r="AL161">
        <f>'Net zero Activity data'!BN52*'Net zero supporting data'!AL156</f>
        <v>4457599.5547171775</v>
      </c>
      <c r="AM161">
        <f>'Net zero Activity data'!BO52*'Net zero supporting data'!AM156</f>
        <v>4540499.1492385603</v>
      </c>
      <c r="AN161">
        <f>'Net zero Activity data'!BP52*'Net zero supporting data'!AN156</f>
        <v>4628208.2367941579</v>
      </c>
    </row>
    <row r="162" spans="1:40" x14ac:dyDescent="0.25">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1046346.8412298267</v>
      </c>
      <c r="L162">
        <f>'Net zero Activity data'!AN53*'Net zero supporting data'!L156</f>
        <v>2097269.333685718</v>
      </c>
      <c r="M162">
        <f>'Net zero Activity data'!AO53*'Net zero supporting data'!M156</f>
        <v>3085863.9906164985</v>
      </c>
      <c r="N162">
        <f>'Net zero Activity data'!AP53*'Net zero supporting data'!N156</f>
        <v>4077474.3725957926</v>
      </c>
      <c r="O162">
        <f>'Net zero Activity data'!AQ53*'Net zero supporting data'!O156</f>
        <v>5058012.1982748043</v>
      </c>
      <c r="P162">
        <f>'Net zero Activity data'!AR53*'Net zero supporting data'!P156</f>
        <v>6047806.292611951</v>
      </c>
      <c r="Q162">
        <f>'Net zero Activity data'!AS53*'Net zero supporting data'!Q156</f>
        <v>7049666.639678414</v>
      </c>
      <c r="R162">
        <f>'Net zero Activity data'!AT53*'Net zero supporting data'!R156</f>
        <v>8071458.8708984591</v>
      </c>
      <c r="S162">
        <f>'Net zero Activity data'!AU53*'Net zero supporting data'!S156</f>
        <v>9143887.0030565914</v>
      </c>
      <c r="T162">
        <f>'Net zero Activity data'!AV53*'Net zero supporting data'!T156</f>
        <v>10284549.269088335</v>
      </c>
      <c r="U162">
        <f>'Net zero Activity data'!AW53*'Net zero supporting data'!U156</f>
        <v>11399615.804158326</v>
      </c>
      <c r="V162">
        <f>'Net zero Activity data'!AX53*'Net zero supporting data'!V156</f>
        <v>12538685.806007383</v>
      </c>
      <c r="W162">
        <f>'Net zero Activity data'!AY53*'Net zero supporting data'!W156</f>
        <v>13706860.39084976</v>
      </c>
      <c r="X162">
        <f>'Net zero Activity data'!AZ53*'Net zero supporting data'!X156</f>
        <v>14950728.978843307</v>
      </c>
      <c r="Y162">
        <f>'Net zero Activity data'!BA53*'Net zero supporting data'!Y156</f>
        <v>16234391.815773649</v>
      </c>
      <c r="Z162">
        <f>'Net zero Activity data'!BB53*'Net zero supporting data'!Z156</f>
        <v>17560239.631757446</v>
      </c>
      <c r="AA162">
        <f>'Net zero Activity data'!BC53*'Net zero supporting data'!AA156</f>
        <v>18933476.382633332</v>
      </c>
      <c r="AB162">
        <f>'Net zero Activity data'!BD53*'Net zero supporting data'!AB156</f>
        <v>20342793.112556223</v>
      </c>
      <c r="AC162">
        <f>'Net zero Activity data'!BE53*'Net zero supporting data'!AC156</f>
        <v>21760061.354077373</v>
      </c>
      <c r="AD162">
        <f>'Net zero Activity data'!BF53*'Net zero supporting data'!AD156</f>
        <v>23170544.034939334</v>
      </c>
      <c r="AE162">
        <f>'Net zero Activity data'!BG53*'Net zero supporting data'!AE156</f>
        <v>23557210.870457523</v>
      </c>
      <c r="AF162">
        <f>'Net zero Activity data'!BH53*'Net zero supporting data'!AF156</f>
        <v>23896650.989340819</v>
      </c>
      <c r="AG162">
        <f>'Net zero Activity data'!BI53*'Net zero supporting data'!AG156</f>
        <v>24237779.93307652</v>
      </c>
      <c r="AH162">
        <f>'Net zero Activity data'!BJ53*'Net zero supporting data'!AH156</f>
        <v>24590635.545696244</v>
      </c>
      <c r="AI162">
        <f>'Net zero Activity data'!BK53*'Net zero supporting data'!AI156</f>
        <v>24956015.232814841</v>
      </c>
      <c r="AJ162">
        <f>'Net zero Activity data'!BL53*'Net zero supporting data'!AJ156</f>
        <v>25334391.028089914</v>
      </c>
      <c r="AK162">
        <f>'Net zero Activity data'!BM53*'Net zero supporting data'!AK156</f>
        <v>25658713.092838161</v>
      </c>
      <c r="AL162">
        <f>'Net zero Activity data'!BN53*'Net zero supporting data'!AL156</f>
        <v>25994234.84086654</v>
      </c>
      <c r="AM162">
        <f>'Net zero Activity data'!BO53*'Net zero supporting data'!AM156</f>
        <v>26362366.4686759</v>
      </c>
      <c r="AN162">
        <f>'Net zero Activity data'!BP53*'Net zero supporting data'!AN156</f>
        <v>26750663.420099895</v>
      </c>
    </row>
    <row r="163" spans="1:40" x14ac:dyDescent="0.25">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1272636.3268073143</v>
      </c>
      <c r="L163">
        <f>'Net zero Activity data'!AN55*'Net zero supporting data'!L156</f>
        <v>2611450.5021370435</v>
      </c>
      <c r="M163">
        <f>'Net zero Activity data'!AO55*'Net zero supporting data'!M156</f>
        <v>3932558.4126211852</v>
      </c>
      <c r="N163">
        <f>'Net zero Activity data'!AP55*'Net zero supporting data'!N156</f>
        <v>5316713.5135157565</v>
      </c>
      <c r="O163">
        <f>'Net zero Activity data'!AQ55*'Net zero supporting data'!O156</f>
        <v>6746494.7668194948</v>
      </c>
      <c r="P163">
        <f>'Net zero Activity data'!AR55*'Net zero supporting data'!P156</f>
        <v>8249813.0599610507</v>
      </c>
      <c r="Q163">
        <f>'Net zero Activity data'!AS55*'Net zero supporting data'!Q156</f>
        <v>9832693.4709143657</v>
      </c>
      <c r="R163">
        <f>'Net zero Activity data'!AT55*'Net zero supporting data'!R156</f>
        <v>11508821.344379818</v>
      </c>
      <c r="S163">
        <f>'Net zero Activity data'!AU55*'Net zero supporting data'!S156</f>
        <v>13326269.296388162</v>
      </c>
      <c r="T163">
        <f>'Net zero Activity data'!AV55*'Net zero supporting data'!T156</f>
        <v>15317653.605890037</v>
      </c>
      <c r="U163">
        <f>'Net zero Activity data'!AW55*'Net zero supporting data'!U156</f>
        <v>17541467.30517472</v>
      </c>
      <c r="V163">
        <f>'Net zero Activity data'!AX55*'Net zero supporting data'!V156</f>
        <v>19935318.063008327</v>
      </c>
      <c r="W163">
        <f>'Net zero Activity data'!AY55*'Net zero supporting data'!W156</f>
        <v>22518541.135231297</v>
      </c>
      <c r="X163">
        <f>'Net zero Activity data'!AZ55*'Net zero supporting data'!X156</f>
        <v>25382841.475175697</v>
      </c>
      <c r="Y163">
        <f>'Net zero Activity data'!BA55*'Net zero supporting data'!Y156</f>
        <v>28486740.129502822</v>
      </c>
      <c r="Z163">
        <f>'Net zero Activity data'!BB55*'Net zero supporting data'!Z156</f>
        <v>31851363.60852823</v>
      </c>
      <c r="AA163">
        <f>'Net zero Activity data'!BC55*'Net zero supporting data'!AA156</f>
        <v>35505006.032522008</v>
      </c>
      <c r="AB163">
        <f>'Net zero Activity data'!BD55*'Net zero supporting data'!AB156</f>
        <v>39446736.083975531</v>
      </c>
      <c r="AC163">
        <f>'Net zero Activity data'!BE55*'Net zero supporting data'!AC156</f>
        <v>43640575.720717654</v>
      </c>
      <c r="AD163">
        <f>'Net zero Activity data'!BF55*'Net zero supporting data'!AD156</f>
        <v>48072221.212230042</v>
      </c>
      <c r="AE163">
        <f>'Net zero Activity data'!BG55*'Net zero supporting data'!AE156</f>
        <v>50253447.724661149</v>
      </c>
      <c r="AF163">
        <f>'Net zero Activity data'!BH55*'Net zero supporting data'!AF156</f>
        <v>52420874.815185018</v>
      </c>
      <c r="AG163">
        <f>'Net zero Activity data'!BI55*'Net zero supporting data'!AG156</f>
        <v>54680422.818079598</v>
      </c>
      <c r="AH163">
        <f>'Net zero Activity data'!BJ55*'Net zero supporting data'!AH156</f>
        <v>57060102.396698721</v>
      </c>
      <c r="AI163">
        <f>'Net zero Activity data'!BK55*'Net zero supporting data'!AI156</f>
        <v>59568847.361837968</v>
      </c>
      <c r="AJ163">
        <f>'Net zero Activity data'!BL55*'Net zero supporting data'!AJ156</f>
        <v>62215481.270887613</v>
      </c>
      <c r="AK163">
        <f>'Net zero Activity data'!BM55*'Net zero supporting data'!AK156</f>
        <v>64838856.763069928</v>
      </c>
      <c r="AL163">
        <f>'Net zero Activity data'!BN55*'Net zero supporting data'!AL156</f>
        <v>67602708.97716324</v>
      </c>
      <c r="AM163">
        <f>'Net zero Activity data'!BO55*'Net zero supporting data'!AM156</f>
        <v>70572891.727402866</v>
      </c>
      <c r="AN163">
        <f>'Net zero Activity data'!BP55*'Net zero supporting data'!AN156</f>
        <v>73729336.408949658</v>
      </c>
    </row>
    <row r="164" spans="1:40" x14ac:dyDescent="0.25">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188501.67209408162</v>
      </c>
      <c r="L164">
        <f>'Net zero Activity data'!AN56*'Net zero supporting data'!L156</f>
        <v>376875.21853421937</v>
      </c>
      <c r="M164">
        <f>'Net zero Activity data'!AO56*'Net zero supporting data'!M156</f>
        <v>565257.97895539796</v>
      </c>
      <c r="N164">
        <f>'Net zero Activity data'!AP56*'Net zero supporting data'!N156</f>
        <v>754458.82209750451</v>
      </c>
      <c r="O164">
        <f>'Net zero Activity data'!AQ56*'Net zero supporting data'!O156</f>
        <v>944658.07698436873</v>
      </c>
      <c r="P164">
        <f>'Net zero Activity data'!AR56*'Net zero supporting data'!P156</f>
        <v>1135397.6200691226</v>
      </c>
      <c r="Q164">
        <f>'Net zero Activity data'!AS56*'Net zero supporting data'!Q156</f>
        <v>1326652.8522629833</v>
      </c>
      <c r="R164">
        <f>'Net zero Activity data'!AT56*'Net zero supporting data'!R156</f>
        <v>1518375.7638992225</v>
      </c>
      <c r="S164">
        <f>'Net zero Activity data'!AU56*'Net zero supporting data'!S156</f>
        <v>1710580.7172802133</v>
      </c>
      <c r="T164">
        <f>'Net zero Activity data'!AV56*'Net zero supporting data'!T156</f>
        <v>1903294.6349400752</v>
      </c>
      <c r="U164">
        <f>'Net zero Activity data'!AW56*'Net zero supporting data'!U156</f>
        <v>2096495.4028543604</v>
      </c>
      <c r="V164">
        <f>'Net zero Activity data'!AX56*'Net zero supporting data'!V156</f>
        <v>2290175.8516760506</v>
      </c>
      <c r="W164">
        <f>'Net zero Activity data'!AY56*'Net zero supporting data'!W156</f>
        <v>2484339.992195182</v>
      </c>
      <c r="X164">
        <f>'Net zero Activity data'!AZ56*'Net zero supporting data'!X156</f>
        <v>2679002.2489124886</v>
      </c>
      <c r="Y164">
        <f>'Net zero Activity data'!BA56*'Net zero supporting data'!Y156</f>
        <v>2874128.3230035147</v>
      </c>
      <c r="Z164">
        <f>'Net zero Activity data'!BB56*'Net zero supporting data'!Z156</f>
        <v>3069760.1831129836</v>
      </c>
      <c r="AA164">
        <f>'Net zero Activity data'!BC56*'Net zero supporting data'!AA156</f>
        <v>3265853.7733022068</v>
      </c>
      <c r="AB164">
        <f>'Net zero Activity data'!BD56*'Net zero supporting data'!AB156</f>
        <v>3462287.8574675061</v>
      </c>
      <c r="AC164">
        <f>'Net zero Activity data'!BE56*'Net zero supporting data'!AC156</f>
        <v>3658993.2753801048</v>
      </c>
      <c r="AD164">
        <f>'Net zero Activity data'!BF56*'Net zero supporting data'!AD156</f>
        <v>3855940.1034385357</v>
      </c>
      <c r="AE164">
        <f>'Net zero Activity data'!BG56*'Net zero supporting data'!AE156</f>
        <v>3860177.6022047047</v>
      </c>
      <c r="AF164">
        <f>'Net zero Activity data'!BH56*'Net zero supporting data'!AF156</f>
        <v>3864119.1492937645</v>
      </c>
      <c r="AG164">
        <f>'Net zero Activity data'!BI56*'Net zero supporting data'!AG156</f>
        <v>3867794.2888358994</v>
      </c>
      <c r="AH164">
        <f>'Net zero Activity data'!BJ56*'Net zero supporting data'!AH156</f>
        <v>3871215.3955106367</v>
      </c>
      <c r="AI164">
        <f>'Net zero Activity data'!BK56*'Net zero supporting data'!AI156</f>
        <v>3874330.4391006948</v>
      </c>
      <c r="AJ164">
        <f>'Net zero Activity data'!BL56*'Net zero supporting data'!AJ156</f>
        <v>3877082.1989318561</v>
      </c>
      <c r="AK164">
        <f>'Net zero Activity data'!BM56*'Net zero supporting data'!AK156</f>
        <v>3879345.0775257582</v>
      </c>
      <c r="AL164">
        <f>'Net zero Activity data'!BN56*'Net zero supporting data'!AL156</f>
        <v>3881247.6082217805</v>
      </c>
      <c r="AM164">
        <f>'Net zero Activity data'!BO56*'Net zero supporting data'!AM156</f>
        <v>3882842.256901721</v>
      </c>
      <c r="AN164">
        <f>'Net zero Activity data'!BP56*'Net zero supporting data'!AN156</f>
        <v>3884053.7639155639</v>
      </c>
    </row>
    <row r="165" spans="1:40" x14ac:dyDescent="0.25">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23729.15310731293</v>
      </c>
      <c r="L165">
        <f>'Net zero Activity data'!AN58*'Net zero supporting data'!L156</f>
        <v>47459.978867234284</v>
      </c>
      <c r="M165">
        <f>'Net zero Activity data'!AO58*'Net zero supporting data'!M156</f>
        <v>71214.141681251669</v>
      </c>
      <c r="N165">
        <f>'Net zero Activity data'!AP58*'Net zero supporting data'!N156</f>
        <v>95141.000256039406</v>
      </c>
      <c r="O165">
        <f>'Net zero Activity data'!AQ58*'Net zero supporting data'!O156</f>
        <v>119269.97822227154</v>
      </c>
      <c r="P165">
        <f>'Net zero Activity data'!AR58*'Net zero supporting data'!P156</f>
        <v>143510.07853439212</v>
      </c>
      <c r="Q165">
        <f>'Net zero Activity data'!AS58*'Net zero supporting data'!Q156</f>
        <v>167853.17182253025</v>
      </c>
      <c r="R165">
        <f>'Net zero Activity data'!AT58*'Net zero supporting data'!R156</f>
        <v>192287.09692980992</v>
      </c>
      <c r="S165">
        <f>'Net zero Activity data'!AU58*'Net zero supporting data'!S156</f>
        <v>216811.75699570955</v>
      </c>
      <c r="T165">
        <f>'Net zero Activity data'!AV58*'Net zero supporting data'!T156</f>
        <v>241429.63183038172</v>
      </c>
      <c r="U165">
        <f>'Net zero Activity data'!AW58*'Net zero supporting data'!U156</f>
        <v>266134.21803424135</v>
      </c>
      <c r="V165">
        <f>'Net zero Activity data'!AX58*'Net zero supporting data'!V156</f>
        <v>290922.02713176725</v>
      </c>
      <c r="W165">
        <f>'Net zero Activity data'!AY58*'Net zero supporting data'!W156</f>
        <v>315791.83374146459</v>
      </c>
      <c r="X165">
        <f>'Net zero Activity data'!AZ58*'Net zero supporting data'!X156</f>
        <v>340744.49348437495</v>
      </c>
      <c r="Y165">
        <f>'Net zero Activity data'!BA58*'Net zero supporting data'!Y156</f>
        <v>365771.94807380001</v>
      </c>
      <c r="Z165">
        <f>'Net zero Activity data'!BB58*'Net zero supporting data'!Z156</f>
        <v>390880.41912524059</v>
      </c>
      <c r="AA165">
        <f>'Net zero Activity data'!BC58*'Net zero supporting data'!AA156</f>
        <v>416060.29644687881</v>
      </c>
      <c r="AB165">
        <f>'Net zero Activity data'!BD58*'Net zero supporting data'!AB156</f>
        <v>441287.90611414763</v>
      </c>
      <c r="AC165">
        <f>'Net zero Activity data'!BE58*'Net zero supporting data'!AC156</f>
        <v>466549.40574968792</v>
      </c>
      <c r="AD165">
        <f>'Net zero Activity data'!BF58*'Net zero supporting data'!AD156</f>
        <v>491838.32613943203</v>
      </c>
      <c r="AE165">
        <f>'Net zero Activity data'!BG58*'Net zero supporting data'!AE156</f>
        <v>492537.56896388618</v>
      </c>
      <c r="AF165">
        <f>'Net zero Activity data'!BH58*'Net zero supporting data'!AF156</f>
        <v>493172.77495852672</v>
      </c>
      <c r="AG165">
        <f>'Net zero Activity data'!BI58*'Net zero supporting data'!AG156</f>
        <v>493750.09770546289</v>
      </c>
      <c r="AH165">
        <f>'Net zero Activity data'!BJ58*'Net zero supporting data'!AH156</f>
        <v>494272.48134325561</v>
      </c>
      <c r="AI165">
        <f>'Net zero Activity data'!BK58*'Net zero supporting data'!AI156</f>
        <v>494731.09193875053</v>
      </c>
      <c r="AJ165">
        <f>'Net zero Activity data'!BL58*'Net zero supporting data'!AJ156</f>
        <v>495116.18078555015</v>
      </c>
      <c r="AK165">
        <f>'Net zero Activity data'!BM58*'Net zero supporting data'!AK156</f>
        <v>495405.62685338501</v>
      </c>
      <c r="AL165">
        <f>'Net zero Activity data'!BN58*'Net zero supporting data'!AL156</f>
        <v>495623.4653439566</v>
      </c>
      <c r="AM165">
        <f>'Net zero Activity data'!BO58*'Net zero supporting data'!AM156</f>
        <v>495779.79185910284</v>
      </c>
      <c r="AN165">
        <f>'Net zero Activity data'!BP58*'Net zero supporting data'!AN156</f>
        <v>495861.54896319401</v>
      </c>
    </row>
    <row r="166" spans="1:40" x14ac:dyDescent="0.25">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337660.07647879585</v>
      </c>
      <c r="L166">
        <f>'Net zero Activity data'!AN62*'Net zero supporting data'!L156</f>
        <v>674739.63820081344</v>
      </c>
      <c r="M166">
        <f>'Net zero Activity data'!AO62*'Net zero supporting data'!M156</f>
        <v>989297.92103880644</v>
      </c>
      <c r="N166">
        <f>'Net zero Activity data'!AP62*'Net zero supporting data'!N156</f>
        <v>1302717.4707723418</v>
      </c>
      <c r="O166">
        <f>'Net zero Activity data'!AQ62*'Net zero supporting data'!O156</f>
        <v>1610460.723305264</v>
      </c>
      <c r="P166">
        <f>'Net zero Activity data'!AR62*'Net zero supporting data'!P156</f>
        <v>1919659.6996615608</v>
      </c>
      <c r="Q166">
        <f>'Net zero Activity data'!AS62*'Net zero supporting data'!Q156</f>
        <v>2231396.2531202883</v>
      </c>
      <c r="R166">
        <f>'Net zero Activity data'!AT62*'Net zero supporting data'!R156</f>
        <v>2548403.1946583632</v>
      </c>
      <c r="S166">
        <f>'Net zero Activity data'!AU62*'Net zero supporting data'!S156</f>
        <v>2880830.8656936889</v>
      </c>
      <c r="T166">
        <f>'Net zero Activity data'!AV62*'Net zero supporting data'!T156</f>
        <v>3234485.5762652676</v>
      </c>
      <c r="U166">
        <f>'Net zero Activity data'!AW62*'Net zero supporting data'!U156</f>
        <v>3610331.4068725556</v>
      </c>
      <c r="V166">
        <f>'Net zero Activity data'!AX62*'Net zero supporting data'!V156</f>
        <v>4000572.5136911701</v>
      </c>
      <c r="W166">
        <f>'Net zero Activity data'!AY62*'Net zero supporting data'!W156</f>
        <v>4407577.25695631</v>
      </c>
      <c r="X166">
        <f>'Net zero Activity data'!AZ62*'Net zero supporting data'!X156</f>
        <v>4847795.4284615526</v>
      </c>
      <c r="Y166">
        <f>'Net zero Activity data'!BA62*'Net zero supporting data'!Y156</f>
        <v>5310226.3825055007</v>
      </c>
      <c r="Z166">
        <f>'Net zero Activity data'!BB62*'Net zero supporting data'!Z156</f>
        <v>5796626.6661746474</v>
      </c>
      <c r="AA166">
        <f>'Net zero Activity data'!BC62*'Net zero supporting data'!AA156</f>
        <v>6309864.162707814</v>
      </c>
      <c r="AB166">
        <f>'Net zero Activity data'!BD62*'Net zero supporting data'!AB156</f>
        <v>6847211.2969033271</v>
      </c>
      <c r="AC166">
        <f>'Net zero Activity data'!BE62*'Net zero supporting data'!AC156</f>
        <v>7399908.006984883</v>
      </c>
      <c r="AD166">
        <f>'Net zero Activity data'!BF62*'Net zero supporting data'!AD156</f>
        <v>7963632.1630416447</v>
      </c>
      <c r="AE166">
        <f>'Net zero Activity data'!BG62*'Net zero supporting data'!AE156</f>
        <v>8144658.0275848024</v>
      </c>
      <c r="AF166">
        <f>'Net zero Activity data'!BH62*'Net zero supporting data'!AF156</f>
        <v>8312372.0111122821</v>
      </c>
      <c r="AG166">
        <f>'Net zero Activity data'!BI62*'Net zero supporting data'!AG156</f>
        <v>8484341.1037833039</v>
      </c>
      <c r="AH166">
        <f>'Net zero Activity data'!BJ62*'Net zero supporting data'!AH156</f>
        <v>8664368.3729820494</v>
      </c>
      <c r="AI166">
        <f>'Net zero Activity data'!BK62*'Net zero supporting data'!AI156</f>
        <v>8852993.5225589592</v>
      </c>
      <c r="AJ166">
        <f>'Net zero Activity data'!BL62*'Net zero supporting data'!AJ156</f>
        <v>9050662.0064433049</v>
      </c>
      <c r="AK166">
        <f>'Net zero Activity data'!BM62*'Net zero supporting data'!AK156</f>
        <v>9232758.8135944288</v>
      </c>
      <c r="AL166">
        <f>'Net zero Activity data'!BN62*'Net zero supporting data'!AL156</f>
        <v>9423444.3841174394</v>
      </c>
      <c r="AM166">
        <f>'Net zero Activity data'!BO62*'Net zero supporting data'!AM156</f>
        <v>9631050.5863988195</v>
      </c>
      <c r="AN166">
        <f>'Net zero Activity data'!BP62*'Net zero supporting data'!AN156</f>
        <v>9851357.8009393513</v>
      </c>
    </row>
    <row r="167" spans="1:40" x14ac:dyDescent="0.25">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552806.43753696419</v>
      </c>
      <c r="L167">
        <f>'Net zero Activity data'!AN64*'Net zero supporting data'!L156</f>
        <v>1123404.1423852022</v>
      </c>
      <c r="M167">
        <f>'Net zero Activity data'!AO64*'Net zero supporting data'!M156</f>
        <v>1692047.3133729531</v>
      </c>
      <c r="N167">
        <f>'Net zero Activity data'!AP64*'Net zero supporting data'!N156</f>
        <v>2279015.359582853</v>
      </c>
      <c r="O167">
        <f>'Net zero Activity data'!AQ64*'Net zero supporting data'!O156</f>
        <v>2880344.3203204228</v>
      </c>
      <c r="P167">
        <f>'Net zero Activity data'!AR64*'Net zero supporting data'!P156</f>
        <v>3501529.6458478486</v>
      </c>
      <c r="Q167">
        <f>'Net zero Activity data'!AS64*'Net zero supporting data'!Q156</f>
        <v>4143700.2047645911</v>
      </c>
      <c r="R167">
        <f>'Net zero Activity data'!AT64*'Net zero supporting data'!R156</f>
        <v>4809711.8457159102</v>
      </c>
      <c r="S167">
        <f>'Net zero Activity data'!AU64*'Net zero supporting data'!S156</f>
        <v>5510462.6158158174</v>
      </c>
      <c r="T167">
        <f>'Net zero Activity data'!AV64*'Net zero supporting data'!T156</f>
        <v>6253201.6750212545</v>
      </c>
      <c r="U167">
        <f>'Net zero Activity data'!AW64*'Net zero supporting data'!U156</f>
        <v>7040406.2291226275</v>
      </c>
      <c r="V167">
        <f>'Net zero Activity data'!AX64*'Net zero supporting data'!V156</f>
        <v>7865143.4882430686</v>
      </c>
      <c r="W167">
        <f>'Net zero Activity data'!AY64*'Net zero supporting data'!W156</f>
        <v>8731222.2206325363</v>
      </c>
      <c r="X167">
        <f>'Net zero Activity data'!AZ64*'Net zero supporting data'!X156</f>
        <v>9658745.671801893</v>
      </c>
      <c r="Y167">
        <f>'Net zero Activity data'!BA64*'Net zero supporting data'!Y156</f>
        <v>10637382.079187458</v>
      </c>
      <c r="Z167">
        <f>'Net zero Activity data'!BB64*'Net zero supporting data'!Z156</f>
        <v>11671155.781063125</v>
      </c>
      <c r="AA167">
        <f>'Net zero Activity data'!BC64*'Net zero supporting data'!AA156</f>
        <v>12765444.096689489</v>
      </c>
      <c r="AB167">
        <f>'Net zero Activity data'!BD64*'Net zero supporting data'!AB156</f>
        <v>13918896.404017536</v>
      </c>
      <c r="AC167">
        <f>'Net zero Activity data'!BE64*'Net zero supporting data'!AC156</f>
        <v>15122564.176485237</v>
      </c>
      <c r="AD167">
        <f>'Net zero Activity data'!BF64*'Net zero supporting data'!AD156</f>
        <v>16372500.812411407</v>
      </c>
      <c r="AE167">
        <f>'Net zero Activity data'!BG64*'Net zero supporting data'!AE156</f>
        <v>16845514.52026375</v>
      </c>
      <c r="AF167">
        <f>'Net zero Activity data'!BH64*'Net zero supporting data'!AF156</f>
        <v>17311339.214026343</v>
      </c>
      <c r="AG167">
        <f>'Net zero Activity data'!BI64*'Net zero supporting data'!AG156</f>
        <v>17793067.488495812</v>
      </c>
      <c r="AH167">
        <f>'Net zero Activity data'!BJ64*'Net zero supporting data'!AH156</f>
        <v>18296595.63792</v>
      </c>
      <c r="AI167">
        <f>'Net zero Activity data'!BK64*'Net zero supporting data'!AI156</f>
        <v>18823501.777493708</v>
      </c>
      <c r="AJ167">
        <f>'Net zero Activity data'!BL64*'Net zero supporting data'!AJ156</f>
        <v>19375303.587936345</v>
      </c>
      <c r="AK167">
        <f>'Net zero Activity data'!BM64*'Net zero supporting data'!AK156</f>
        <v>19917054.5358079</v>
      </c>
      <c r="AL167">
        <f>'Net zero Activity data'!BN64*'Net zero supporting data'!AL156</f>
        <v>20483952.356036682</v>
      </c>
      <c r="AM167">
        <f>'Net zero Activity data'!BO64*'Net zero supporting data'!AM156</f>
        <v>21089785.716894422</v>
      </c>
      <c r="AN167">
        <f>'Net zero Activity data'!BP64*'Net zero supporting data'!AN156</f>
        <v>21729737.126406826</v>
      </c>
    </row>
    <row r="168" spans="1:40" x14ac:dyDescent="0.25">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2345509.1918655308</v>
      </c>
      <c r="L168">
        <f>'Net zero Activity data'!AN65*'Net zero supporting data'!L156</f>
        <v>4780390.6613231357</v>
      </c>
      <c r="M168">
        <f>'Net zero Activity data'!AO65*'Net zero supporting data'!M156</f>
        <v>7068137.2189487824</v>
      </c>
      <c r="N168">
        <f>'Net zero Activity data'!AP65*'Net zero supporting data'!N156</f>
        <v>9424917.9774682224</v>
      </c>
      <c r="O168">
        <f>'Net zero Activity data'!AQ65*'Net zero supporting data'!O156</f>
        <v>11799575.110412354</v>
      </c>
      <c r="P168">
        <f>'Net zero Activity data'!AR65*'Net zero supporting data'!P156</f>
        <v>14275280.092180222</v>
      </c>
      <c r="Q168">
        <f>'Net zero Activity data'!AS65*'Net zero supporting data'!Q156</f>
        <v>16866522.353787482</v>
      </c>
      <c r="R168">
        <f>'Net zero Activity data'!AT65*'Net zero supporting data'!R156</f>
        <v>19607698.173389453</v>
      </c>
      <c r="S168">
        <f>'Net zero Activity data'!AU65*'Net zero supporting data'!S156</f>
        <v>22620482.847460717</v>
      </c>
      <c r="T168">
        <f>'Net zero Activity data'!AV65*'Net zero supporting data'!T156</f>
        <v>25981515.752522901</v>
      </c>
      <c r="U168">
        <f>'Net zero Activity data'!AW65*'Net zero supporting data'!U156</f>
        <v>29713955.518545315</v>
      </c>
      <c r="V168">
        <f>'Net zero Activity data'!AX65*'Net zero supporting data'!V156</f>
        <v>33735977.662524097</v>
      </c>
      <c r="W168">
        <f>'Net zero Activity data'!AY65*'Net zero supporting data'!W156</f>
        <v>38085425.038077183</v>
      </c>
      <c r="X168">
        <f>'Net zero Activity data'!AZ65*'Net zero supporting data'!X156</f>
        <v>42976107.514349028</v>
      </c>
      <c r="Y168">
        <f>'Net zero Activity data'!BA65*'Net zero supporting data'!Y156</f>
        <v>48288858.643190898</v>
      </c>
      <c r="Z168">
        <f>'Net zero Activity data'!BB65*'Net zero supporting data'!Z156</f>
        <v>54059241.946889609</v>
      </c>
      <c r="AA168">
        <f>'Net zero Activity data'!BC65*'Net zero supporting data'!AA156</f>
        <v>60339512.274851732</v>
      </c>
      <c r="AB168">
        <f>'Net zero Activity data'!BD65*'Net zero supporting data'!AB156</f>
        <v>67112158.362337917</v>
      </c>
      <c r="AC168">
        <f>'Net zero Activity data'!BE65*'Net zero supporting data'!AC156</f>
        <v>74278329.707590714</v>
      </c>
      <c r="AD168">
        <f>'Net zero Activity data'!BF65*'Net zero supporting data'!AD156</f>
        <v>81792699.732652619</v>
      </c>
      <c r="AE168">
        <f>'Net zero Activity data'!BG65*'Net zero supporting data'!AE156</f>
        <v>85569272.092942953</v>
      </c>
      <c r="AF168">
        <f>'Net zero Activity data'!BH65*'Net zero supporting data'!AF156</f>
        <v>89249454.958799317</v>
      </c>
      <c r="AG168">
        <f>'Net zero Activity data'!BI65*'Net zero supporting data'!AG156</f>
        <v>93071848.782045588</v>
      </c>
      <c r="AH168">
        <f>'Net zero Activity data'!BJ65*'Net zero supporting data'!AH156</f>
        <v>97094208.005628273</v>
      </c>
      <c r="AI168">
        <f>'Net zero Activity data'!BK65*'Net zero supporting data'!AI156</f>
        <v>101331373.19498079</v>
      </c>
      <c r="AJ168">
        <f>'Net zero Activity data'!BL65*'Net zero supporting data'!AJ156</f>
        <v>105797509.54482622</v>
      </c>
      <c r="AK168">
        <f>'Net zero Activity data'!BM65*'Net zero supporting data'!AK156</f>
        <v>110142004.71798234</v>
      </c>
      <c r="AL168">
        <f>'Net zero Activity data'!BN65*'Net zero supporting data'!AL156</f>
        <v>114715050.32916492</v>
      </c>
      <c r="AM168">
        <f>'Net zero Activity data'!BO65*'Net zero supporting data'!AM156</f>
        <v>119648833.80730504</v>
      </c>
      <c r="AN168">
        <f>'Net zero Activity data'!BP65*'Net zero supporting data'!AN156</f>
        <v>124893006.04945128</v>
      </c>
    </row>
    <row r="169" spans="1:40" x14ac:dyDescent="0.25">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399236.72968310013</v>
      </c>
      <c r="L169">
        <f>'Net zero Activity data'!AN47-'Net zero supporting data'!L157</f>
        <v>378071.5078716373</v>
      </c>
      <c r="M169">
        <f>'Net zero Activity data'!AO47-'Net zero supporting data'!M157</f>
        <v>357008.67858179729</v>
      </c>
      <c r="N169">
        <f>'Net zero Activity data'!AP47-'Net zero supporting data'!N157</f>
        <v>336004.08932249265</v>
      </c>
      <c r="O169">
        <f>'Net zero Activity data'!AQ47-'Net zero supporting data'!O157</f>
        <v>314977.60144245456</v>
      </c>
      <c r="P169">
        <f>'Net zero Activity data'!AR47-'Net zero supporting data'!P157</f>
        <v>293952.02967920422</v>
      </c>
      <c r="Q169">
        <f>'Net zero Activity data'!AS47-'Net zero supporting data'!Q157</f>
        <v>272922.7760731469</v>
      </c>
      <c r="R169">
        <f>'Net zero Activity data'!AT47-'Net zero supporting data'!R157</f>
        <v>251893.81172335858</v>
      </c>
      <c r="S169">
        <f>'Net zero Activity data'!AU47-'Net zero supporting data'!S157</f>
        <v>230866.28138582842</v>
      </c>
      <c r="T169">
        <f>'Net zero Activity data'!AV47-'Net zero supporting data'!T157</f>
        <v>209837.47759389077</v>
      </c>
      <c r="U169">
        <f>'Net zero Activity data'!AW47-'Net zero supporting data'!U157</f>
        <v>188809.4317467552</v>
      </c>
      <c r="V169">
        <f>'Net zero Activity data'!AX47-'Net zero supporting data'!V157</f>
        <v>167786.11187256966</v>
      </c>
      <c r="W169">
        <f>'Net zero Activity data'!AY47-'Net zero supporting data'!W157</f>
        <v>146772.68914318923</v>
      </c>
      <c r="X169">
        <f>'Net zero Activity data'!AZ47-'Net zero supporting data'!X157</f>
        <v>125769.44767564221</v>
      </c>
      <c r="Y169">
        <f>'Net zero Activity data'!BA47-'Net zero supporting data'!Y157</f>
        <v>104774.60563095118</v>
      </c>
      <c r="Z169">
        <f>'Net zero Activity data'!BB47-'Net zero supporting data'!Z157</f>
        <v>83792.216204589582</v>
      </c>
      <c r="AA169">
        <f>'Net zero Activity data'!BC47-'Net zero supporting data'!AA157</f>
        <v>62822.915650134208</v>
      </c>
      <c r="AB169">
        <f>'Net zero Activity data'!BD47-'Net zero supporting data'!AB157</f>
        <v>41867.295907637221</v>
      </c>
      <c r="AC169">
        <f>'Net zero Activity data'!BE47-'Net zero supporting data'!AC157</f>
        <v>20926.201757365663</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2634.9624159084615</v>
      </c>
      <c r="L170">
        <f>'Net zero Activity data'!AN48-'Net zero supporting data'!L158</f>
        <v>2495.2719519528068</v>
      </c>
      <c r="M170">
        <f>'Net zero Activity data'!AO48-'Net zero supporting data'!M158</f>
        <v>2356.2572786398628</v>
      </c>
      <c r="N170">
        <f>'Net zero Activity data'!AP48-'Net zero supporting data'!N158</f>
        <v>2217.6269895284522</v>
      </c>
      <c r="O170">
        <f>'Net zero Activity data'!AQ48-'Net zero supporting data'!O158</f>
        <v>2078.8521695202007</v>
      </c>
      <c r="P170">
        <f>'Net zero Activity data'!AR48-'Net zero supporting data'!P158</f>
        <v>1940.0833958827484</v>
      </c>
      <c r="Q170">
        <f>'Net zero Activity data'!AS48-'Net zero supporting data'!Q158</f>
        <v>1801.2903220827698</v>
      </c>
      <c r="R170">
        <f>'Net zero Activity data'!AT48-'Net zero supporting data'!R158</f>
        <v>1662.4991573741668</v>
      </c>
      <c r="S170">
        <f>'Net zero Activity data'!AU48-'Net zero supporting data'!S158</f>
        <v>1523.717457146468</v>
      </c>
      <c r="T170">
        <f>'Net zero Activity data'!AV48-'Net zero supporting data'!T158</f>
        <v>1384.9273521196794</v>
      </c>
      <c r="U170">
        <f>'Net zero Activity data'!AW48-'Net zero supporting data'!U158</f>
        <v>1246.1422495285844</v>
      </c>
      <c r="V170">
        <f>'Net zero Activity data'!AX48-'Net zero supporting data'!V158</f>
        <v>1107.38833835896</v>
      </c>
      <c r="W170">
        <f>'Net zero Activity data'!AY48-'Net zero supporting data'!W158</f>
        <v>968.6997483450491</v>
      </c>
      <c r="X170">
        <f>'Net zero Activity data'!AZ48-'Net zero supporting data'!X158</f>
        <v>830.07835465923881</v>
      </c>
      <c r="Y170">
        <f>'Net zero Activity data'!BA48-'Net zero supporting data'!Y158</f>
        <v>691.5123971642779</v>
      </c>
      <c r="Z170">
        <f>'Net zero Activity data'!BB48-'Net zero supporting data'!Z158</f>
        <v>553.02862695029125</v>
      </c>
      <c r="AA170">
        <f>'Net zero Activity data'!BC48-'Net zero supporting data'!AA158</f>
        <v>414.63124329088578</v>
      </c>
      <c r="AB170">
        <f>'Net zero Activity data'!BD48-'Net zero supporting data'!AB158</f>
        <v>276.32415299040576</v>
      </c>
      <c r="AC170">
        <f>'Net zero Activity data'!BE48-'Net zero supporting data'!AC158</f>
        <v>138.11293159861316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1142</v>
      </c>
      <c r="B171">
        <f>'Net zero Activity data'!AD50-'Net zero supporting data'!B159</f>
        <v>20286067.697994627</v>
      </c>
      <c r="C171">
        <f>'Net zero Activity data'!AE50-'Net zero supporting data'!C159</f>
        <v>20399477.19036686</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20279790.167587776</v>
      </c>
      <c r="K171">
        <f>'Net zero Activity data'!AM50-'Net zero supporting data'!K159</f>
        <v>19588635.640188798</v>
      </c>
      <c r="L171">
        <f>'Net zero Activity data'!AN50-'Net zero supporting data'!L159</f>
        <v>18654081.299675807</v>
      </c>
      <c r="M171">
        <f>'Net zero Activity data'!AO50-'Net zero supporting data'!M159</f>
        <v>17588710.509019211</v>
      </c>
      <c r="N171">
        <f>'Net zero Activity data'!AP50-'Net zero supporting data'!N159</f>
        <v>16593148.884731006</v>
      </c>
      <c r="O171">
        <f>'Net zero Activity data'!AQ50-'Net zero supporting data'!O159</f>
        <v>15605846.151895417</v>
      </c>
      <c r="P171">
        <f>'Net zero Activity data'!AR50-'Net zero supporting data'!P159</f>
        <v>14630737.057893943</v>
      </c>
      <c r="Q171">
        <f>'Net zero Activity data'!AS50-'Net zero supporting data'!Q159</f>
        <v>13658581.016386453</v>
      </c>
      <c r="R171">
        <f>'Net zero Activity data'!AT50-'Net zero supporting data'!R159</f>
        <v>12686801.3496994</v>
      </c>
      <c r="S171">
        <f>'Net zero Activity data'!AU50-'Net zero supporting data'!S159</f>
        <v>11723080.661223561</v>
      </c>
      <c r="T171">
        <f>'Net zero Activity data'!AV50-'Net zero supporting data'!T159</f>
        <v>10763359.84776675</v>
      </c>
      <c r="U171">
        <f>'Net zero Activity data'!AW50-'Net zero supporting data'!U159</f>
        <v>9798061.3243270647</v>
      </c>
      <c r="V171">
        <f>'Net zero Activity data'!AX50-'Net zero supporting data'!V159</f>
        <v>8813460.7077403236</v>
      </c>
      <c r="W171">
        <f>'Net zero Activity data'!AY50-'Net zero supporting data'!W159</f>
        <v>7808492.2700148541</v>
      </c>
      <c r="X171">
        <f>'Net zero Activity data'!AZ50-'Net zero supporting data'!X159</f>
        <v>6788545.2527025491</v>
      </c>
      <c r="Y171">
        <f>'Net zero Activity data'!BA50-'Net zero supporting data'!Y159</f>
        <v>5741447.1296787187</v>
      </c>
      <c r="Z171">
        <f>'Net zero Activity data'!BB50-'Net zero supporting data'!Z159</f>
        <v>4664640.1231618263</v>
      </c>
      <c r="AA171">
        <f>'Net zero Activity data'!BC50-'Net zero supporting data'!AA159</f>
        <v>3555473.3450641148</v>
      </c>
      <c r="AB171">
        <f>'Net zero Activity data'!BD50-'Net zero supporting data'!AB159</f>
        <v>2409971.2303112745</v>
      </c>
      <c r="AC171">
        <f>'Net zero Activity data'!BE50-'Net zero supporting data'!AC159</f>
        <v>1225007.46781395</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1143</v>
      </c>
      <c r="B172">
        <f>'Net zero Activity data'!AD51-'Net zero supporting data'!B160</f>
        <v>59315868.867693983</v>
      </c>
      <c r="C172">
        <f>'Net zero Activity data'!AE51-'Net zero supporting data'!C160</f>
        <v>59647474.907762975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59297513.552313551</v>
      </c>
      <c r="K172">
        <f>'Net zero Activity data'!AM51-'Net zero supporting data'!K160</f>
        <v>57276597.920716628</v>
      </c>
      <c r="L172">
        <f>'Net zero Activity data'!AN51-'Net zero supporting data'!L160</f>
        <v>54543988.351584464</v>
      </c>
      <c r="M172">
        <f>'Net zero Activity data'!AO51-'Net zero supporting data'!M160</f>
        <v>51428875.306767754</v>
      </c>
      <c r="N172">
        <f>'Net zero Activity data'!AP51-'Net zero supporting data'!N160</f>
        <v>48517882.223479107</v>
      </c>
      <c r="O172">
        <f>'Net zero Activity data'!AQ51-'Net zero supporting data'!O160</f>
        <v>45631037.897341862</v>
      </c>
      <c r="P172">
        <f>'Net zero Activity data'!AR51-'Net zero supporting data'!P160</f>
        <v>42779847.414663695</v>
      </c>
      <c r="Q172">
        <f>'Net zero Activity data'!AS51-'Net zero supporting data'!Q160</f>
        <v>39937291.571142808</v>
      </c>
      <c r="R172">
        <f>'Net zero Activity data'!AT51-'Net zero supporting data'!R160</f>
        <v>37095836.236593239</v>
      </c>
      <c r="S172">
        <f>'Net zero Activity data'!AU51-'Net zero supporting data'!S160</f>
        <v>34277945.118721858</v>
      </c>
      <c r="T172">
        <f>'Net zero Activity data'!AV51-'Net zero supporting data'!T160</f>
        <v>31471749.518466204</v>
      </c>
      <c r="U172">
        <f>'Net zero Activity data'!AW51-'Net zero supporting data'!U160</f>
        <v>28649244.857289948</v>
      </c>
      <c r="V172">
        <f>'Net zero Activity data'!AX51-'Net zero supporting data'!V160</f>
        <v>25770301.44006557</v>
      </c>
      <c r="W172">
        <f>'Net zero Activity data'!AY51-'Net zero supporting data'!W160</f>
        <v>22831803.109302916</v>
      </c>
      <c r="X172">
        <f>'Net zero Activity data'!AZ51-'Net zero supporting data'!X160</f>
        <v>19849507.849740468</v>
      </c>
      <c r="Y172">
        <f>'Net zero Activity data'!BA51-'Net zero supporting data'!Y160</f>
        <v>16787823.550864264</v>
      </c>
      <c r="Z172">
        <f>'Net zero Activity data'!BB51-'Net zero supporting data'!Z160</f>
        <v>13639271.345219985</v>
      </c>
      <c r="AA172">
        <f>'Net zero Activity data'!BC51-'Net zero supporting data'!AA160</f>
        <v>10396100.113540106</v>
      </c>
      <c r="AB172">
        <f>'Net zero Activity data'!BD51-'Net zero supporting data'!AB160</f>
        <v>7046685.4197765514</v>
      </c>
      <c r="AC172">
        <f>'Net zero Activity data'!BE51-'Net zero supporting data'!AC160</f>
        <v>3581886.021704495</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1144</v>
      </c>
      <c r="B173">
        <f>'Net zero Activity data'!AD52-'Net zero supporting data'!B161</f>
        <v>3173064.5386902578</v>
      </c>
      <c r="C173">
        <f>'Net zero Activity data'!AE52-'Net zero supporting data'!C161</f>
        <v>3190803.5921112793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3172082.6328117466</v>
      </c>
      <c r="K173">
        <f>'Net zero Activity data'!AM52-'Net zero supporting data'!K161</f>
        <v>3063975.0412225835</v>
      </c>
      <c r="L173">
        <f>'Net zero Activity data'!AN52-'Net zero supporting data'!L161</f>
        <v>2917795.8367800205</v>
      </c>
      <c r="M173">
        <f>'Net zero Activity data'!AO52-'Net zero supporting data'!M161</f>
        <v>2751154.8530903617</v>
      </c>
      <c r="N173">
        <f>'Net zero Activity data'!AP52-'Net zero supporting data'!N161</f>
        <v>2595433.1364354347</v>
      </c>
      <c r="O173">
        <f>'Net zero Activity data'!AQ52-'Net zero supporting data'!O161</f>
        <v>2441003.2421281077</v>
      </c>
      <c r="P173">
        <f>'Net zero Activity data'!AR52-'Net zero supporting data'!P161</f>
        <v>2288480.6274157292</v>
      </c>
      <c r="Q173">
        <f>'Net zero Activity data'!AS52-'Net zero supporting data'!Q161</f>
        <v>2136419.917212842</v>
      </c>
      <c r="R173">
        <f>'Net zero Activity data'!AT52-'Net zero supporting data'!R161</f>
        <v>1984418.0780348261</v>
      </c>
      <c r="S173">
        <f>'Net zero Activity data'!AU52-'Net zero supporting data'!S161</f>
        <v>1833676.7915849572</v>
      </c>
      <c r="T173">
        <f>'Net zero Activity data'!AV52-'Net zero supporting data'!T161</f>
        <v>1683561.1493836928</v>
      </c>
      <c r="U173">
        <f>'Net zero Activity data'!AW52-'Net zero supporting data'!U161</f>
        <v>1532573.0643799487</v>
      </c>
      <c r="V173">
        <f>'Net zero Activity data'!AX52-'Net zero supporting data'!V161</f>
        <v>1378565.8241510896</v>
      </c>
      <c r="W173">
        <f>'Net zero Activity data'!AY52-'Net zero supporting data'!W161</f>
        <v>1221372.7318414911</v>
      </c>
      <c r="X173">
        <f>'Net zero Activity data'!AZ52-'Net zero supporting data'!X161</f>
        <v>1061836.7507850686</v>
      </c>
      <c r="Y173">
        <f>'Net zero Activity data'!BA52-'Net zero supporting data'!Y161</f>
        <v>898053.90375136351</v>
      </c>
      <c r="Z173">
        <f>'Net zero Activity data'!BB52-'Net zero supporting data'!Z161</f>
        <v>729624.11350030778</v>
      </c>
      <c r="AA173">
        <f>'Net zero Activity data'!BC52-'Net zero supporting data'!AA161</f>
        <v>556132.7388548851</v>
      </c>
      <c r="AB173">
        <f>'Net zero Activity data'!BD52-'Net zero supporting data'!AB161</f>
        <v>376957.93802957563</v>
      </c>
      <c r="AC173">
        <f>'Net zero Activity data'!BE52-'Net zero supporting data'!AC161</f>
        <v>191610.70610719919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22731815.556191616</v>
      </c>
      <c r="J174">
        <f>'Net zero Activity data'!AL53-'Net zero supporting data'!J162</f>
        <v>20172388.360716678</v>
      </c>
      <c r="K174">
        <f>'Net zero Activity data'!AM53-'Net zero supporting data'!K162</f>
        <v>19880589.983366705</v>
      </c>
      <c r="L174">
        <f>'Net zero Activity data'!AN53-'Net zero supporting data'!L162</f>
        <v>18875424.003171459</v>
      </c>
      <c r="M174">
        <f>'Net zero Activity data'!AO53-'Net zero supporting data'!M162</f>
        <v>17486562.613493487</v>
      </c>
      <c r="N174">
        <f>'Net zero Activity data'!AP53-'Net zero supporting data'!N162</f>
        <v>16309897.490383169</v>
      </c>
      <c r="O174">
        <f>'Net zero Activity data'!AQ53-'Net zero supporting data'!O162</f>
        <v>15174036.594824413</v>
      </c>
      <c r="P174">
        <f>'Net zero Activity data'!AR53-'Net zero supporting data'!P162</f>
        <v>14111548.016094552</v>
      </c>
      <c r="Q174">
        <f>'Net zero Activity data'!AS53-'Net zero supporting data'!Q162</f>
        <v>13092238.045117054</v>
      </c>
      <c r="R174">
        <f>'Net zero Activity data'!AT53-'Net zero supporting data'!R162</f>
        <v>12107188.306347691</v>
      </c>
      <c r="S174">
        <f>'Net zero Activity data'!AU53-'Net zero supporting data'!S162</f>
        <v>11175861.892624723</v>
      </c>
      <c r="T174">
        <f>'Net zero Activity data'!AV53-'Net zero supporting data'!T162</f>
        <v>10284549.269088335</v>
      </c>
      <c r="U174">
        <f>'Net zero Activity data'!AW53-'Net zero supporting data'!U162</f>
        <v>9326958.3852204457</v>
      </c>
      <c r="V174">
        <f>'Net zero Activity data'!AX53-'Net zero supporting data'!V162</f>
        <v>8359123.8706715871</v>
      </c>
      <c r="W174">
        <f>'Net zero Activity data'!AY53-'Net zero supporting data'!W162</f>
        <v>7380617.1335344817</v>
      </c>
      <c r="X174">
        <f>'Net zero Activity data'!AZ53-'Net zero supporting data'!X162</f>
        <v>6407455.2766471263</v>
      </c>
      <c r="Y174">
        <f>'Net zero Activity data'!BA53-'Net zero supporting data'!Y162</f>
        <v>5411463.9385912102</v>
      </c>
      <c r="Z174">
        <f>'Net zero Activity data'!BB53-'Net zero supporting data'!Z162</f>
        <v>4390059.9079393558</v>
      </c>
      <c r="AA174">
        <f>'Net zero Activity data'!BC53-'Net zero supporting data'!AA162</f>
        <v>3341201.7145823427</v>
      </c>
      <c r="AB174">
        <f>'Net zero Activity data'!BD53-'Net zero supporting data'!AB162</f>
        <v>2260310.3458395712</v>
      </c>
      <c r="AC174">
        <f>'Net zero Activity data'!BE53-'Net zero supporting data'!AC162</f>
        <v>1145266.3870566934</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24129022.140224963</v>
      </c>
      <c r="F175">
        <f>'Net zero Activity data'!AH55-'Net zero supporting data'!F163</f>
        <v>24632268.79006654</v>
      </c>
      <c r="G175">
        <f>'Net zero Activity data'!AI55-'Net zero supporting data'!G163</f>
        <v>24979009.110318448</v>
      </c>
      <c r="H175">
        <f>'Net zero Activity data'!AJ55-'Net zero supporting data'!H163</f>
        <v>25452454.13795951</v>
      </c>
      <c r="I175">
        <f>'Net zero Activity data'!AK55-'Net zero supporting data'!I163</f>
        <v>25948762.759661093</v>
      </c>
      <c r="J175">
        <f>'Net zero Activity data'!AL55-'Net zero supporting data'!J163</f>
        <v>23957787.094784096</v>
      </c>
      <c r="K175">
        <f>'Net zero Activity data'!AM55-'Net zero supporting data'!K163</f>
        <v>24180090.20933897</v>
      </c>
      <c r="L175">
        <f>'Net zero Activity data'!AN55-'Net zero supporting data'!L163</f>
        <v>23503054.519233391</v>
      </c>
      <c r="M175">
        <f>'Net zero Activity data'!AO55-'Net zero supporting data'!M163</f>
        <v>22284497.671520047</v>
      </c>
      <c r="N175">
        <f>'Net zero Activity data'!AP55-'Net zero supporting data'!N163</f>
        <v>21266854.054063026</v>
      </c>
      <c r="O175">
        <f>'Net zero Activity data'!AQ55-'Net zero supporting data'!O163</f>
        <v>20239484.300458483</v>
      </c>
      <c r="P175">
        <f>'Net zero Activity data'!AR55-'Net zero supporting data'!P163</f>
        <v>19249563.806575786</v>
      </c>
      <c r="Q175">
        <f>'Net zero Activity data'!AS55-'Net zero supporting data'!Q163</f>
        <v>18260716.44598382</v>
      </c>
      <c r="R175">
        <f>'Net zero Activity data'!AT55-'Net zero supporting data'!R163</f>
        <v>17263232.016569734</v>
      </c>
      <c r="S175">
        <f>'Net zero Activity data'!AU55-'Net zero supporting data'!S163</f>
        <v>16287662.473363312</v>
      </c>
      <c r="T175">
        <f>'Net zero Activity data'!AV55-'Net zero supporting data'!T163</f>
        <v>15317653.605890037</v>
      </c>
      <c r="U175">
        <f>'Net zero Activity data'!AW55-'Net zero supporting data'!U163</f>
        <v>14352109.613324769</v>
      </c>
      <c r="V175">
        <f>'Net zero Activity data'!AX55-'Net zero supporting data'!V163</f>
        <v>13290212.042005546</v>
      </c>
      <c r="W175">
        <f>'Net zero Activity data'!AY55-'Net zero supporting data'!W163</f>
        <v>12125368.303586077</v>
      </c>
      <c r="X175">
        <f>'Net zero Activity data'!AZ55-'Net zero supporting data'!X163</f>
        <v>10878360.632218149</v>
      </c>
      <c r="Y175">
        <f>'Net zero Activity data'!BA55-'Net zero supporting data'!Y163</f>
        <v>9495580.0431675948</v>
      </c>
      <c r="Z175">
        <f>'Net zero Activity data'!BB55-'Net zero supporting data'!Z163</f>
        <v>7962840.9021320455</v>
      </c>
      <c r="AA175">
        <f>'Net zero Activity data'!BC55-'Net zero supporting data'!AA163</f>
        <v>6265589.2998568118</v>
      </c>
      <c r="AB175">
        <f>'Net zero Activity data'!BD55-'Net zero supporting data'!AB163</f>
        <v>4382970.6759972647</v>
      </c>
      <c r="AC175">
        <f>'Net zero Activity data'!BE55-'Net zero supporting data'!AC163</f>
        <v>2296872.4063535407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3767559.7824126733</v>
      </c>
      <c r="K176">
        <f>'Net zero Activity data'!AM56-'Net zero supporting data'!K164</f>
        <v>3581531.7697875504</v>
      </c>
      <c r="L176">
        <f>'Net zero Activity data'!AN56-'Net zero supporting data'!L164</f>
        <v>3391876.966807974</v>
      </c>
      <c r="M176">
        <f>'Net zero Activity data'!AO56-'Net zero supporting data'!M164</f>
        <v>3203128.547413921</v>
      </c>
      <c r="N176">
        <f>'Net zero Activity data'!AP56-'Net zero supporting data'!N164</f>
        <v>3017835.288390018</v>
      </c>
      <c r="O176">
        <f>'Net zero Activity data'!AQ56-'Net zero supporting data'!O164</f>
        <v>2833974.2309531062</v>
      </c>
      <c r="P176">
        <f>'Net zero Activity data'!AR56-'Net zero supporting data'!P164</f>
        <v>2649261.1134946197</v>
      </c>
      <c r="Q176">
        <f>'Net zero Activity data'!AS56-'Net zero supporting data'!Q164</f>
        <v>2463783.8684883984</v>
      </c>
      <c r="R176">
        <f>'Net zero Activity data'!AT56-'Net zero supporting data'!R164</f>
        <v>2277563.645848834</v>
      </c>
      <c r="S176">
        <f>'Net zero Activity data'!AU56-'Net zero supporting data'!S164</f>
        <v>2090709.7655647052</v>
      </c>
      <c r="T176">
        <f>'Net zero Activity data'!AV56-'Net zero supporting data'!T164</f>
        <v>1903294.6349400752</v>
      </c>
      <c r="U176">
        <f>'Net zero Activity data'!AW56-'Net zero supporting data'!U164</f>
        <v>1715314.4205172036</v>
      </c>
      <c r="V176">
        <f>'Net zero Activity data'!AX56-'Net zero supporting data'!V164</f>
        <v>1526783.9011173663</v>
      </c>
      <c r="W176">
        <f>'Net zero Activity data'!AY56-'Net zero supporting data'!W164</f>
        <v>1337721.5342589431</v>
      </c>
      <c r="X176">
        <f>'Net zero Activity data'!AZ56-'Net zero supporting data'!X164</f>
        <v>1148143.8209624942</v>
      </c>
      <c r="Y176">
        <f>'Net zero Activity data'!BA56-'Net zero supporting data'!Y164</f>
        <v>958042.7743345038</v>
      </c>
      <c r="Z176">
        <f>'Net zero Activity data'!BB56-'Net zero supporting data'!Z164</f>
        <v>767440.04577824473</v>
      </c>
      <c r="AA176">
        <f>'Net zero Activity data'!BC56-'Net zero supporting data'!AA164</f>
        <v>576327.13646509405</v>
      </c>
      <c r="AB176">
        <f>'Net zero Activity data'!BD56-'Net zero supporting data'!AB164</f>
        <v>384698.65082972124</v>
      </c>
      <c r="AC176">
        <f>'Net zero Activity data'!BE56-'Net zero supporting data'!AC164</f>
        <v>192578.59344105655</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473813.99958403828</v>
      </c>
      <c r="K177">
        <f>'Net zero Activity data'!AM58-'Net zero supporting data'!K165</f>
        <v>450853.90903894563</v>
      </c>
      <c r="L177">
        <f>'Net zero Activity data'!AN58-'Net zero supporting data'!L165</f>
        <v>427139.80980510847</v>
      </c>
      <c r="M177">
        <f>'Net zero Activity data'!AO58-'Net zero supporting data'!M165</f>
        <v>403546.80286042602</v>
      </c>
      <c r="N177">
        <f>'Net zero Activity data'!AP58-'Net zero supporting data'!N165</f>
        <v>380564.00102415762</v>
      </c>
      <c r="O177">
        <f>'Net zero Activity data'!AQ58-'Net zero supporting data'!O165</f>
        <v>357809.93466681463</v>
      </c>
      <c r="P177">
        <f>'Net zero Activity data'!AR58-'Net zero supporting data'!P165</f>
        <v>334856.84991358162</v>
      </c>
      <c r="Q177">
        <f>'Net zero Activity data'!AS58-'Net zero supporting data'!Q165</f>
        <v>311727.31909898471</v>
      </c>
      <c r="R177">
        <f>'Net zero Activity data'!AT58-'Net zero supporting data'!R165</f>
        <v>288430.6453947149</v>
      </c>
      <c r="S177">
        <f>'Net zero Activity data'!AU58-'Net zero supporting data'!S165</f>
        <v>264992.14743920061</v>
      </c>
      <c r="T177">
        <f>'Net zero Activity data'!AV58-'Net zero supporting data'!T165</f>
        <v>241429.63183038172</v>
      </c>
      <c r="U177">
        <f>'Net zero Activity data'!AW58-'Net zero supporting data'!U165</f>
        <v>217746.17839165201</v>
      </c>
      <c r="V177">
        <f>'Net zero Activity data'!AX58-'Net zero supporting data'!V165</f>
        <v>193948.01808784477</v>
      </c>
      <c r="W177">
        <f>'Net zero Activity data'!AY58-'Net zero supporting data'!W165</f>
        <v>170041.75663001928</v>
      </c>
      <c r="X177">
        <f>'Net zero Activity data'!AZ58-'Net zero supporting data'!X165</f>
        <v>146033.35435044626</v>
      </c>
      <c r="Y177">
        <f>'Net zero Activity data'!BA58-'Net zero supporting data'!Y165</f>
        <v>121923.98269126652</v>
      </c>
      <c r="Z177">
        <f>'Net zero Activity data'!BB58-'Net zero supporting data'!Z165</f>
        <v>97720.104781309958</v>
      </c>
      <c r="AA177">
        <f>'Net zero Activity data'!BC58-'Net zero supporting data'!AA165</f>
        <v>73422.405255331367</v>
      </c>
      <c r="AB177">
        <f>'Net zero Activity data'!BD58-'Net zero supporting data'!AB165</f>
        <v>49031.989568238438</v>
      </c>
      <c r="AC177">
        <f>'Net zero Activity data'!BE58-'Net zero supporting data'!AC165</f>
        <v>24555.231881562329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1149</v>
      </c>
      <c r="B178">
        <f>'Net zero Activity data'!AD62-'Net zero supporting data'!B166</f>
        <v>7930919.3723073676</v>
      </c>
      <c r="C178">
        <f>'Net zero Activity data'!AE62-'Net zero supporting data'!C166</f>
        <v>7887809.5503911264</v>
      </c>
      <c r="D178">
        <f>'Net zero Activity data'!AF62-'Net zero supporting data'!D166</f>
        <v>7891347.8708342668</v>
      </c>
      <c r="E178">
        <f>'Net zero Activity data'!AG62-'Net zero supporting data'!E166</f>
        <v>7818899.2502508257</v>
      </c>
      <c r="F178">
        <f>'Net zero Activity data'!AH62-'Net zero supporting data'!F166</f>
        <v>7700573.9427559106</v>
      </c>
      <c r="G178">
        <f>'Net zero Activity data'!AI62-'Net zero supporting data'!G166</f>
        <v>7538263.5038453471</v>
      </c>
      <c r="H178">
        <f>'Net zero Activity data'!AJ62-'Net zero supporting data'!H166</f>
        <v>7420408.12542935</v>
      </c>
      <c r="I178">
        <f>'Net zero Activity data'!AK62-'Net zero supporting data'!I166</f>
        <v>7312981.3674521055</v>
      </c>
      <c r="J178">
        <f>'Net zero Activity data'!AL62-'Net zero supporting data'!J166</f>
        <v>6527634.9822991183</v>
      </c>
      <c r="K178">
        <f>'Net zero Activity data'!AM62-'Net zero supporting data'!K166</f>
        <v>6415541.4530971209</v>
      </c>
      <c r="L178">
        <f>'Net zero Activity data'!AN62-'Net zero supporting data'!L166</f>
        <v>6072656.7438073214</v>
      </c>
      <c r="M178">
        <f>'Net zero Activity data'!AO62-'Net zero supporting data'!M166</f>
        <v>5606021.5525532356</v>
      </c>
      <c r="N178">
        <f>'Net zero Activity data'!AP62-'Net zero supporting data'!N166</f>
        <v>5210869.8830893664</v>
      </c>
      <c r="O178">
        <f>'Net zero Activity data'!AQ62-'Net zero supporting data'!O166</f>
        <v>4831382.1699157916</v>
      </c>
      <c r="P178">
        <f>'Net zero Activity data'!AR62-'Net zero supporting data'!P166</f>
        <v>4479205.965876976</v>
      </c>
      <c r="Q178">
        <f>'Net zero Activity data'!AS62-'Net zero supporting data'!Q166</f>
        <v>4144021.6129376786</v>
      </c>
      <c r="R178">
        <f>'Net zero Activity data'!AT62-'Net zero supporting data'!R166</f>
        <v>3822604.7919875449</v>
      </c>
      <c r="S178">
        <f>'Net zero Activity data'!AU62-'Net zero supporting data'!S166</f>
        <v>3521015.502514509</v>
      </c>
      <c r="T178">
        <f>'Net zero Activity data'!AV62-'Net zero supporting data'!T166</f>
        <v>3234485.5762652676</v>
      </c>
      <c r="U178">
        <f>'Net zero Activity data'!AW62-'Net zero supporting data'!U166</f>
        <v>2953907.5147139085</v>
      </c>
      <c r="V178">
        <f>'Net zero Activity data'!AX62-'Net zero supporting data'!V166</f>
        <v>2667048.3424607795</v>
      </c>
      <c r="W178">
        <f>'Net zero Activity data'!AY62-'Net zero supporting data'!W166</f>
        <v>2373310.830668781</v>
      </c>
      <c r="X178">
        <f>'Net zero Activity data'!AZ62-'Net zero supporting data'!X166</f>
        <v>2077626.6121978061</v>
      </c>
      <c r="Y178">
        <f>'Net zero Activity data'!BA62-'Net zero supporting data'!Y166</f>
        <v>1770075.4608351653</v>
      </c>
      <c r="Z178">
        <f>'Net zero Activity data'!BB62-'Net zero supporting data'!Z166</f>
        <v>1449156.6665436598</v>
      </c>
      <c r="AA178">
        <f>'Net zero Activity data'!BC62-'Net zero supporting data'!AA166</f>
        <v>1113505.4404778471</v>
      </c>
      <c r="AB178">
        <f>'Net zero Activity data'!BD62-'Net zero supporting data'!AB166</f>
        <v>760801.2552114781</v>
      </c>
      <c r="AC178">
        <f>'Net zero Activity data'!BE62-'Net zero supporting data'!AC166</f>
        <v>389468.84247288574</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1150</v>
      </c>
      <c r="B179">
        <f>'Net zero Activity data'!AD64-'Net zero supporting data'!B167</f>
        <v>9991382.7736652121</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10870140.745282179</v>
      </c>
      <c r="H179">
        <f>'Net zero Activity data'!AJ64-'Net zero supporting data'!H167</f>
        <v>11010566.420753065</v>
      </c>
      <c r="I179">
        <f>'Net zero Activity data'!AK64-'Net zero supporting data'!I167</f>
        <v>11156570.250775764</v>
      </c>
      <c r="J179">
        <f>'Net zero Activity data'!AL64-'Net zero supporting data'!J167</f>
        <v>10672267.802090036</v>
      </c>
      <c r="K179">
        <f>'Net zero Activity data'!AM64-'Net zero supporting data'!K167</f>
        <v>10503322.31320232</v>
      </c>
      <c r="L179">
        <f>'Net zero Activity data'!AN64-'Net zero supporting data'!L167</f>
        <v>10110637.281466821</v>
      </c>
      <c r="M179">
        <f>'Net zero Activity data'!AO64-'Net zero supporting data'!M167</f>
        <v>9588268.1091133989</v>
      </c>
      <c r="N179">
        <f>'Net zero Activity data'!AP64-'Net zero supporting data'!N167</f>
        <v>9116061.4383314122</v>
      </c>
      <c r="O179">
        <f>'Net zero Activity data'!AQ64-'Net zero supporting data'!O167</f>
        <v>8641032.9609612674</v>
      </c>
      <c r="P179">
        <f>'Net zero Activity data'!AR64-'Net zero supporting data'!P167</f>
        <v>8170235.8403116474</v>
      </c>
      <c r="Q179">
        <f>'Net zero Activity data'!AS64-'Net zero supporting data'!Q167</f>
        <v>7695443.2374199554</v>
      </c>
      <c r="R179">
        <f>'Net zero Activity data'!AT64-'Net zero supporting data'!R167</f>
        <v>7214567.7685738672</v>
      </c>
      <c r="S179">
        <f>'Net zero Activity data'!AU64-'Net zero supporting data'!S167</f>
        <v>6735009.8637748891</v>
      </c>
      <c r="T179">
        <f>'Net zero Activity data'!AV64-'Net zero supporting data'!T167</f>
        <v>6253201.6750212545</v>
      </c>
      <c r="U179">
        <f>'Net zero Activity data'!AW64-'Net zero supporting data'!U167</f>
        <v>5760332.3692821488</v>
      </c>
      <c r="V179">
        <f>'Net zero Activity data'!AX64-'Net zero supporting data'!V167</f>
        <v>5243428.9921620442</v>
      </c>
      <c r="W179">
        <f>'Net zero Activity data'!AY64-'Net zero supporting data'!W167</f>
        <v>4701427.349571364</v>
      </c>
      <c r="X179">
        <f>'Net zero Activity data'!AZ64-'Net zero supporting data'!X167</f>
        <v>4139462.4307722356</v>
      </c>
      <c r="Y179">
        <f>'Net zero Activity data'!BA64-'Net zero supporting data'!Y167</f>
        <v>3545794.0263958164</v>
      </c>
      <c r="Z179">
        <f>'Net zero Activity data'!BB64-'Net zero supporting data'!Z167</f>
        <v>2917788.9452657774</v>
      </c>
      <c r="AA179">
        <f>'Net zero Activity data'!BC64-'Net zero supporting data'!AA167</f>
        <v>2252725.4288275503</v>
      </c>
      <c r="AB179">
        <f>'Net zero Activity data'!BD64-'Net zero supporting data'!AB167</f>
        <v>1546544.0448908303</v>
      </c>
      <c r="AC179">
        <f>'Net zero Activity data'!BE64-'Net zero supporting data'!AC167</f>
        <v>795924.43034132197</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51865691.663914934</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43669851.812306143</v>
      </c>
      <c r="K180">
        <f>'Net zero Activity data'!AM65-'Net zero supporting data'!K168</f>
        <v>44564674.645445079</v>
      </c>
      <c r="L180">
        <f>'Net zero Activity data'!AN65-'Net zero supporting data'!L168</f>
        <v>43023515.951908216</v>
      </c>
      <c r="M180">
        <f>'Net zero Activity data'!AO65-'Net zero supporting data'!M168</f>
        <v>40052777.574043095</v>
      </c>
      <c r="N180">
        <f>'Net zero Activity data'!AP65-'Net zero supporting data'!N168</f>
        <v>37699671.90987289</v>
      </c>
      <c r="O180">
        <f>'Net zero Activity data'!AQ65-'Net zero supporting data'!O168</f>
        <v>35398725.331237063</v>
      </c>
      <c r="P180">
        <f>'Net zero Activity data'!AR65-'Net zero supporting data'!P168</f>
        <v>33308986.881753854</v>
      </c>
      <c r="Q180">
        <f>'Net zero Activity data'!AS65-'Net zero supporting data'!Q168</f>
        <v>31323541.514176756</v>
      </c>
      <c r="R180">
        <f>'Net zero Activity data'!AT65-'Net zero supporting data'!R168</f>
        <v>29411547.260084186</v>
      </c>
      <c r="S180">
        <f>'Net zero Activity data'!AU65-'Net zero supporting data'!S168</f>
        <v>27647256.813563101</v>
      </c>
      <c r="T180">
        <f>'Net zero Activity data'!AV65-'Net zero supporting data'!T168</f>
        <v>25981515.752522901</v>
      </c>
      <c r="U180">
        <f>'Net zero Activity data'!AW65-'Net zero supporting data'!U168</f>
        <v>24311418.151537068</v>
      </c>
      <c r="V180">
        <f>'Net zero Activity data'!AX65-'Net zero supporting data'!V168</f>
        <v>22490651.775016055</v>
      </c>
      <c r="W180">
        <f>'Net zero Activity data'!AY65-'Net zero supporting data'!W168</f>
        <v>20507536.558964625</v>
      </c>
      <c r="X180">
        <f>'Net zero Activity data'!AZ65-'Net zero supporting data'!X168</f>
        <v>18418331.791863859</v>
      </c>
      <c r="Y180">
        <f>'Net zero Activity data'!BA65-'Net zero supporting data'!Y168</f>
        <v>16096286.214396946</v>
      </c>
      <c r="Z180">
        <f>'Net zero Activity data'!BB65-'Net zero supporting data'!Z168</f>
        <v>13514810.48672238</v>
      </c>
      <c r="AA180">
        <f>'Net zero Activity data'!BC65-'Net zero supporting data'!AA168</f>
        <v>10648149.224973805</v>
      </c>
      <c r="AB180">
        <f>'Net zero Activity data'!BD65-'Net zero supporting data'!AB168</f>
        <v>7456906.4847041816</v>
      </c>
      <c r="AC180">
        <f>'Net zero Activity data'!BE65-'Net zero supporting data'!AC168</f>
        <v>3909385.7740836889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75" x14ac:dyDescent="0.25">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5">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130243.72666758196</v>
      </c>
      <c r="L197">
        <f>'Net zero Activity data'!AN9*'Net zero supporting data'!L196</f>
        <v>261057.00622540186</v>
      </c>
      <c r="M197">
        <f>'Net zero Activity data'!AO9*'Net zero supporting data'!M196</f>
        <v>384112.04611159122</v>
      </c>
      <c r="N197">
        <f>'Net zero Activity data'!AP9*'Net zero supporting data'!N196</f>
        <v>507542.46751894173</v>
      </c>
      <c r="O197">
        <f>'Net zero Activity data'!AQ9*'Net zero supporting data'!O196</f>
        <v>629594.63561729353</v>
      </c>
      <c r="P197">
        <f>'Net zero Activity data'!AR9*'Net zero supporting data'!P196</f>
        <v>752798.97513488051</v>
      </c>
      <c r="Q197">
        <f>'Net zero Activity data'!AS9*'Net zero supporting data'!Q196</f>
        <v>877505.25804298988</v>
      </c>
      <c r="R197">
        <f>'Net zero Activity data'!AT9*'Net zero supporting data'!R196</f>
        <v>1004692.5565850908</v>
      </c>
      <c r="S197">
        <f>'Net zero Activity data'!AU9*'Net zero supporting data'!S196</f>
        <v>1138182.7445530307</v>
      </c>
      <c r="T197">
        <f>'Net zero Activity data'!AV9*'Net zero supporting data'!T196</f>
        <v>1280166.357006476</v>
      </c>
      <c r="U197">
        <f>'Net zero Activity data'!AW9*'Net zero supporting data'!U196</f>
        <v>1332966.1330625641</v>
      </c>
      <c r="V197">
        <f>'Net zero Activity data'!AX9*'Net zero supporting data'!V196</f>
        <v>1387332.7679281775</v>
      </c>
      <c r="W197">
        <f>'Net zero Activity data'!AY9*'Net zero supporting data'!W196</f>
        <v>1443671.7853150945</v>
      </c>
      <c r="X197">
        <f>'Net zero Activity data'!AZ9*'Net zero supporting data'!X196</f>
        <v>1506513.8965875022</v>
      </c>
      <c r="Y197">
        <f>'Net zero Activity data'!BA9*'Net zero supporting data'!Y196</f>
        <v>1571711.028702063</v>
      </c>
      <c r="Z197">
        <f>'Net zero Activity data'!BB9*'Net zero supporting data'!Z196</f>
        <v>1639354.3904579205</v>
      </c>
      <c r="AA197">
        <f>'Net zero Activity data'!BC9*'Net zero supporting data'!AA196</f>
        <v>1709791.118669824</v>
      </c>
      <c r="AB197">
        <f>'Net zero Activity data'!BD9*'Net zero supporting data'!AB196</f>
        <v>1781892.7701854138</v>
      </c>
      <c r="AC197">
        <f>'Net zero Activity data'!BE9*'Net zero supporting data'!AC196</f>
        <v>1853237.2184798792</v>
      </c>
      <c r="AD197">
        <f>'Net zero Activity data'!BF9*'Net zero supporting data'!AD196</f>
        <v>1922764.6035475896</v>
      </c>
      <c r="AE197">
        <f>'Net zero Activity data'!BG9*'Net zero supporting data'!AE196</f>
        <v>2003722.7192643404</v>
      </c>
      <c r="AF197">
        <f>'Net zero Activity data'!BH9*'Net zero supporting data'!AF196</f>
        <v>2082170.20395236</v>
      </c>
      <c r="AG197">
        <f>'Net zero Activity data'!BI9*'Net zero supporting data'!AG196</f>
        <v>2162176.7338584177</v>
      </c>
      <c r="AH197">
        <f>'Net zero Activity data'!BJ9*'Net zero supporting data'!AH196</f>
        <v>2244669.0888300706</v>
      </c>
      <c r="AI197">
        <f>'Net zero Activity data'!BK9*'Net zero supporting data'!AI196</f>
        <v>2329794.6951852199</v>
      </c>
      <c r="AJ197">
        <f>'Net zero Activity data'!BL9*'Net zero supporting data'!AJ196</f>
        <v>2417676.5459179403</v>
      </c>
      <c r="AK197">
        <f>'Net zero Activity data'!BM9*'Net zero supporting data'!AK196</f>
        <v>2501857.8177918582</v>
      </c>
      <c r="AL197">
        <f>'Net zero Activity data'!BN9*'Net zero supporting data'!AL196</f>
        <v>2588500.014826824</v>
      </c>
      <c r="AM197">
        <f>'Net zero Activity data'!BO9*'Net zero supporting data'!AM196</f>
        <v>2679849.2805445017</v>
      </c>
      <c r="AN197">
        <f>'Net zero Activity data'!BP9*'Net zero supporting data'!AN196</f>
        <v>2774817.709719243</v>
      </c>
    </row>
    <row r="198" spans="1:48" x14ac:dyDescent="0.25">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4715893.8370102169</v>
      </c>
      <c r="J198" s="11">
        <f>'Net zero Activity data'!AL9-'Net zero supporting data'!J197</f>
        <v>4184920.5450802203</v>
      </c>
      <c r="K198" s="11">
        <f>'Net zero Activity data'!AM9-'Net zero supporting data'!K197</f>
        <v>4211213.8289184831</v>
      </c>
      <c r="L198" s="11">
        <f>'Net zero Activity data'!AN9-'Net zero supporting data'!L197</f>
        <v>4089893.0975312958</v>
      </c>
      <c r="M198" s="11">
        <f>'Net zero Activity data'!AO9-'Net zero supporting data'!M197</f>
        <v>3883799.5773505336</v>
      </c>
      <c r="N198" s="11">
        <f>'Net zero Activity data'!AP9-'Net zero supporting data'!N197</f>
        <v>3721978.0951389065</v>
      </c>
      <c r="O198" s="11">
        <f>'Net zero Activity data'!AQ9-'Net zero supporting data'!O197</f>
        <v>3567702.9351646639</v>
      </c>
      <c r="P198" s="11">
        <f>'Net zero Activity data'!AR9-'Net zero supporting data'!P197</f>
        <v>3429417.5533922333</v>
      </c>
      <c r="Q198" s="11">
        <f>'Net zero Activity data'!AS9-'Net zero supporting data'!Q197</f>
        <v>3301091.208828391</v>
      </c>
      <c r="R198" s="11">
        <f>'Net zero Activity data'!AT9-'Net zero supporting data'!R197</f>
        <v>3181526.4291861211</v>
      </c>
      <c r="S198" s="11">
        <f>'Net zero Activity data'!AU9-'Net zero supporting data'!S197</f>
        <v>3077308.9019396752</v>
      </c>
      <c r="T198" s="11">
        <f>'Net zero Activity data'!AV9-'Net zero supporting data'!T197</f>
        <v>2987054.8330151103</v>
      </c>
      <c r="U198" s="11">
        <f>'Net zero Activity data'!AW9-'Net zero supporting data'!U197</f>
        <v>2966924.6187521592</v>
      </c>
      <c r="V198" s="11">
        <f>'Net zero Activity data'!AX9-'Net zero supporting data'!V197</f>
        <v>2948082.1318473769</v>
      </c>
      <c r="W198" s="11">
        <f>'Net zero Activity data'!AY9-'Net zero supporting data'!W197</f>
        <v>2931091.2004882218</v>
      </c>
      <c r="X198" s="11">
        <f>'Net zero Activity data'!AZ9-'Net zero supporting data'!X197</f>
        <v>2924409.3286698572</v>
      </c>
      <c r="Y198" s="11">
        <f>'Net zero Activity data'!BA9-'Net zero supporting data'!Y197</f>
        <v>2918891.9104466881</v>
      </c>
      <c r="Z198" s="11">
        <f>'Net zero Activity data'!BB9-'Net zero supporting data'!Z197</f>
        <v>2914407.8052585246</v>
      </c>
      <c r="AA198" s="11">
        <f>'Net zero Activity data'!BC9-'Net zero supporting data'!AA197</f>
        <v>2911265.9588161865</v>
      </c>
      <c r="AB198" s="11">
        <f>'Net zero Activity data'!BD9-'Net zero supporting data'!AB197</f>
        <v>2907298.7303025164</v>
      </c>
      <c r="AC198" s="11">
        <f>'Net zero Activity data'!BE9-'Net zero supporting data'!AC197</f>
        <v>2898653.0853146818</v>
      </c>
      <c r="AD198" s="11">
        <f>'Net zero Activity data'!BF9-'Net zero supporting data'!AD197</f>
        <v>2884146.9053213838</v>
      </c>
      <c r="AE198" s="11">
        <f>'Net zero Activity data'!BG9-'Net zero supporting data'!AE197</f>
        <v>2883405.864307221</v>
      </c>
      <c r="AF198" s="11">
        <f>'Net zero Activity data'!BH9-'Net zero supporting data'!AF197</f>
        <v>2875377.9006961156</v>
      </c>
      <c r="AG198" s="11">
        <f>'Net zero Activity data'!BI9-'Net zero supporting data'!AG197</f>
        <v>2866141.2518588323</v>
      </c>
      <c r="AH198" s="11">
        <f>'Net zero Activity data'!BJ9-'Net zero supporting data'!AH197</f>
        <v>2856851.5676019071</v>
      </c>
      <c r="AI198" s="11">
        <f>'Net zero Activity data'!BK9-'Net zero supporting data'!AI197</f>
        <v>2847526.8496708237</v>
      </c>
      <c r="AJ198" s="11">
        <f>'Net zero Activity data'!BL9-'Net zero supporting data'!AJ197</f>
        <v>2838142.0321645373</v>
      </c>
      <c r="AK198" s="11">
        <f>'Net zero Activity data'!BM9-'Net zero supporting data'!AK197</f>
        <v>2821243.9221908175</v>
      </c>
      <c r="AL198" s="11">
        <f>'Net zero Activity data'!BN9-'Net zero supporting data'!AL197</f>
        <v>2804208.3493957249</v>
      </c>
      <c r="AM198" s="11">
        <f>'Net zero Activity data'!BO9-'Net zero supporting data'!AM197</f>
        <v>2789230.8838320309</v>
      </c>
      <c r="AN198" s="11">
        <f>'Net zero Activity data'!BP9-'Net zero supporting data'!AN197</f>
        <v>2774817.709719243</v>
      </c>
    </row>
    <row r="199" spans="1:48" x14ac:dyDescent="0.25">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75" x14ac:dyDescent="0.25">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5">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985205.9561567097</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1014063.5244529058</v>
      </c>
      <c r="I205">
        <f>'Intermediate calculations'!AF5-('Intermediate calculations'!AF5*'Net zero supporting data'!I202)</f>
        <v>1025355.6611865476</v>
      </c>
      <c r="J205">
        <f>'Intermediate calculations'!AG5-('Intermediate calculations'!AG5*'Net zero supporting data'!J202)</f>
        <v>949852.36341925105</v>
      </c>
      <c r="K205">
        <f>'Intermediate calculations'!AH5-('Intermediate calculations'!AH5*'Net zero supporting data'!K202)</f>
        <v>984544.6517881942</v>
      </c>
      <c r="L205">
        <f>'Intermediate calculations'!AI5-('Intermediate calculations'!AI5*'Net zero supporting data'!L202)</f>
        <v>989486.71068526478</v>
      </c>
      <c r="M205">
        <f>'Intermediate calculations'!AJ5-('Intermediate calculations'!AJ5*'Net zero supporting data'!M202)</f>
        <v>975252.91990815604</v>
      </c>
      <c r="N205">
        <f>'Intermediate calculations'!AK5-('Intermediate calculations'!AK5*'Net zero supporting data'!N202)</f>
        <v>969530.72085486981</v>
      </c>
      <c r="O205">
        <f>'Intermediate calculations'!AL5-('Intermediate calculations'!AL5*'Net zero supporting data'!O202)</f>
        <v>964593.24533097527</v>
      </c>
      <c r="P205">
        <f>'Intermediate calculations'!AM5-('Intermediate calculations'!AM5*'Net zero supporting data'!P202)</f>
        <v>962721.05078350659</v>
      </c>
      <c r="Q205">
        <f>'Intermediate calculations'!AN5-('Intermediate calculations'!AN5*'Net zero supporting data'!Q202)</f>
        <v>962790.32318869629</v>
      </c>
      <c r="R205">
        <f>'Intermediate calculations'!AO5-('Intermediate calculations'!AO5*'Net zero supporting data'!R202)</f>
        <v>964781.20574577642</v>
      </c>
      <c r="S205">
        <f>'Intermediate calculations'!AP5-('Intermediate calculations'!AP5*'Net zero supporting data'!S202)</f>
        <v>970861.8391916221</v>
      </c>
      <c r="T205">
        <f>'Intermediate calculations'!AQ5-('Intermediate calculations'!AQ5*'Net zero supporting data'!T202)</f>
        <v>981219.62671190838</v>
      </c>
      <c r="U205">
        <f>'Intermediate calculations'!AR5-('Intermediate calculations'!AR5*'Net zero supporting data'!U202)</f>
        <v>1000767.5248800016</v>
      </c>
      <c r="V205">
        <f>'Intermediate calculations'!AS5-('Intermediate calculations'!AS5*'Net zero supporting data'!V202)</f>
        <v>1021307.8319078054</v>
      </c>
      <c r="W205">
        <f>'Intermediate calculations'!AT5-('Intermediate calculations'!AT5*'Net zero supporting data'!W202)</f>
        <v>1043100.2080179742</v>
      </c>
      <c r="X205">
        <f>'Intermediate calculations'!AU5-('Intermediate calculations'!AU5*'Net zero supporting data'!X202)</f>
        <v>1069065.8351788959</v>
      </c>
      <c r="Y205">
        <f>'Intermediate calculations'!AV5-('Intermediate calculations'!AV5*'Net zero supporting data'!Y202)</f>
        <v>1096429.3310788022</v>
      </c>
      <c r="Z205">
        <f>'Intermediate calculations'!AW5-('Intermediate calculations'!AW5*'Net zero supporting data'!Z202)</f>
        <v>1125247.1754414719</v>
      </c>
      <c r="AA205">
        <f>'Intermediate calculations'!AX5-('Intermediate calculations'!AX5*'Net zero supporting data'!AA202)</f>
        <v>1155739.1088152649</v>
      </c>
      <c r="AB205">
        <f>'Intermediate calculations'!AY5-('Intermediate calculations'!AY5*'Net zero supporting data'!AB202)</f>
        <v>1187212.2124843742</v>
      </c>
      <c r="AC205">
        <f>'Intermediate calculations'!AZ5-('Intermediate calculations'!AZ5*'Net zero supporting data'!AC202)</f>
        <v>1218220.6441304204</v>
      </c>
      <c r="AD205">
        <f>'Intermediate calculations'!BA5-('Intermediate calculations'!BA5*'Net zero supporting data'!AD202)</f>
        <v>1248202.4164057956</v>
      </c>
      <c r="AE205">
        <f>'Intermediate calculations'!BB5-('Intermediate calculations'!BB5*'Net zero supporting data'!AE202)</f>
        <v>1287734.9474377467</v>
      </c>
      <c r="AF205">
        <f>'Intermediate calculations'!BC5-('Intermediate calculations'!BC5*'Net zero supporting data'!AF202)</f>
        <v>1325944.7177381509</v>
      </c>
      <c r="AG205">
        <f>'Intermediate calculations'!BD5-('Intermediate calculations'!BD5*'Net zero supporting data'!AG202)</f>
        <v>1365333.640430341</v>
      </c>
      <c r="AH205">
        <f>'Intermediate calculations'!BE5-('Intermediate calculations'!BE5*'Net zero supporting data'!AH202)</f>
        <v>1406493.9059218429</v>
      </c>
      <c r="AI205">
        <f>'Intermediate calculations'!BF5-('Intermediate calculations'!BF5*'Net zero supporting data'!AI202)</f>
        <v>1449553.8187881908</v>
      </c>
      <c r="AJ205">
        <f>'Intermediate calculations'!BG5-('Intermediate calculations'!BG5*'Net zero supporting data'!AJ202)</f>
        <v>1494631.6692599999</v>
      </c>
      <c r="AK205">
        <f>'Intermediate calculations'!BH5-('Intermediate calculations'!BH5*'Net zero supporting data'!AK202)</f>
        <v>1538022.7581031532</v>
      </c>
      <c r="AL205">
        <f>'Intermediate calculations'!BI5-('Intermediate calculations'!BI5*'Net zero supporting data'!AL202)</f>
        <v>1583393.1604793891</v>
      </c>
      <c r="AM205">
        <f>'Intermediate calculations'!BJ5-('Intermediate calculations'!BJ5*'Net zero supporting data'!AM202)</f>
        <v>1632102.7732426291</v>
      </c>
      <c r="AN205">
        <f>'Intermediate calculations'!BK5-('Intermediate calculations'!BK5*'Net zero supporting data'!AN202)</f>
        <v>1683582.9768354073</v>
      </c>
    </row>
    <row r="206" spans="1:48" x14ac:dyDescent="0.25">
      <c r="A206" t="s">
        <v>332</v>
      </c>
      <c r="B206">
        <f>'Intermediate calculations'!Y19+('Intermediate calculations'!Y19*'Net zero supporting data'!B203)</f>
        <v>168493.35641070595</v>
      </c>
      <c r="C206">
        <f>'Intermediate calculations'!Z19+('Intermediate calculations'!Z19*'Net zero supporting data'!C203)</f>
        <v>171016.70205543254</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v>
      </c>
      <c r="I206">
        <f>'Intermediate calculations'!AF19+('Intermediate calculations'!AF19*'Net zero supporting data'!I203)</f>
        <v>187938.21358431838</v>
      </c>
      <c r="J206">
        <f>'Intermediate calculations'!AG19+('Intermediate calculations'!AG19*'Net zero supporting data'!J203)</f>
        <v>189179.88500614016</v>
      </c>
      <c r="K206">
        <f>'Intermediate calculations'!AH19+('Intermediate calculations'!AH19*'Net zero supporting data'!K203)</f>
        <v>192114.92956076743</v>
      </c>
      <c r="L206">
        <f>'Intermediate calculations'!AI19+('Intermediate calculations'!AI19*'Net zero supporting data'!L203)</f>
        <v>194725.7873087828</v>
      </c>
      <c r="M206">
        <f>'Intermediate calculations'!AJ19+('Intermediate calculations'!AJ19*'Net zero supporting data'!M203)</f>
        <v>197375.07604977707</v>
      </c>
      <c r="N206">
        <f>'Intermediate calculations'!AK19+('Intermediate calculations'!AK19*'Net zero supporting data'!N203)</f>
        <v>200335.96972713163</v>
      </c>
      <c r="O206">
        <f>'Intermediate calculations'!AL19+('Intermediate calculations'!AL19*'Net zero supporting data'!O203)</f>
        <v>203472.64597711759</v>
      </c>
      <c r="P206">
        <f>'Intermediate calculations'!AM19+('Intermediate calculations'!AM19*'Net zero supporting data'!P203)</f>
        <v>206569.45785024183</v>
      </c>
      <c r="Q206">
        <f>'Intermediate calculations'!AN19+('Intermediate calculations'!AN19*'Net zero supporting data'!Q203)</f>
        <v>209632.61621134041</v>
      </c>
      <c r="R206">
        <f>'Intermediate calculations'!AO19+('Intermediate calculations'!AO19*'Net zero supporting data'!R203)</f>
        <v>212660.87855438198</v>
      </c>
      <c r="S206">
        <f>'Intermediate calculations'!AP19+('Intermediate calculations'!AP19*'Net zero supporting data'!S203)</f>
        <v>215665.41780603767</v>
      </c>
      <c r="T206">
        <f>'Intermediate calculations'!AQ19+('Intermediate calculations'!AQ19*'Net zero supporting data'!T203)</f>
        <v>218655.6156047807</v>
      </c>
      <c r="U206">
        <f>'Intermediate calculations'!AR19+('Intermediate calculations'!AR19*'Net zero supporting data'!U203)</f>
        <v>221280.2115891829</v>
      </c>
      <c r="V206">
        <f>'Intermediate calculations'!AS19+('Intermediate calculations'!AS19*'Net zero supporting data'!V203)</f>
        <v>223884.90615305107</v>
      </c>
      <c r="W206">
        <f>'Intermediate calculations'!AT19+('Intermediate calculations'!AT19*'Net zero supporting data'!W203)</f>
        <v>226472.64638282463</v>
      </c>
      <c r="X206">
        <f>'Intermediate calculations'!AU19+('Intermediate calculations'!AU19*'Net zero supporting data'!X203)</f>
        <v>229047.08853636979</v>
      </c>
      <c r="Y206">
        <f>'Intermediate calculations'!AV19+('Intermediate calculations'!AV19*'Net zero supporting data'!Y203)</f>
        <v>231605.44502627722</v>
      </c>
      <c r="Z206">
        <f>'Intermediate calculations'!AW19+('Intermediate calculations'!AW19*'Net zero supporting data'!Z203)</f>
        <v>234154.13742953935</v>
      </c>
      <c r="AA206">
        <f>'Intermediate calculations'!AX19+('Intermediate calculations'!AX19*'Net zero supporting data'!AA203)</f>
        <v>236689.31170005628</v>
      </c>
      <c r="AB206">
        <f>'Intermediate calculations'!AY19+('Intermediate calculations'!AY19*'Net zero supporting data'!AB203)</f>
        <v>239200.26257234701</v>
      </c>
      <c r="AC206">
        <f>'Intermediate calculations'!AZ19+('Intermediate calculations'!AZ19*'Net zero supporting data'!AC203)</f>
        <v>241683.29256714476</v>
      </c>
      <c r="AD206">
        <f>'Intermediate calculations'!BA19+('Intermediate calculations'!BA19*'Net zero supporting data'!AD203)</f>
        <v>244138.94672678283</v>
      </c>
      <c r="AE206">
        <f>'Intermediate calculations'!BB19+('Intermediate calculations'!BB19*'Net zero supporting data'!AE203)</f>
        <v>246197.1966861996</v>
      </c>
      <c r="AF206">
        <f>'Intermediate calculations'!BC19+('Intermediate calculations'!BC19*'Net zero supporting data'!AF203)</f>
        <v>248216.27827101212</v>
      </c>
      <c r="AG206">
        <f>'Intermediate calculations'!BD19+('Intermediate calculations'!BD19*'Net zero supporting data'!AG203)</f>
        <v>250199.13965832492</v>
      </c>
      <c r="AH206">
        <f>'Intermediate calculations'!BE19+('Intermediate calculations'!BE19*'Net zero supporting data'!AH203)</f>
        <v>252147.15477314015</v>
      </c>
      <c r="AI206">
        <f>'Intermediate calculations'!BF19+('Intermediate calculations'!BF19*'Net zero supporting data'!AI203)</f>
        <v>254055.66922510497</v>
      </c>
      <c r="AJ206">
        <f>'Intermediate calculations'!BG19+('Intermediate calculations'!BG19*'Net zero supporting data'!AJ203)</f>
        <v>255919.4182670328</v>
      </c>
      <c r="AK206">
        <f>'Intermediate calculations'!BH19+('Intermediate calculations'!BH19*'Net zero supporting data'!AK203)</f>
        <v>257726.55403816552</v>
      </c>
      <c r="AL206">
        <f>'Intermediate calculations'!BI19+('Intermediate calculations'!BI19*'Net zero supporting data'!AL203)</f>
        <v>259489.08600900092</v>
      </c>
      <c r="AM206">
        <f>'Intermediate calculations'!BJ19+('Intermediate calculations'!BJ19*'Net zero supporting data'!AM203)</f>
        <v>261211.98704584394</v>
      </c>
      <c r="AN206">
        <f>'Intermediate calculations'!BK19+('Intermediate calculations'!BK19*'Net zero supporting data'!AN203)</f>
        <v>262888.07599737792</v>
      </c>
    </row>
    <row r="207" spans="1:48" x14ac:dyDescent="0.25">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1943924.6182197316</v>
      </c>
      <c r="F207">
        <f>'Intermediate calculations'!AC39+('Intermediate calculations'!AC39*'Net zero supporting data'!F204)</f>
        <v>1961369.2810630375</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1691657.117657318</v>
      </c>
      <c r="K207">
        <f>'Intermediate calculations'!AH39+('Intermediate calculations'!AH39*'Net zero supporting data'!K204)</f>
        <v>1875031.2243040227</v>
      </c>
      <c r="L207">
        <f>'Intermediate calculations'!AI39+('Intermediate calculations'!AI39*'Net zero supporting data'!L204)</f>
        <v>1955755.1107567775</v>
      </c>
      <c r="M207">
        <f>'Intermediate calculations'!AJ39+('Intermediate calculations'!AJ39*'Net zero supporting data'!M204)</f>
        <v>1963796.0474576596</v>
      </c>
      <c r="N207">
        <f>'Intermediate calculations'!AK39+('Intermediate calculations'!AK39*'Net zero supporting data'!N204)</f>
        <v>2003560.1524647281</v>
      </c>
      <c r="O207">
        <f>'Intermediate calculations'!AL39+('Intermediate calculations'!AL39*'Net zero supporting data'!O204)</f>
        <v>2046759.9374914577</v>
      </c>
      <c r="P207">
        <f>'Intermediate calculations'!AM39+('Intermediate calculations'!AM39*'Net zero supporting data'!P204)</f>
        <v>2105654.7809645562</v>
      </c>
      <c r="Q207">
        <f>'Intermediate calculations'!AN39+('Intermediate calculations'!AN39*'Net zero supporting data'!Q204)</f>
        <v>2176411.5259092283</v>
      </c>
      <c r="R207">
        <f>'Intermediate calculations'!AO39+('Intermediate calculations'!AO39*'Net zero supporting data'!R204)</f>
        <v>2259816.1943788263</v>
      </c>
      <c r="S207">
        <f>'Intermediate calculations'!AP39+('Intermediate calculations'!AP39*'Net zero supporting data'!S204)</f>
        <v>2366763.2063745237</v>
      </c>
      <c r="T207">
        <f>'Intermediate calculations'!AQ39+('Intermediate calculations'!AQ39*'Net zero supporting data'!T204)</f>
        <v>2499862.3066982413</v>
      </c>
      <c r="U207">
        <f>'Intermediate calculations'!AR39+('Intermediate calculations'!AR39*'Net zero supporting data'!U204)</f>
        <v>2647671.7354063266</v>
      </c>
      <c r="V207">
        <f>'Intermediate calculations'!AS39+('Intermediate calculations'!AS39*'Net zero supporting data'!V204)</f>
        <v>2806058.4704155778</v>
      </c>
      <c r="W207">
        <f>'Intermediate calculations'!AT39+('Intermediate calculations'!AT39*'Net zero supporting data'!W204)</f>
        <v>2976784.6586515252</v>
      </c>
      <c r="X207">
        <f>'Intermediate calculations'!AU39+('Intermediate calculations'!AU39*'Net zero supporting data'!X204)</f>
        <v>3175418.8323670002</v>
      </c>
      <c r="Y207">
        <f>'Intermediate calculations'!AV39+('Intermediate calculations'!AV39*'Net zero supporting data'!Y204)</f>
        <v>3388894.2663040459</v>
      </c>
      <c r="Z207">
        <f>'Intermediate calculations'!AW39+('Intermediate calculations'!AW39*'Net zero supporting data'!Z204)</f>
        <v>3618147.9478529128</v>
      </c>
      <c r="AA207">
        <f>'Intermediate calculations'!AX39+('Intermediate calculations'!AX39*'Net zero supporting data'!AA204)</f>
        <v>3865168.412942552</v>
      </c>
      <c r="AB207">
        <f>'Intermediate calculations'!AY39+('Intermediate calculations'!AY39*'Net zero supporting data'!AB204)</f>
        <v>4127084.2468033731</v>
      </c>
      <c r="AC207">
        <f>'Intermediate calculations'!AZ39+('Intermediate calculations'!AZ39*'Net zero supporting data'!AC204)</f>
        <v>4396446.2729694005</v>
      </c>
      <c r="AD207">
        <f>'Intermediate calculations'!BA39+('Intermediate calculations'!BA39*'Net zero supporting data'!AD204)</f>
        <v>4670256.8174023787</v>
      </c>
      <c r="AE207">
        <f>'Intermediate calculations'!BB39+('Intermediate calculations'!BB39*'Net zero supporting data'!AE204)</f>
        <v>4945181.4263461772</v>
      </c>
      <c r="AF207">
        <f>'Intermediate calculations'!BC39+('Intermediate calculations'!BC39*'Net zero supporting data'!AF204)</f>
        <v>5218118.3343265401</v>
      </c>
      <c r="AG207">
        <f>'Intermediate calculations'!BD39+('Intermediate calculations'!BD39*'Net zero supporting data'!AG204)</f>
        <v>5503763.7886241665</v>
      </c>
      <c r="AH207">
        <f>'Intermediate calculations'!BE39+('Intermediate calculations'!BE39*'Net zero supporting data'!AH204)</f>
        <v>5805969.7055641916</v>
      </c>
      <c r="AI207">
        <f>'Intermediate calculations'!BF39+('Intermediate calculations'!BF39*'Net zero supporting data'!AI204)</f>
        <v>6125992.9343535844</v>
      </c>
      <c r="AJ207">
        <f>'Intermediate calculations'!BG39+('Intermediate calculations'!BG39*'Net zero supporting data'!AJ204)</f>
        <v>6465078.4565976858</v>
      </c>
      <c r="AK207">
        <f>'Intermediate calculations'!BH39+('Intermediate calculations'!BH39*'Net zero supporting data'!AK204)</f>
        <v>6800993.0075118067</v>
      </c>
      <c r="AL207">
        <f>'Intermediate calculations'!BI39+('Intermediate calculations'!BI39*'Net zero supporting data'!AL204)</f>
        <v>7156290.0101963021</v>
      </c>
      <c r="AM207">
        <f>'Intermediate calculations'!BJ39+('Intermediate calculations'!BJ39*'Net zero supporting data'!AM204)</f>
        <v>7539990.9916398283</v>
      </c>
      <c r="AN207">
        <f>'Intermediate calculations'!BK39+('Intermediate calculations'!BK39*'Net zero supporting data'!AN204)</f>
        <v>7949342.8307821266</v>
      </c>
    </row>
    <row r="209" spans="1:48" s="111" customFormat="1" ht="15.75" x14ac:dyDescent="0.25">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5">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75" x14ac:dyDescent="0.25">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5">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5546875"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42578125" customWidth="1"/>
    <col min="10" max="10" width="14" customWidth="1"/>
    <col min="11" max="16" width="9.7109375" customWidth="1"/>
    <col min="17" max="17" width="9.42578125" customWidth="1"/>
    <col min="19" max="19" width="10" customWidth="1"/>
    <col min="32" max="33" width="9.42578125" customWidth="1"/>
    <col min="34" max="34" width="9.7109375" customWidth="1"/>
  </cols>
  <sheetData>
    <row r="1" spans="1:55" ht="18.75" x14ac:dyDescent="0.3">
      <c r="D1" s="1" t="s">
        <v>658</v>
      </c>
    </row>
    <row r="2" spans="1:55" x14ac:dyDescent="0.25">
      <c r="K2" s="79">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72.246065125367679</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72.223708556447988</v>
      </c>
      <c r="T4" s="93">
        <f>IF('Net zero activities &amp; levers'!$C$5="Off",('Activity data'!AM5*EF!$H4)*kgtoGg,IF('Net zero activities &amp; levers'!$C$5="On",(((('Activity data'!AM5-'Net zero supporting data'!K15)*EF!$H4)+('Net zero supporting data'!K15*'Net zero supporting data'!K25))*kgtoGg)))</f>
        <v>73.433953590671948</v>
      </c>
      <c r="U4" s="93">
        <f>IF('Net zero activities &amp; levers'!$C$5="Off",('Activity data'!AN5*EF!$H4)*kgtoGg,IF('Net zero activities &amp; levers'!$C$5="On",(((('Activity data'!AN5-'Net zero supporting data'!L15)*EF!$H4)+('Net zero supporting data'!L15*'Net zero supporting data'!L25))*kgtoGg)))</f>
        <v>73.815520007442061</v>
      </c>
      <c r="V4" s="93">
        <f>IF('Net zero activities &amp; levers'!$C$5="Off",('Activity data'!AO5*EF!$H4)*kgtoGg,IF('Net zero activities &amp; levers'!$C$5="On",(((('Activity data'!AO5-'Net zero supporting data'!M15)*EF!$H4)+('Net zero supporting data'!M15*'Net zero supporting data'!M25))*kgtoGg)))</f>
        <v>73.69387664151607</v>
      </c>
      <c r="W4" s="93">
        <f>IF('Net zero activities &amp; levers'!$C$5="Off",('Activity data'!AP5*EF!$H4)*kgtoGg,IF('Net zero activities &amp; levers'!$C$5="On",(((('Activity data'!AP5-'Net zero supporting data'!N15)*EF!$H4)+('Net zero supporting data'!N15*'Net zero supporting data'!N25))*kgtoGg)))</f>
        <v>73.867797643681854</v>
      </c>
      <c r="X4" s="93">
        <f>IF('Net zero activities &amp; levers'!$C$5="Off",('Activity data'!AQ5*EF!$H4)*kgtoGg,IF('Net zero activities &amp; levers'!$C$5="On",(((('Activity data'!AQ5-'Net zero supporting data'!O15)*EF!$H4)+('Net zero supporting data'!O15*'Net zero supporting data'!O25))*kgtoGg)))</f>
        <v>74.104125334437256</v>
      </c>
      <c r="Y4" s="93">
        <f>IF('Net zero activities &amp; levers'!$C$5="Off",('Activity data'!AR5*EF!$H4)*kgtoGg,IF('Net zero activities &amp; levers'!$C$5="On",(((('Activity data'!AR5-'Net zero supporting data'!P15)*EF!$H4)+('Net zero supporting data'!P15*'Net zero supporting data'!P25))*kgtoGg)))</f>
        <v>74.43625124204452</v>
      </c>
      <c r="Z4" s="93">
        <f>IF('Net zero activities &amp; levers'!$C$5="Off",('Activity data'!AS5*EF!$H4)*kgtoGg,IF('Net zero activities &amp; levers'!$C$5="On",(((('Activity data'!AS5-'Net zero supporting data'!Q15)*EF!$H4)+('Net zero supporting data'!Q15*'Net zero supporting data'!Q25))*kgtoGg)))</f>
        <v>74.835653279987824</v>
      </c>
      <c r="AA4" s="93">
        <f>IF('Net zero activities &amp; levers'!$C$5="Off",('Activity data'!AT5*EF!$H4)*kgtoGg,IF('Net zero activities &amp; levers'!$C$5="On",(((('Activity data'!AT5-'Net zero supporting data'!R15)*EF!$H4)+('Net zero supporting data'!R15*'Net zero supporting data'!R25))*kgtoGg)))</f>
        <v>75.303856336960493</v>
      </c>
      <c r="AB4" s="93">
        <f>IF('Net zero activities &amp; levers'!$C$5="Off",('Activity data'!AU5*EF!$H4)*kgtoGg,IF('Net zero activities &amp; levers'!$C$5="On",(((('Activity data'!AU5-'Net zero supporting data'!S15)*EF!$H4)+('Net zero supporting data'!S15*'Net zero supporting data'!S25))*kgtoGg)))</f>
        <v>75.909370772409076</v>
      </c>
      <c r="AC4" s="93">
        <f>IF('Net zero activities &amp; levers'!$C$5="Off",('Activity data'!AV5*EF!$H4)*kgtoGg,IF('Net zero activities &amp; levers'!$C$5="On",(((('Activity data'!AV5-'Net zero supporting data'!T15)*EF!$H4)+('Net zero supporting data'!T15*'Net zero supporting data'!T25))*kgtoGg)))</f>
        <v>76.664478114345883</v>
      </c>
      <c r="AD4" s="93">
        <f>IF('Net zero activities &amp; levers'!$C$5="Off",('Activity data'!AW5*EF!$H4)*kgtoGg,IF('Net zero activities &amp; levers'!$C$5="On",(((('Activity data'!AW5-'Net zero supporting data'!U15)*EF!$H4)+('Net zero supporting data'!U15*'Net zero supporting data'!U25))*kgtoGg)))</f>
        <v>77.543244301457847</v>
      </c>
      <c r="AE4" s="93">
        <f>IF('Net zero activities &amp; levers'!$C$5="Off",('Activity data'!AX5*EF!$H4)*kgtoGg,IF('Net zero activities &amp; levers'!$C$5="On",(((('Activity data'!AX5-'Net zero supporting data'!V15)*EF!$H4)+('Net zero supporting data'!V15*'Net zero supporting data'!V25))*kgtoGg)))</f>
        <v>78.469847600654177</v>
      </c>
      <c r="AF4" s="93">
        <f>IF('Net zero activities &amp; levers'!$C$5="Off",('Activity data'!AY5*EF!$H4)*kgtoGg,IF('Net zero activities &amp; levers'!$C$5="On",(((('Activity data'!AY5-'Net zero supporting data'!W15)*EF!$H4)+('Net zero supporting data'!W15*'Net zero supporting data'!W25))*kgtoGg)))</f>
        <v>79.453945502873466</v>
      </c>
      <c r="AG4" s="93">
        <f>IF('Net zero activities &amp; levers'!$C$5="Off",('Activity data'!AZ5*EF!$H4)*kgtoGg,IF('Net zero activities &amp; levers'!$C$5="On",(((('Activity data'!AZ5-'Net zero supporting data'!X15)*EF!$H4)+('Net zero supporting data'!X15*'Net zero supporting data'!X25))*kgtoGg)))</f>
        <v>80.588262140414244</v>
      </c>
      <c r="AH4" s="93">
        <f>IF('Net zero activities &amp; levers'!$C$5="Off",('Activity data'!BA5*EF!$H4)*kgtoGg,IF('Net zero activities &amp; levers'!$C$5="On",(((('Activity data'!BA5-'Net zero supporting data'!Y15)*EF!$H4)+('Net zero supporting data'!Y15*'Net zero supporting data'!Y25))*kgtoGg)))</f>
        <v>81.789525583734331</v>
      </c>
      <c r="AI4" s="93">
        <f>IF('Net zero activities &amp; levers'!$C$5="Off",('Activity data'!BB5*EF!$H4)*kgtoGg,IF('Net zero activities &amp; levers'!$C$5="On",(((('Activity data'!BB5-'Net zero supporting data'!Z15)*EF!$H4)+('Net zero supporting data'!Z15*'Net zero supporting data'!Z25))*kgtoGg)))</f>
        <v>83.062400052442698</v>
      </c>
      <c r="AJ4" s="93">
        <f>IF('Net zero activities &amp; levers'!$C$5="Off",('Activity data'!BC5*EF!$H4)*kgtoGg,IF('Net zero activities &amp; levers'!$C$5="On",(((('Activity data'!BC5-'Net zero supporting data'!AA15)*EF!$H4)+('Net zero supporting data'!AA15*'Net zero supporting data'!AA25))*kgtoGg)))</f>
        <v>84.41555806119554</v>
      </c>
      <c r="AK4" s="93">
        <f>IF('Net zero activities &amp; levers'!$C$5="Off",('Activity data'!BD5*EF!$H4)*kgtoGg,IF('Net zero activities &amp; levers'!$C$5="On",(((('Activity data'!BD5-'Net zero supporting data'!AB15)*EF!$H4)+('Net zero supporting data'!AB15*'Net zero supporting data'!AB25))*kgtoGg)))</f>
        <v>85.827840588614009</v>
      </c>
      <c r="AL4" s="93">
        <f>IF('Net zero activities &amp; levers'!$C$5="Off",('Activity data'!BE5*EF!$H4)*kgtoGg,IF('Net zero activities &amp; levers'!$C$5="On",(((('Activity data'!BE5-'Net zero supporting data'!AC15)*EF!$H4)+('Net zero supporting data'!AC15*'Net zero supporting data'!AC25))*kgtoGg)))</f>
        <v>87.253942574092775</v>
      </c>
      <c r="AM4" s="93">
        <f>IF('Net zero activities &amp; levers'!$C$5="Off",('Activity data'!BF5*EF!$H4)*kgtoGg,IF('Net zero activities &amp; levers'!$C$5="On",(((('Activity data'!BF5-'Net zero supporting data'!AD15)*EF!$H4)+('Net zero supporting data'!AD15*'Net zero supporting data'!AD25))*kgtoGg)))</f>
        <v>88.676405002762891</v>
      </c>
      <c r="AN4" s="93">
        <f>IF('Net zero activities &amp; levers'!$C$5="Off",('Activity data'!BG5*EF!$H4)*kgtoGg,IF('Net zero activities &amp; levers'!$C$5="On",(((('Activity data'!BG5-'Net zero supporting data'!AE15)*EF!$H4)+('Net zero supporting data'!AE15*'Net zero supporting data'!AE25))*kgtoGg)))</f>
        <v>90.160719665746086</v>
      </c>
      <c r="AO4" s="93">
        <f>IF('Net zero activities &amp; levers'!$C$5="Off",('Activity data'!BH5*EF!$H4)*kgtoGg,IF('Net zero activities &amp; levers'!$C$5="On",(((('Activity data'!BH5-'Net zero supporting data'!AF15)*EF!$H4)+('Net zero supporting data'!AF15*'Net zero supporting data'!AF25))*kgtoGg)))</f>
        <v>91.611506162683995</v>
      </c>
      <c r="AP4" s="93">
        <f>IF('Net zero activities &amp; levers'!$C$5="Off",('Activity data'!BI5*EF!$H4)*kgtoGg,IF('Net zero activities &amp; levers'!$C$5="On",(((('Activity data'!BI5-'Net zero supporting data'!AG15)*EF!$H4)+('Net zero supporting data'!AG15*'Net zero supporting data'!AG25))*kgtoGg)))</f>
        <v>93.11191624093901</v>
      </c>
      <c r="AQ4" s="93">
        <f>IF('Net zero activities &amp; levers'!$C$5="Off",('Activity data'!BJ5*EF!$H4)*kgtoGg,IF('Net zero activities &amp; levers'!$C$5="On",(((('Activity data'!BJ5-'Net zero supporting data'!AH15)*EF!$H4)+('Net zero supporting data'!AH15*'Net zero supporting data'!AH25))*kgtoGg)))</f>
        <v>94.682600951272718</v>
      </c>
      <c r="AR4" s="93">
        <f>IF('Net zero activities &amp; levers'!$C$5="Off",('Activity data'!BK5*EF!$H4)*kgtoGg,IF('Net zero activities &amp; levers'!$C$5="On",(((('Activity data'!BK5-'Net zero supporting data'!AI15)*EF!$H4)+('Net zero supporting data'!AI15*'Net zero supporting data'!AI25))*kgtoGg)))</f>
        <v>96.328293114276846</v>
      </c>
      <c r="AS4" s="93">
        <f>IF('Net zero activities &amp; levers'!$C$5="Off",('Activity data'!BL5*EF!$H4)*kgtoGg,IF('Net zero activities &amp; levers'!$C$5="On",(((('Activity data'!BL5-'Net zero supporting data'!AJ15)*EF!$H4)+('Net zero supporting data'!AJ15*'Net zero supporting data'!AJ25))*kgtoGg)))</f>
        <v>98.05343909893719</v>
      </c>
      <c r="AT4" s="93">
        <f>IF('Net zero activities &amp; levers'!$C$5="Off",('Activity data'!BM5*EF!$H4)*kgtoGg,IF('Net zero activities &amp; levers'!$C$5="On",(((('Activity data'!BM5-'Net zero supporting data'!AK15)*EF!$H4)+('Net zero supporting data'!AK15*'Net zero supporting data'!AK25))*kgtoGg)))</f>
        <v>99.733350863160126</v>
      </c>
      <c r="AU4" s="93">
        <f>IF('Net zero activities &amp; levers'!$C$5="Off",('Activity data'!BN5*EF!$H4)*kgtoGg,IF('Net zero activities &amp; levers'!$C$5="On",(((('Activity data'!BN5-'Net zero supporting data'!AL15)*EF!$H4)+('Net zero supporting data'!AL15*'Net zero supporting data'!AL25))*kgtoGg)))</f>
        <v>101.49305940869296</v>
      </c>
      <c r="AV4" s="93">
        <f>IF('Net zero activities &amp; levers'!$C$5="Off",('Activity data'!BO5*EF!$H4)*kgtoGg,IF('Net zero activities &amp; levers'!$C$5="On",(((('Activity data'!BO5-'Net zero supporting data'!AM15)*EF!$H4)+('Net zero supporting data'!AM15*'Net zero supporting data'!AM25))*kgtoGg)))</f>
        <v>103.38056261943146</v>
      </c>
      <c r="AW4" s="93">
        <f>IF('Net zero activities &amp; levers'!$C$5="Off",('Activity data'!BP5*EF!$H4)*kgtoGg,IF('Net zero activities &amp; levers'!$C$5="On",(((('Activity data'!BP5-'Net zero supporting data'!AN15)*EF!$H4)+('Net zero supporting data'!AN15*'Net zero supporting data'!AN25))*kgtoGg)))</f>
        <v>105.37757099236671</v>
      </c>
      <c r="AY4" s="79"/>
    </row>
    <row r="5" spans="1:55" x14ac:dyDescent="0.25">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57.783598896292546</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57.765717742365183</v>
      </c>
      <c r="T5" s="93">
        <f>IF('Net zero activities &amp; levers'!$C$5="Off",('Activity data'!AM6*EF!$H5)*kgtoGg,IF('Net zero activities &amp; levers'!$C$5="On",(((('Activity data'!AM6-'Net zero supporting data'!K16)*EF!$H5)+('Net zero supporting data'!K16*'Net zero supporting data'!K26))*kgtoGg)))</f>
        <v>58.733691755932206</v>
      </c>
      <c r="U5" s="93">
        <f>IF('Net zero activities &amp; levers'!$C$5="Off",('Activity data'!AN6*EF!$H5)*kgtoGg,IF('Net zero activities &amp; levers'!$C$5="On",(((('Activity data'!AN6-'Net zero supporting data'!L16)*EF!$H5)+('Net zero supporting data'!L16*'Net zero supporting data'!L26))*kgtoGg)))</f>
        <v>59.038874892767126</v>
      </c>
      <c r="V5" s="93">
        <f>IF('Net zero activities &amp; levers'!$C$5="Off",('Activity data'!AO6*EF!$H5)*kgtoGg,IF('Net zero activities &amp; levers'!$C$5="On",(((('Activity data'!AO6-'Net zero supporting data'!M16)*EF!$H5)+('Net zero supporting data'!M16*'Net zero supporting data'!M26))*kgtoGg)))</f>
        <v>58.941582514935</v>
      </c>
      <c r="W5" s="93">
        <f>IF('Net zero activities &amp; levers'!$C$5="Off",('Activity data'!AP6*EF!$H5)*kgtoGg,IF('Net zero activities &amp; levers'!$C$5="On",(((('Activity data'!AP6-'Net zero supporting data'!N16)*EF!$H5)+('Net zero supporting data'!N16*'Net zero supporting data'!N26))*kgtoGg)))</f>
        <v>59.080687411670191</v>
      </c>
      <c r="X5" s="93">
        <f>IF('Net zero activities &amp; levers'!$C$5="Off",('Activity data'!AQ6*EF!$H5)*kgtoGg,IF('Net zero activities &amp; levers'!$C$5="On",(((('Activity data'!AQ6-'Net zero supporting data'!O16)*EF!$H5)+('Net zero supporting data'!O16*'Net zero supporting data'!O26))*kgtoGg)))</f>
        <v>59.269706211060878</v>
      </c>
      <c r="Y5" s="93">
        <f>IF('Net zero activities &amp; levers'!$C$5="Off",('Activity data'!AR6*EF!$H5)*kgtoGg,IF('Net zero activities &amp; levers'!$C$5="On",(((('Activity data'!AR6-'Net zero supporting data'!P16)*EF!$H5)+('Net zero supporting data'!P16*'Net zero supporting data'!P26))*kgtoGg)))</f>
        <v>59.535346010196534</v>
      </c>
      <c r="Z5" s="93">
        <f>IF('Net zero activities &amp; levers'!$C$5="Off",('Activity data'!AS6*EF!$H5)*kgtoGg,IF('Net zero activities &amp; levers'!$C$5="On",(((('Activity data'!AS6-'Net zero supporting data'!Q16)*EF!$H5)+('Net zero supporting data'!Q16*'Net zero supporting data'!Q26))*kgtoGg)))</f>
        <v>59.854794372108422</v>
      </c>
      <c r="AA5" s="93">
        <f>IF('Net zero activities &amp; levers'!$C$5="Off",('Activity data'!AT6*EF!$H5)*kgtoGg,IF('Net zero activities &amp; levers'!$C$5="On",(((('Activity data'!AT6-'Net zero supporting data'!R16)*EF!$H5)+('Net zero supporting data'!R16*'Net zero supporting data'!R26))*kgtoGg)))</f>
        <v>60.229270928017449</v>
      </c>
      <c r="AB5" s="93">
        <f>IF('Net zero activities &amp; levers'!$C$5="Off",('Activity data'!AU6*EF!$H5)*kgtoGg,IF('Net zero activities &amp; levers'!$C$5="On",(((('Activity data'!AU6-'Net zero supporting data'!S16)*EF!$H5)+('Net zero supporting data'!S16*'Net zero supporting data'!S26))*kgtoGg)))</f>
        <v>60.713571397574647</v>
      </c>
      <c r="AC5" s="93">
        <f>IF('Net zero activities &amp; levers'!$C$5="Off",('Activity data'!AV6*EF!$H5)*kgtoGg,IF('Net zero activities &amp; levers'!$C$5="On",(((('Activity data'!AV6-'Net zero supporting data'!T16)*EF!$H5)+('Net zero supporting data'!T16*'Net zero supporting data'!T26))*kgtoGg)))</f>
        <v>61.317518750200797</v>
      </c>
      <c r="AD5" s="93">
        <f>IF('Net zero activities &amp; levers'!$C$5="Off",('Activity data'!AW6*EF!$H5)*kgtoGg,IF('Net zero activities &amp; levers'!$C$5="On",(((('Activity data'!AW6-'Net zero supporting data'!U16)*EF!$H5)+('Net zero supporting data'!U16*'Net zero supporting data'!U26))*kgtoGg)))</f>
        <v>62.020370494328134</v>
      </c>
      <c r="AE5" s="93">
        <f>IF('Net zero activities &amp; levers'!$C$5="Off",('Activity data'!AX6*EF!$H5)*kgtoGg,IF('Net zero activities &amp; levers'!$C$5="On",(((('Activity data'!AX6-'Net zero supporting data'!V16)*EF!$H5)+('Net zero supporting data'!V16*'Net zero supporting data'!V26))*kgtoGg)))</f>
        <v>62.761483152627669</v>
      </c>
      <c r="AF5" s="93">
        <f>IF('Net zero activities &amp; levers'!$C$5="Off",('Activity data'!AY6*EF!$H5)*kgtoGg,IF('Net zero activities &amp; levers'!$C$5="On",(((('Activity data'!AY6-'Net zero supporting data'!W16)*EF!$H5)+('Net zero supporting data'!W16*'Net zero supporting data'!W26))*kgtoGg)))</f>
        <v>63.548580946228547</v>
      </c>
      <c r="AG5" s="93">
        <f>IF('Net zero activities &amp; levers'!$C$5="Off",('Activity data'!AZ6*EF!$H5)*kgtoGg,IF('Net zero activities &amp; levers'!$C$5="On",(((('Activity data'!AZ6-'Net zero supporting data'!X16)*EF!$H5)+('Net zero supporting data'!X16*'Net zero supporting data'!X26))*kgtoGg)))</f>
        <v>64.455826171159586</v>
      </c>
      <c r="AH5" s="93">
        <f>IF('Net zero activities &amp; levers'!$C$5="Off",('Activity data'!BA6*EF!$H5)*kgtoGg,IF('Net zero activities &amp; levers'!$C$5="On",(((('Activity data'!BA6-'Net zero supporting data'!Y16)*EF!$H5)+('Net zero supporting data'!Y16*'Net zero supporting data'!Y26))*kgtoGg)))</f>
        <v>65.416616559634519</v>
      </c>
      <c r="AI5" s="93">
        <f>IF('Net zero activities &amp; levers'!$C$5="Off",('Activity data'!BB6*EF!$H5)*kgtoGg,IF('Net zero activities &amp; levers'!$C$5="On",(((('Activity data'!BB6-'Net zero supporting data'!Z16)*EF!$H5)+('Net zero supporting data'!Z16*'Net zero supporting data'!Z26))*kgtoGg)))</f>
        <v>66.434682631711155</v>
      </c>
      <c r="AJ5" s="93">
        <f>IF('Net zero activities &amp; levers'!$C$5="Off",('Activity data'!BC6*EF!$H5)*kgtoGg,IF('Net zero activities &amp; levers'!$C$5="On",(((('Activity data'!BC6-'Net zero supporting data'!AA16)*EF!$H5)+('Net zero supporting data'!AA16*'Net zero supporting data'!AA26))*kgtoGg)))</f>
        <v>67.516960808182034</v>
      </c>
      <c r="AK5" s="93">
        <f>IF('Net zero activities &amp; levers'!$C$5="Off",('Activity data'!BD6*EF!$H5)*kgtoGg,IF('Net zero activities &amp; levers'!$C$5="On",(((('Activity data'!BD6-'Net zero supporting data'!AB16)*EF!$H5)+('Net zero supporting data'!AB16*'Net zero supporting data'!AB26))*kgtoGg)))</f>
        <v>68.646527753468007</v>
      </c>
      <c r="AL5" s="93">
        <f>IF('Net zero activities &amp; levers'!$C$5="Off",('Activity data'!BE6*EF!$H5)*kgtoGg,IF('Net zero activities &amp; levers'!$C$5="On",(((('Activity data'!BE6-'Net zero supporting data'!AC16)*EF!$H5)+('Net zero supporting data'!AC16*'Net zero supporting data'!AC26))*kgtoGg)))</f>
        <v>69.787147730087</v>
      </c>
      <c r="AM5" s="93">
        <f>IF('Net zero activities &amp; levers'!$C$5="Off",('Activity data'!BF6*EF!$H5)*kgtoGg,IF('Net zero activities &amp; levers'!$C$5="On",(((('Activity data'!BF6-'Net zero supporting data'!AD16)*EF!$H5)+('Net zero supporting data'!AD16*'Net zero supporting data'!AD26))*kgtoGg)))</f>
        <v>70.924856728918783</v>
      </c>
      <c r="AN5" s="93">
        <f>IF('Net zero activities &amp; levers'!$C$5="Off",('Activity data'!BG6*EF!$H5)*kgtoGg,IF('Net zero activities &amp; levers'!$C$5="On",(((('Activity data'!BG6-'Net zero supporting data'!AE16)*EF!$H5)+('Net zero supporting data'!AE16*'Net zero supporting data'!AE26))*kgtoGg)))</f>
        <v>72.112036168696903</v>
      </c>
      <c r="AO5" s="93">
        <f>IF('Net zero activities &amp; levers'!$C$5="Off",('Activity data'!BH6*EF!$H5)*kgtoGg,IF('Net zero activities &amp; levers'!$C$5="On",(((('Activity data'!BH6-'Net zero supporting data'!AF16)*EF!$H5)+('Net zero supporting data'!AF16*'Net zero supporting data'!AF26))*kgtoGg)))</f>
        <v>73.272399226224607</v>
      </c>
      <c r="AP5" s="93">
        <f>IF('Net zero activities &amp; levers'!$C$5="Off",('Activity data'!BI6*EF!$H5)*kgtoGg,IF('Net zero activities &amp; levers'!$C$5="On",(((('Activity data'!BI6-'Net zero supporting data'!AG16)*EF!$H5)+('Net zero supporting data'!AG16*'Net zero supporting data'!AG26))*kgtoGg)))</f>
        <v>74.472452045591268</v>
      </c>
      <c r="AQ5" s="93">
        <f>IF('Net zero activities &amp; levers'!$C$5="Off",('Activity data'!BJ6*EF!$H5)*kgtoGg,IF('Net zero activities &amp; levers'!$C$5="On",(((('Activity data'!BJ6-'Net zero supporting data'!AH16)*EF!$H5)+('Net zero supporting data'!AH16*'Net zero supporting data'!AH26))*kgtoGg)))</f>
        <v>75.728711679067047</v>
      </c>
      <c r="AR5" s="93">
        <f>IF('Net zero activities &amp; levers'!$C$5="Off",('Activity data'!BK6*EF!$H5)*kgtoGg,IF('Net zero activities &amp; levers'!$C$5="On",(((('Activity data'!BK6-'Net zero supporting data'!AI16)*EF!$H5)+('Net zero supporting data'!AI16*'Net zero supporting data'!AI26))*kgtoGg)))</f>
        <v>77.044963514911501</v>
      </c>
      <c r="AS5" s="93">
        <f>IF('Net zero activities &amp; levers'!$C$5="Off",('Activity data'!BL6*EF!$H5)*kgtoGg,IF('Net zero activities &amp; levers'!$C$5="On",(((('Activity data'!BL6-'Net zero supporting data'!AJ16)*EF!$H5)+('Net zero supporting data'!AJ16*'Net zero supporting data'!AJ26))*kgtoGg)))</f>
        <v>78.424763832647557</v>
      </c>
      <c r="AT5" s="93">
        <f>IF('Net zero activities &amp; levers'!$C$5="Off",('Activity data'!BM6*EF!$H5)*kgtoGg,IF('Net zero activities &amp; levers'!$C$5="On",(((('Activity data'!BM6-'Net zero supporting data'!AK16)*EF!$H5)+('Net zero supporting data'!AK16*'Net zero supporting data'!AK26))*kgtoGg)))</f>
        <v>79.768385072040658</v>
      </c>
      <c r="AU5" s="93">
        <f>IF('Net zero activities &amp; levers'!$C$5="Off",('Activity data'!BN6*EF!$H5)*kgtoGg,IF('Net zero activities &amp; levers'!$C$5="On",(((('Activity data'!BN6-'Net zero supporting data'!AL16)*EF!$H5)+('Net zero supporting data'!AL16*'Net zero supporting data'!AL26))*kgtoGg)))</f>
        <v>81.17582909813396</v>
      </c>
      <c r="AV5" s="93">
        <f>IF('Net zero activities &amp; levers'!$C$5="Off",('Activity data'!BO6*EF!$H5)*kgtoGg,IF('Net zero activities &amp; levers'!$C$5="On",(((('Activity data'!BO6-'Net zero supporting data'!AM16)*EF!$H5)+('Net zero supporting data'!AM16*'Net zero supporting data'!AM26))*kgtoGg)))</f>
        <v>82.685485413055972</v>
      </c>
      <c r="AW5" s="93">
        <f>IF('Net zero activities &amp; levers'!$C$5="Off",('Activity data'!BP6*EF!$H5)*kgtoGg,IF('Net zero activities &amp; levers'!$C$5="On",(((('Activity data'!BP6-'Net zero supporting data'!AN16)*EF!$H5)+('Net zero supporting data'!AN16*'Net zero supporting data'!AN26))*kgtoGg)))</f>
        <v>84.282725769523637</v>
      </c>
      <c r="AY5" s="79"/>
    </row>
    <row r="6" spans="1:55" x14ac:dyDescent="0.25">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26.126191807126638</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26.118107048368749</v>
      </c>
      <c r="T6" s="93">
        <f>IF('Net zero activities &amp; levers'!$C$5="Off",('Activity data'!AM7*EF!$H6)*kgtoGg,IF('Net zero activities &amp; levers'!$C$5="On",(((('Activity data'!AM7-'Net zero supporting data'!K17)*EF!$H6)+('Net zero supporting data'!K17*'Net zero supporting data'!K27))*kgtoGg)))</f>
        <v>26.555765401704527</v>
      </c>
      <c r="U6" s="93">
        <f>IF('Net zero activities &amp; levers'!$C$5="Off",('Activity data'!AN7*EF!$H6)*kgtoGg,IF('Net zero activities &amp; levers'!$C$5="On",(((('Activity data'!AN7-'Net zero supporting data'!L17)*EF!$H6)+('Net zero supporting data'!L17*'Net zero supporting data'!L27))*kgtoGg)))</f>
        <v>26.693750458390934</v>
      </c>
      <c r="V6" s="93">
        <f>IF('Net zero activities &amp; levers'!$C$5="Off",('Activity data'!AO7*EF!$H6)*kgtoGg,IF('Net zero activities &amp; levers'!$C$5="On",(((('Activity data'!AO7-'Net zero supporting data'!M17)*EF!$H6)+('Net zero supporting data'!M17*'Net zero supporting data'!M27))*kgtoGg)))</f>
        <v>26.649760825118427</v>
      </c>
      <c r="W6" s="93">
        <f>IF('Net zero activities &amp; levers'!$C$5="Off",('Activity data'!AP7*EF!$H6)*kgtoGg,IF('Net zero activities &amp; levers'!$C$5="On",(((('Activity data'!AP7-'Net zero supporting data'!N17)*EF!$H6)+('Net zero supporting data'!N17*'Net zero supporting data'!N27))*kgtoGg)))</f>
        <v>26.71265550947232</v>
      </c>
      <c r="X6" s="93">
        <f>IF('Net zero activities &amp; levers'!$C$5="Off",('Activity data'!AQ7*EF!$H6)*kgtoGg,IF('Net zero activities &amp; levers'!$C$5="On",(((('Activity data'!AQ7-'Net zero supporting data'!O17)*EF!$H6)+('Net zero supporting data'!O17*'Net zero supporting data'!O27))*kgtoGg)))</f>
        <v>26.798118192696624</v>
      </c>
      <c r="Y6" s="93">
        <f>IF('Net zero activities &amp; levers'!$C$5="Off",('Activity data'!AR7*EF!$H6)*kgtoGg,IF('Net zero activities &amp; levers'!$C$5="On",(((('Activity data'!AR7-'Net zero supporting data'!P17)*EF!$H6)+('Net zero supporting data'!P17*'Net zero supporting data'!P27))*kgtoGg)))</f>
        <v>26.918224182568949</v>
      </c>
      <c r="Z6" s="93">
        <f>IF('Net zero activities &amp; levers'!$C$5="Off",('Activity data'!AS7*EF!$H6)*kgtoGg,IF('Net zero activities &amp; levers'!$C$5="On",(((('Activity data'!AS7-'Net zero supporting data'!Q17)*EF!$H6)+('Net zero supporting data'!Q17*'Net zero supporting data'!Q27))*kgtoGg)))</f>
        <v>27.062659097236711</v>
      </c>
      <c r="AA6" s="93">
        <f>IF('Net zero activities &amp; levers'!$C$5="Off",('Activity data'!AT7*EF!$H6)*kgtoGg,IF('Net zero activities &amp; levers'!$C$5="On",(((('Activity data'!AT7-'Net zero supporting data'!R17)*EF!$H6)+('Net zero supporting data'!R17*'Net zero supporting data'!R27))*kgtoGg)))</f>
        <v>27.231974378974542</v>
      </c>
      <c r="AB6" s="93">
        <f>IF('Net zero activities &amp; levers'!$C$5="Off",('Activity data'!AU7*EF!$H6)*kgtoGg,IF('Net zero activities &amp; levers'!$C$5="On",(((('Activity data'!AU7-'Net zero supporting data'!S17)*EF!$H6)+('Net zero supporting data'!S17*'Net zero supporting data'!S27))*kgtoGg)))</f>
        <v>27.450945284241996</v>
      </c>
      <c r="AC6" s="93">
        <f>IF('Net zero activities &amp; levers'!$C$5="Off",('Activity data'!AV7*EF!$H6)*kgtoGg,IF('Net zero activities &amp; levers'!$C$5="On",(((('Activity data'!AV7-'Net zero supporting data'!T17)*EF!$H6)+('Net zero supporting data'!T17*'Net zero supporting data'!T27))*kgtoGg)))</f>
        <v>27.724013156051718</v>
      </c>
      <c r="AD6" s="93">
        <f>IF('Net zero activities &amp; levers'!$C$5="Off",('Activity data'!AW7*EF!$H6)*kgtoGg,IF('Net zero activities &amp; levers'!$C$5="On",(((('Activity data'!AW7-'Net zero supporting data'!U17)*EF!$H6)+('Net zero supporting data'!U17*'Net zero supporting data'!U27))*kgtoGg)))</f>
        <v>28.041799514634214</v>
      </c>
      <c r="AE6" s="93">
        <f>IF('Net zero activities &amp; levers'!$C$5="Off",('Activity data'!AX7*EF!$H6)*kgtoGg,IF('Net zero activities &amp; levers'!$C$5="On",(((('Activity data'!AX7-'Net zero supporting data'!V17)*EF!$H6)+('Net zero supporting data'!V17*'Net zero supporting data'!V27))*kgtoGg)))</f>
        <v>28.37688510693479</v>
      </c>
      <c r="AF6" s="93">
        <f>IF('Net zero activities &amp; levers'!$C$5="Off",('Activity data'!AY7*EF!$H6)*kgtoGg,IF('Net zero activities &amp; levers'!$C$5="On",(((('Activity data'!AY7-'Net zero supporting data'!W17)*EF!$H6)+('Net zero supporting data'!W17*'Net zero supporting data'!W27))*kgtoGg)))</f>
        <v>28.732762350986167</v>
      </c>
      <c r="AG6" s="93">
        <f>IF('Net zero activities &amp; levers'!$C$5="Off",('Activity data'!AZ7*EF!$H6)*kgtoGg,IF('Net zero activities &amp; levers'!$C$5="On",(((('Activity data'!AZ7-'Net zero supporting data'!X17)*EF!$H6)+('Net zero supporting data'!X17*'Net zero supporting data'!X27))*kgtoGg)))</f>
        <v>29.142962878737809</v>
      </c>
      <c r="AH6" s="93">
        <f>IF('Net zero activities &amp; levers'!$C$5="Off",('Activity data'!BA7*EF!$H6)*kgtoGg,IF('Net zero activities &amp; levers'!$C$5="On",(((('Activity data'!BA7-'Net zero supporting data'!Y17)*EF!$H6)+('Net zero supporting data'!Y17*'Net zero supporting data'!Y27))*kgtoGg)))</f>
        <v>29.577373238341593</v>
      </c>
      <c r="AI6" s="93">
        <f>IF('Net zero activities &amp; levers'!$C$5="Off",('Activity data'!BB7*EF!$H6)*kgtoGg,IF('Net zero activities &amp; levers'!$C$5="On",(((('Activity data'!BB7-'Net zero supporting data'!Z17)*EF!$H6)+('Net zero supporting data'!Z17*'Net zero supporting data'!Z27))*kgtoGg)))</f>
        <v>30.037680141674837</v>
      </c>
      <c r="AJ6" s="93">
        <f>IF('Net zero activities &amp; levers'!$C$5="Off",('Activity data'!BC7*EF!$H6)*kgtoGg,IF('Net zero activities &amp; levers'!$C$5="On",(((('Activity data'!BC7-'Net zero supporting data'!AA17)*EF!$H6)+('Net zero supporting data'!AA17*'Net zero supporting data'!AA27))*kgtoGg)))</f>
        <v>30.527019811879413</v>
      </c>
      <c r="AK6" s="93">
        <f>IF('Net zero activities &amp; levers'!$C$5="Off",('Activity data'!BD7*EF!$H6)*kgtoGg,IF('Net zero activities &amp; levers'!$C$5="On",(((('Activity data'!BD7-'Net zero supporting data'!AB17)*EF!$H6)+('Net zero supporting data'!AB17*'Net zero supporting data'!AB27))*kgtoGg)))</f>
        <v>31.037740556783113</v>
      </c>
      <c r="AL6" s="93">
        <f>IF('Net zero activities &amp; levers'!$C$5="Off",('Activity data'!BE7*EF!$H6)*kgtoGg,IF('Net zero activities &amp; levers'!$C$5="On",(((('Activity data'!BE7-'Net zero supporting data'!AC17)*EF!$H6)+('Net zero supporting data'!AC17*'Net zero supporting data'!AC27))*kgtoGg)))</f>
        <v>31.553458803091583</v>
      </c>
      <c r="AM6" s="93">
        <f>IF('Net zero activities &amp; levers'!$C$5="Off",('Activity data'!BF7*EF!$H6)*kgtoGg,IF('Net zero activities &amp; levers'!$C$5="On",(((('Activity data'!BF7-'Net zero supporting data'!AD17)*EF!$H6)+('Net zero supporting data'!AD17*'Net zero supporting data'!AD27))*kgtoGg)))</f>
        <v>32.067860884165157</v>
      </c>
      <c r="AN6" s="93">
        <f>IF('Net zero activities &amp; levers'!$C$5="Off",('Activity data'!BG7*EF!$H6)*kgtoGg,IF('Net zero activities &amp; levers'!$C$5="On",(((('Activity data'!BG7-'Net zero supporting data'!AE17)*EF!$H6)+('Net zero supporting data'!AE17*'Net zero supporting data'!AE27))*kgtoGg)))</f>
        <v>32.604630457981209</v>
      </c>
      <c r="AO6" s="93">
        <f>IF('Net zero activities &amp; levers'!$C$5="Off",('Activity data'!BH7*EF!$H6)*kgtoGg,IF('Net zero activities &amp; levers'!$C$5="On",(((('Activity data'!BH7-'Net zero supporting data'!AF17)*EF!$H6)+('Net zero supporting data'!AF17*'Net zero supporting data'!AF27))*kgtoGg)))</f>
        <v>33.129275311986966</v>
      </c>
      <c r="AP6" s="93">
        <f>IF('Net zero activities &amp; levers'!$C$5="Off",('Activity data'!BI7*EF!$H6)*kgtoGg,IF('Net zero activities &amp; levers'!$C$5="On",(((('Activity data'!BI7-'Net zero supporting data'!AG17)*EF!$H6)+('Net zero supporting data'!AG17*'Net zero supporting data'!AG27))*kgtoGg)))</f>
        <v>33.671865436802946</v>
      </c>
      <c r="AQ6" s="93">
        <f>IF('Net zero activities &amp; levers'!$C$5="Off",('Activity data'!BJ7*EF!$H6)*kgtoGg,IF('Net zero activities &amp; levers'!$C$5="On",(((('Activity data'!BJ7-'Net zero supporting data'!AH17)*EF!$H6)+('Net zero supporting data'!AH17*'Net zero supporting data'!AH27))*kgtoGg)))</f>
        <v>34.239868828260882</v>
      </c>
      <c r="AR6" s="93">
        <f>IF('Net zero activities &amp; levers'!$C$5="Off",('Activity data'!BK7*EF!$H6)*kgtoGg,IF('Net zero activities &amp; levers'!$C$5="On",(((('Activity data'!BK7-'Net zero supporting data'!AI17)*EF!$H6)+('Net zero supporting data'!AI17*'Net zero supporting data'!AI27))*kgtoGg)))</f>
        <v>34.834997006266434</v>
      </c>
      <c r="AS6" s="93">
        <f>IF('Net zero activities &amp; levers'!$C$5="Off",('Activity data'!BL7*EF!$H6)*kgtoGg,IF('Net zero activities &amp; levers'!$C$5="On",(((('Activity data'!BL7-'Net zero supporting data'!AJ17)*EF!$H6)+('Net zero supporting data'!AJ17*'Net zero supporting data'!AJ27))*kgtoGg)))</f>
        <v>35.458857901836573</v>
      </c>
      <c r="AT6" s="93">
        <f>IF('Net zero activities &amp; levers'!$C$5="Off",('Activity data'!BM7*EF!$H6)*kgtoGg,IF('Net zero activities &amp; levers'!$C$5="On",(((('Activity data'!BM7-'Net zero supporting data'!AK17)*EF!$H6)+('Net zero supporting data'!AK17*'Net zero supporting data'!AK27))*kgtoGg)))</f>
        <v>36.066360841892561</v>
      </c>
      <c r="AU6" s="93">
        <f>IF('Net zero activities &amp; levers'!$C$5="Off",('Activity data'!BN7*EF!$H6)*kgtoGg,IF('Net zero activities &amp; levers'!$C$5="On",(((('Activity data'!BN7-'Net zero supporting data'!AL17)*EF!$H6)+('Net zero supporting data'!AL17*'Net zero supporting data'!AL27))*kgtoGg)))</f>
        <v>36.702720523287681</v>
      </c>
      <c r="AV6" s="93">
        <f>IF('Net zero activities &amp; levers'!$C$5="Off",('Activity data'!BO7*EF!$H6)*kgtoGg,IF('Net zero activities &amp; levers'!$C$5="On",(((('Activity data'!BO7-'Net zero supporting data'!AM17)*EF!$H6)+('Net zero supporting data'!AM17*'Net zero supporting data'!AM27))*kgtoGg)))</f>
        <v>37.385294319310326</v>
      </c>
      <c r="AW6" s="93">
        <f>IF('Net zero activities &amp; levers'!$C$5="Off",('Activity data'!BP7*EF!$H6)*kgtoGg,IF('Net zero activities &amp; levers'!$C$5="On",(((('Activity data'!BP7-'Net zero supporting data'!AN17)*EF!$H6)+('Net zero supporting data'!AN17*'Net zero supporting data'!AN27))*kgtoGg)))</f>
        <v>38.107468235650359</v>
      </c>
      <c r="AY6" s="79"/>
    </row>
    <row r="7" spans="1:55" x14ac:dyDescent="0.25">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413.68555596285609</v>
      </c>
      <c r="S7" s="93">
        <f>IF('Net zero activities &amp; levers'!$C$5="Off",('Activity data'!AL8*EF!$H7)*kgtoGg,IF('Net zero activities &amp; levers'!$C$5="On",(((('Activity data'!AL8-'Net zero supporting data'!J18)*EF!$H7)+('Net zero supporting data'!J18*'Net zero supporting data'!J28))*kgtoGg)))</f>
        <v>367.10775140126185</v>
      </c>
      <c r="T7" s="93">
        <f>IF('Net zero activities &amp; levers'!$C$5="Off",('Activity data'!AM8*EF!$H7)*kgtoGg,IF('Net zero activities &amp; levers'!$C$5="On",(((('Activity data'!AM8-'Net zero supporting data'!K18)*EF!$H7)+('Net zero supporting data'!K18*'Net zero supporting data'!K28))*kgtoGg)))</f>
        <v>380.83942188791741</v>
      </c>
      <c r="U7" s="93">
        <f>IF('Net zero activities &amp; levers'!$C$5="Off",('Activity data'!AN8*EF!$H7)*kgtoGg,IF('Net zero activities &amp; levers'!$C$5="On",(((('Activity data'!AN8-'Net zero supporting data'!L18)*EF!$H7)+('Net zero supporting data'!L18*'Net zero supporting data'!L28))*kgtoGg)))</f>
        <v>381.67212300528638</v>
      </c>
      <c r="V7" s="93">
        <f>IF('Net zero activities &amp; levers'!$C$5="Off",('Activity data'!AO8*EF!$H7)*kgtoGg,IF('Net zero activities &amp; levers'!$C$5="On",(((('Activity data'!AO8-'Net zero supporting data'!M18)*EF!$H7)+('Net zero supporting data'!M18*'Net zero supporting data'!M28))*kgtoGg)))</f>
        <v>374.38785811845224</v>
      </c>
      <c r="W7" s="93">
        <f>IF('Net zero activities &amp; levers'!$C$5="Off",('Activity data'!AP8*EF!$H7)*kgtoGg,IF('Net zero activities &amp; levers'!$C$5="On",(((('Activity data'!AP8-'Net zero supporting data'!N18)*EF!$H7)+('Net zero supporting data'!N18*'Net zero supporting data'!N28))*kgtoGg)))</f>
        <v>371.02013444151527</v>
      </c>
      <c r="X7" s="93">
        <f>IF('Net zero activities &amp; levers'!$C$5="Off",('Activity data'!AQ8*EF!$H7)*kgtoGg,IF('Net zero activities &amp; levers'!$C$5="On",(((('Activity data'!AQ8-'Net zero supporting data'!O18)*EF!$H7)+('Net zero supporting data'!O18*'Net zero supporting data'!O28))*kgtoGg)))</f>
        <v>368.19348338242031</v>
      </c>
      <c r="Y7" s="93">
        <f>IF('Net zero activities &amp; levers'!$C$5="Off",('Activity data'!AR8*EF!$H7)*kgtoGg,IF('Net zero activities &amp; levers'!$C$5="On",(((('Activity data'!AR8-'Net zero supporting data'!P18)*EF!$H7)+('Net zero supporting data'!P18*'Net zero supporting data'!P28))*kgtoGg)))</f>
        <v>366.87055085566737</v>
      </c>
      <c r="Z7" s="93">
        <f>IF('Net zero activities &amp; levers'!$C$5="Off",('Activity data'!AS8*EF!$H7)*kgtoGg,IF('Net zero activities &amp; levers'!$C$5="On",(((('Activity data'!AS8-'Net zero supporting data'!Q18)*EF!$H7)+('Net zero supporting data'!Q18*'Net zero supporting data'!Q28))*kgtoGg)))</f>
        <v>366.5529934062356</v>
      </c>
      <c r="AA7" s="93">
        <f>IF('Net zero activities &amp; levers'!$C$5="Off",('Activity data'!AT8*EF!$H7)*kgtoGg,IF('Net zero activities &amp; levers'!$C$5="On",(((('Activity data'!AT8-'Net zero supporting data'!R18)*EF!$H7)+('Net zero supporting data'!R18*'Net zero supporting data'!R28))*kgtoGg)))</f>
        <v>367.22165264198151</v>
      </c>
      <c r="AB7" s="93">
        <f>IF('Net zero activities &amp; levers'!$C$5="Off",('Activity data'!AU8*EF!$H7)*kgtoGg,IF('Net zero activities &amp; levers'!$C$5="On",(((('Activity data'!AU8-'Net zero supporting data'!S18)*EF!$H7)+('Net zero supporting data'!S18*'Net zero supporting data'!S28))*kgtoGg)))</f>
        <v>369.78949605483501</v>
      </c>
      <c r="AC7" s="93">
        <f>IF('Net zero activities &amp; levers'!$C$5="Off",('Activity data'!AV8*EF!$H7)*kgtoGg,IF('Net zero activities &amp; levers'!$C$5="On",(((('Activity data'!AV8-'Net zero supporting data'!T18)*EF!$H7)+('Net zero supporting data'!T18*'Net zero supporting data'!T28))*kgtoGg)))</f>
        <v>374.32729222117479</v>
      </c>
      <c r="AD7" s="93">
        <f>IF('Net zero activities &amp; levers'!$C$5="Off",('Activity data'!AW8*EF!$H7)*kgtoGg,IF('Net zero activities &amp; levers'!$C$5="On",(((('Activity data'!AW8-'Net zero supporting data'!U18)*EF!$H7)+('Net zero supporting data'!U18*'Net zero supporting data'!U28))*kgtoGg)))</f>
        <v>377.19311708928177</v>
      </c>
      <c r="AE7" s="93">
        <f>IF('Net zero activities &amp; levers'!$C$5="Off",('Activity data'!AX8*EF!$H7)*kgtoGg,IF('Net zero activities &amp; levers'!$C$5="On",(((('Activity data'!AX8-'Net zero supporting data'!V18)*EF!$H7)+('Net zero supporting data'!V18*'Net zero supporting data'!V28))*kgtoGg)))</f>
        <v>380.30935070420128</v>
      </c>
      <c r="AF7" s="93">
        <f>IF('Net zero activities &amp; levers'!$C$5="Off",('Activity data'!AY8*EF!$H7)*kgtoGg,IF('Net zero activities &amp; levers'!$C$5="On",(((('Activity data'!AY8-'Net zero supporting data'!W18)*EF!$H7)+('Net zero supporting data'!W18*'Net zero supporting data'!W28))*kgtoGg)))</f>
        <v>383.76102612503496</v>
      </c>
      <c r="AG7" s="93">
        <f>IF('Net zero activities &amp; levers'!$C$5="Off",('Activity data'!AZ8*EF!$H7)*kgtoGg,IF('Net zero activities &amp; levers'!$C$5="On",(((('Activity data'!AZ8-'Net zero supporting data'!X18)*EF!$H7)+('Net zero supporting data'!X18*'Net zero supporting data'!X28))*kgtoGg)))</f>
        <v>388.68748984209822</v>
      </c>
      <c r="AH7" s="93">
        <f>IF('Net zero activities &amp; levers'!$C$5="Off",('Activity data'!BA8*EF!$H7)*kgtoGg,IF('Net zero activities &amp; levers'!$C$5="On",(((('Activity data'!BA8-'Net zero supporting data'!Y18)*EF!$H7)+('Net zero supporting data'!Y18*'Net zero supporting data'!Y28))*kgtoGg)))</f>
        <v>393.92268734105562</v>
      </c>
      <c r="AI7" s="93">
        <f>IF('Net zero activities &amp; levers'!$C$5="Off",('Activity data'!BB8*EF!$H7)*kgtoGg,IF('Net zero activities &amp; levers'!$C$5="On",(((('Activity data'!BB8-'Net zero supporting data'!Z18)*EF!$H7)+('Net zero supporting data'!Z18*'Net zero supporting data'!Z28))*kgtoGg)))</f>
        <v>399.46311574560417</v>
      </c>
      <c r="AJ7" s="93">
        <f>IF('Net zero activities &amp; levers'!$C$5="Off",('Activity data'!BC8*EF!$H7)*kgtoGg,IF('Net zero activities &amp; levers'!$C$5="On",(((('Activity data'!BC8-'Net zero supporting data'!AA18)*EF!$H7)+('Net zero supporting data'!AA18*'Net zero supporting data'!AA28))*kgtoGg)))</f>
        <v>405.36632763723298</v>
      </c>
      <c r="AK7" s="93">
        <f>IF('Net zero activities &amp; levers'!$C$5="Off",('Activity data'!BD8*EF!$H7)*kgtoGg,IF('Net zero activities &amp; levers'!$C$5="On",(((('Activity data'!BD8-'Net zero supporting data'!AB18)*EF!$H7)+('Net zero supporting data'!AB18*'Net zero supporting data'!AB28))*kgtoGg)))</f>
        <v>411.34318539398583</v>
      </c>
      <c r="AL7" s="93">
        <f>IF('Net zero activities &amp; levers'!$C$5="Off",('Activity data'!BE8*EF!$H7)*kgtoGg,IF('Net zero activities &amp; levers'!$C$5="On",(((('Activity data'!BE8-'Net zero supporting data'!AC18)*EF!$H7)+('Net zero supporting data'!AC18*'Net zero supporting data'!AC28))*kgtoGg)))</f>
        <v>416.84322212096885</v>
      </c>
      <c r="AM7" s="93">
        <f>IF('Net zero activities &amp; levers'!$C$5="Off",('Activity data'!BF8*EF!$H7)*kgtoGg,IF('Net zero activities &amp; levers'!$C$5="On",(((('Activity data'!BF8-'Net zero supporting data'!AD18)*EF!$H7)+('Net zero supporting data'!AD18*'Net zero supporting data'!AD28))*kgtoGg)))</f>
        <v>421.66976796734122</v>
      </c>
      <c r="AN7" s="93">
        <f>IF('Net zero activities &amp; levers'!$C$5="Off",('Activity data'!BG8*EF!$H7)*kgtoGg,IF('Net zero activities &amp; levers'!$C$5="On",(((('Activity data'!BG8-'Net zero supporting data'!AE18)*EF!$H7)+('Net zero supporting data'!AE18*'Net zero supporting data'!AE28))*kgtoGg)))</f>
        <v>428.70653475916799</v>
      </c>
      <c r="AO7" s="93">
        <f>IF('Net zero activities &amp; levers'!$C$5="Off",('Activity data'!BH8*EF!$H7)*kgtoGg,IF('Net zero activities &amp; levers'!$C$5="On",(((('Activity data'!BH8-'Net zero supporting data'!AF18)*EF!$H7)+('Net zero supporting data'!AF18*'Net zero supporting data'!AF28))*kgtoGg)))</f>
        <v>434.88384487983222</v>
      </c>
      <c r="AP7" s="93">
        <f>IF('Net zero activities &amp; levers'!$C$5="Off",('Activity data'!BI8*EF!$H7)*kgtoGg,IF('Net zero activities &amp; levers'!$C$5="On",(((('Activity data'!BI8-'Net zero supporting data'!AG18)*EF!$H7)+('Net zero supporting data'!AG18*'Net zero supporting data'!AG28))*kgtoGg)))</f>
        <v>441.09188912493386</v>
      </c>
      <c r="AQ7" s="93">
        <f>IF('Net zero activities &amp; levers'!$C$5="Off",('Activity data'!BJ8*EF!$H7)*kgtoGg,IF('Net zero activities &amp; levers'!$C$5="On",(((('Activity data'!BJ8-'Net zero supporting data'!AH18)*EF!$H7)+('Net zero supporting data'!AH18*'Net zero supporting data'!AH28))*kgtoGg)))</f>
        <v>447.51334146869289</v>
      </c>
      <c r="AR7" s="93">
        <f>IF('Net zero activities &amp; levers'!$C$5="Off",('Activity data'!BK8*EF!$H7)*kgtoGg,IF('Net zero activities &amp; levers'!$C$5="On",(((('Activity data'!BK8-'Net zero supporting data'!AI18)*EF!$H7)+('Net zero supporting data'!AI18*'Net zero supporting data'!AI28))*kgtoGg)))</f>
        <v>454.16271351860905</v>
      </c>
      <c r="AS7" s="93">
        <f>IF('Net zero activities &amp; levers'!$C$5="Off",('Activity data'!BL8*EF!$H7)*kgtoGg,IF('Net zero activities &amp; levers'!$C$5="On",(((('Activity data'!BL8-'Net zero supporting data'!AJ18)*EF!$H7)+('Net zero supporting data'!AJ18*'Net zero supporting data'!AJ28))*kgtoGg)))</f>
        <v>461.04859559187889</v>
      </c>
      <c r="AT7" s="93">
        <f>IF('Net zero activities &amp; levers'!$C$5="Off",('Activity data'!BM8*EF!$H7)*kgtoGg,IF('Net zero activities &amp; levers'!$C$5="On",(((('Activity data'!BM8-'Net zero supporting data'!AK18)*EF!$H7)+('Net zero supporting data'!AK18*'Net zero supporting data'!AK28))*kgtoGg)))</f>
        <v>466.95077939830412</v>
      </c>
      <c r="AU7" s="93">
        <f>IF('Net zero activities &amp; levers'!$C$5="Off",('Activity data'!BN8*EF!$H7)*kgtoGg,IF('Net zero activities &amp; levers'!$C$5="On",(((('Activity data'!BN8-'Net zero supporting data'!AL18)*EF!$H7)+('Net zero supporting data'!AL18*'Net zero supporting data'!AL28))*kgtoGg)))</f>
        <v>473.05678094171992</v>
      </c>
      <c r="AV7" s="93">
        <f>IF('Net zero activities &amp; levers'!$C$5="Off",('Activity data'!BO8*EF!$H7)*kgtoGg,IF('Net zero activities &amp; levers'!$C$5="On",(((('Activity data'!BO8-'Net zero supporting data'!AM18)*EF!$H7)+('Net zero supporting data'!AM18*'Net zero supporting data'!AM28))*kgtoGg)))</f>
        <v>479.75623425821254</v>
      </c>
      <c r="AW7" s="93">
        <f>IF('Net zero activities &amp; levers'!$C$5="Off",('Activity data'!BP8*EF!$H7)*kgtoGg,IF('Net zero activities &amp; levers'!$C$5="On",(((('Activity data'!BP8-'Net zero supporting data'!AN18)*EF!$H7)+('Net zero supporting data'!AN18*'Net zero supporting data'!AN28))*kgtoGg)))</f>
        <v>486.8226667581352</v>
      </c>
      <c r="AY7" s="79"/>
    </row>
    <row r="8" spans="1:55" x14ac:dyDescent="0.25">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291.3087348709679</v>
      </c>
      <c r="S8" s="27">
        <f t="shared" si="5"/>
        <v>258.50961697978511</v>
      </c>
      <c r="T8" s="27">
        <f t="shared" si="5"/>
        <v>268.17917275584364</v>
      </c>
      <c r="U8" s="27">
        <f t="shared" si="5"/>
        <v>268.76554350418132</v>
      </c>
      <c r="V8" s="27">
        <f t="shared" si="5"/>
        <v>263.63611619384227</v>
      </c>
      <c r="W8" s="27">
        <f t="shared" si="5"/>
        <v>261.26463546510337</v>
      </c>
      <c r="X8" s="27">
        <f t="shared" si="5"/>
        <v>259.27416678163655</v>
      </c>
      <c r="Y8" s="27">
        <f t="shared" si="5"/>
        <v>258.34258530596463</v>
      </c>
      <c r="Z8" s="27">
        <f t="shared" si="5"/>
        <v>258.1189679775145</v>
      </c>
      <c r="AA8" s="27">
        <f t="shared" si="5"/>
        <v>258.58982385637535</v>
      </c>
      <c r="AB8" s="27">
        <f t="shared" si="5"/>
        <v>260.39804559668738</v>
      </c>
      <c r="AC8" s="27">
        <f t="shared" si="5"/>
        <v>263.59346695299269</v>
      </c>
      <c r="AD8" s="27">
        <f t="shared" si="5"/>
        <v>265.61152101520645</v>
      </c>
      <c r="AE8" s="27">
        <f t="shared" si="5"/>
        <v>267.80590769088269</v>
      </c>
      <c r="AF8" s="27">
        <f t="shared" si="5"/>
        <v>270.23650548559647</v>
      </c>
      <c r="AG8" s="27">
        <f t="shared" si="5"/>
        <v>273.70561841961023</v>
      </c>
      <c r="AH8" s="27">
        <f t="shared" si="5"/>
        <v>277.39213523954453</v>
      </c>
      <c r="AI8" s="27">
        <f t="shared" si="5"/>
        <v>281.29358929301202</v>
      </c>
      <c r="AJ8" s="27">
        <f t="shared" si="5"/>
        <v>285.45050790677192</v>
      </c>
      <c r="AK8" s="27">
        <f t="shared" si="5"/>
        <v>289.65928640175946</v>
      </c>
      <c r="AL8" s="27">
        <f t="shared" si="5"/>
        <v>293.53229747886155</v>
      </c>
      <c r="AM8" s="27">
        <f t="shared" si="5"/>
        <v>296.93105033362571</v>
      </c>
      <c r="AN8" s="27">
        <f t="shared" si="5"/>
        <v>301.88619465075811</v>
      </c>
      <c r="AO8" s="27">
        <f t="shared" si="5"/>
        <v>306.23612751696118</v>
      </c>
      <c r="AP8" s="27">
        <f t="shared" si="5"/>
        <v>310.60770271217035</v>
      </c>
      <c r="AQ8" s="27">
        <f t="shared" si="5"/>
        <v>315.12955543661644</v>
      </c>
      <c r="AR8" s="27">
        <f t="shared" si="5"/>
        <v>319.81190446144291</v>
      </c>
      <c r="AS8" s="27">
        <f t="shared" si="5"/>
        <v>324.66079890873908</v>
      </c>
      <c r="AT8" s="27">
        <f t="shared" si="5"/>
        <v>328.81699356635488</v>
      </c>
      <c r="AU8" s="27">
        <f t="shared" si="5"/>
        <v>333.1167124206732</v>
      </c>
      <c r="AV8" s="27">
        <f t="shared" si="5"/>
        <v>337.83432762822417</v>
      </c>
      <c r="AW8" s="27">
        <f t="shared" si="5"/>
        <v>342.81036191787291</v>
      </c>
      <c r="AY8" s="79"/>
    </row>
    <row r="9" spans="1:55" x14ac:dyDescent="0.25">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35.195504797614646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37.125912791560353</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34.945734880362735</v>
      </c>
      <c r="T9" s="93">
        <f>IF('Net zero activities &amp; levers'!$C$5="Off",('Activity data'!AM10*EF!$H9)*kgtoGg,IF('Net zero activities &amp; levers'!$C$5="On",(((('Activity data'!AM10-'Net zero supporting data'!K19)*EF!$H9)+('Net zero supporting data'!K19*'Net zero supporting data'!K29))*kgtoGg)))</f>
        <v>37.126310121863817</v>
      </c>
      <c r="U9" s="93">
        <f>IF('Net zero activities &amp; levers'!$C$5="Off",('Activity data'!AN10*EF!$H9)*kgtoGg,IF('Net zero activities &amp; levers'!$C$5="On",(((('Activity data'!AN10-'Net zero supporting data'!L19)*EF!$H9)+('Net zero supporting data'!L19*'Net zero supporting data'!L29))*kgtoGg)))</f>
        <v>38.091605263801455</v>
      </c>
      <c r="V9" s="93">
        <f>IF('Net zero activities &amp; levers'!$C$5="Off",('Activity data'!AO10*EF!$H9)*kgtoGg,IF('Net zero activities &amp; levers'!$C$5="On",(((('Activity data'!AO10-'Net zero supporting data'!M19)*EF!$H9)+('Net zero supporting data'!M19*'Net zero supporting data'!M29))*kgtoGg)))</f>
        <v>38.241190124753324</v>
      </c>
      <c r="W9" s="93">
        <f>IF('Net zero activities &amp; levers'!$C$5="Off",('Activity data'!AP10*EF!$H9)*kgtoGg,IF('Net zero activities &amp; levers'!$C$5="On",(((('Activity data'!AP10-'Net zero supporting data'!N19)*EF!$H9)+('Net zero supporting data'!N19*'Net zero supporting data'!N29))*kgtoGg)))</f>
        <v>38.775797644226841</v>
      </c>
      <c r="X9" s="93">
        <f>IF('Net zero activities &amp; levers'!$C$5="Off",('Activity data'!AQ10*EF!$H9)*kgtoGg,IF('Net zero activities &amp; levers'!$C$5="On",(((('Activity data'!AQ10-'Net zero supporting data'!O19)*EF!$H9)+('Net zero supporting data'!O19*'Net zero supporting data'!O29))*kgtoGg)))</f>
        <v>39.362770285967983</v>
      </c>
      <c r="Y9" s="93">
        <f>IF('Net zero activities &amp; levers'!$C$5="Off",('Activity data'!AR10*EF!$H9)*kgtoGg,IF('Net zero activities &amp; levers'!$C$5="On",(((('Activity data'!AR10-'Net zero supporting data'!P19)*EF!$H9)+('Net zero supporting data'!P19*'Net zero supporting data'!P29))*kgtoGg)))</f>
        <v>40.111631744252151</v>
      </c>
      <c r="Z9" s="93">
        <f>IF('Net zero activities &amp; levers'!$C$5="Off",('Activity data'!AS10*EF!$H9)*kgtoGg,IF('Net zero activities &amp; levers'!$C$5="On",(((('Activity data'!AS10-'Net zero supporting data'!Q19)*EF!$H9)+('Net zero supporting data'!Q19*'Net zero supporting data'!Q29))*kgtoGg)))</f>
        <v>40.97811083123846</v>
      </c>
      <c r="AA9" s="93">
        <f>IF('Net zero activities &amp; levers'!$C$5="Off",('Activity data'!AT10*EF!$H9)*kgtoGg,IF('Net zero activities &amp; levers'!$C$5="On",(((('Activity data'!AT10-'Net zero supporting data'!R19)*EF!$H9)+('Net zero supporting data'!R19*'Net zero supporting data'!R29))*kgtoGg)))</f>
        <v>41.968005840334627</v>
      </c>
      <c r="AB9" s="93">
        <f>IF('Net zero activities &amp; levers'!$C$5="Off",('Activity data'!AU10*EF!$H9)*kgtoGg,IF('Net zero activities &amp; levers'!$C$5="On",(((('Activity data'!AU10-'Net zero supporting data'!S19)*EF!$H9)+('Net zero supporting data'!S19*'Net zero supporting data'!S29))*kgtoGg)))</f>
        <v>43.196001546244318</v>
      </c>
      <c r="AC9" s="93">
        <f>IF('Net zero activities &amp; levers'!$C$5="Off",('Activity data'!AV10*EF!$H9)*kgtoGg,IF('Net zero activities &amp; levers'!$C$5="On",(((('Activity data'!AV10-'Net zero supporting data'!T19)*EF!$H9)+('Net zero supporting data'!T19*'Net zero supporting data'!T29))*kgtoGg)))</f>
        <v>44.685818417445063</v>
      </c>
      <c r="AD9" s="93">
        <f>IF('Net zero activities &amp; levers'!$C$5="Off",('Activity data'!AW10*EF!$H9)*kgtoGg,IF('Net zero activities &amp; levers'!$C$5="On",(((('Activity data'!AW10-'Net zero supporting data'!U19)*EF!$H9)+('Net zero supporting data'!U19*'Net zero supporting data'!U29))*kgtoGg)))</f>
        <v>46.521178227808413</v>
      </c>
      <c r="AE9" s="93">
        <f>IF('Net zero activities &amp; levers'!$C$5="Off",('Activity data'!AX10*EF!$H9)*kgtoGg,IF('Net zero activities &amp; levers'!$C$5="On",(((('Activity data'!AX10-'Net zero supporting data'!V19)*EF!$H9)+('Net zero supporting data'!V19*'Net zero supporting data'!V29))*kgtoGg)))</f>
        <v>48.464015550171958</v>
      </c>
      <c r="AF9" s="93">
        <f>IF('Net zero activities &amp; levers'!$C$5="Off",('Activity data'!AY10*EF!$H9)*kgtoGg,IF('Net zero activities &amp; levers'!$C$5="On",(((('Activity data'!AY10-'Net zero supporting data'!W19)*EF!$H9)+('Net zero supporting data'!W19*'Net zero supporting data'!W29))*kgtoGg)))</f>
        <v>50.53291732155774</v>
      </c>
      <c r="AG9" s="93">
        <f>IF('Net zero activities &amp; levers'!$C$5="Off",('Activity data'!AZ10*EF!$H9)*kgtoGg,IF('Net zero activities &amp; levers'!$C$5="On",(((('Activity data'!AZ10-'Net zero supporting data'!X19)*EF!$H9)+('Net zero supporting data'!X19*'Net zero supporting data'!X29))*kgtoGg)))</f>
        <v>52.891961610432503</v>
      </c>
      <c r="AH9" s="93">
        <f>IF('Net zero activities &amp; levers'!$C$5="Off",('Activity data'!BA10*EF!$H9)*kgtoGg,IF('Net zero activities &amp; levers'!$C$5="On",(((('Activity data'!BA10-'Net zero supporting data'!Y19)*EF!$H9)+('Net zero supporting data'!Y19*'Net zero supporting data'!Y29))*kgtoGg)))</f>
        <v>55.402449551952458</v>
      </c>
      <c r="AI9" s="93">
        <f>IF('Net zero activities &amp; levers'!$C$5="Off",('Activity data'!BB10*EF!$H9)*kgtoGg,IF('Net zero activities &amp; levers'!$C$5="On",(((('Activity data'!BB10-'Net zero supporting data'!Z19)*EF!$H9)+('Net zero supporting data'!Z19*'Net zero supporting data'!Z29))*kgtoGg)))</f>
        <v>58.074505370530936</v>
      </c>
      <c r="AJ9" s="93">
        <f>IF('Net zero activities &amp; levers'!$C$5="Off",('Activity data'!BC10*EF!$H9)*kgtoGg,IF('Net zero activities &amp; levers'!$C$5="On",(((('Activity data'!BC10-'Net zero supporting data'!AA19)*EF!$H9)+('Net zero supporting data'!AA19*'Net zero supporting data'!AA29))*kgtoGg)))</f>
        <v>60.92817105791972</v>
      </c>
      <c r="AK9" s="93">
        <f>IF('Net zero activities &amp; levers'!$C$5="Off",('Activity data'!BD10*EF!$H9)*kgtoGg,IF('Net zero activities &amp; levers'!$C$5="On",(((('Activity data'!BD10-'Net zero supporting data'!AB19)*EF!$H9)+('Net zero supporting data'!AB19*'Net zero supporting data'!AB29))*kgtoGg)))</f>
        <v>63.931668908248753</v>
      </c>
      <c r="AL9" s="93">
        <f>IF('Net zero activities &amp; levers'!$C$5="Off",('Activity data'!BE10*EF!$H9)*kgtoGg,IF('Net zero activities &amp; levers'!$C$5="On",(((('Activity data'!BE10-'Net zero supporting data'!AC19)*EF!$H9)+('Net zero supporting data'!AC19*'Net zero supporting data'!AC29))*kgtoGg)))</f>
        <v>67.006100228620127</v>
      </c>
      <c r="AM9" s="93">
        <f>IF('Net zero activities &amp; levers'!$C$5="Off",('Activity data'!BF10*EF!$H9)*kgtoGg,IF('Net zero activities &amp; levers'!$C$5="On",(((('Activity data'!BF10-'Net zero supporting data'!AD19)*EF!$H9)+('Net zero supporting data'!AD19*'Net zero supporting data'!AD29))*kgtoGg)))</f>
        <v>70.119961035903842</v>
      </c>
      <c r="AN9" s="93">
        <f>IF('Net zero activities &amp; levers'!$C$5="Off",('Activity data'!BG10*EF!$H9)*kgtoGg,IF('Net zero activities &amp; levers'!$C$5="On",(((('Activity data'!BG10-'Net zero supporting data'!AE19)*EF!$H9)+('Net zero supporting data'!AE19*'Net zero supporting data'!AE29))*kgtoGg)))</f>
        <v>73.301580570123264</v>
      </c>
      <c r="AO9" s="93">
        <f>IF('Net zero activities &amp; levers'!$C$5="Off",('Activity data'!BH10*EF!$H9)*kgtoGg,IF('Net zero activities &amp; levers'!$C$5="On",(((('Activity data'!BH10-'Net zero supporting data'!AF19)*EF!$H9)+('Net zero supporting data'!AF19*'Net zero supporting data'!AF29))*kgtoGg)))</f>
        <v>76.463071745343427</v>
      </c>
      <c r="AP9" s="93">
        <f>IF('Net zero activities &amp; levers'!$C$5="Off",('Activity data'!BI10*EF!$H9)*kgtoGg,IF('Net zero activities &amp; levers'!$C$5="On",(((('Activity data'!BI10-'Net zero supporting data'!AG19)*EF!$H9)+('Net zero supporting data'!AG19*'Net zero supporting data'!AG29))*kgtoGg)))</f>
        <v>79.758933969438331</v>
      </c>
      <c r="AQ9" s="93">
        <f>IF('Net zero activities &amp; levers'!$C$5="Off",('Activity data'!BJ10*EF!$H9)*kgtoGg,IF('Net zero activities &amp; levers'!$C$5="On",(((('Activity data'!BJ10-'Net zero supporting data'!AH19)*EF!$H9)+('Net zero supporting data'!AH19*'Net zero supporting data'!AH29))*kgtoGg)))</f>
        <v>83.230024655970965</v>
      </c>
      <c r="AR9" s="93">
        <f>IF('Net zero activities &amp; levers'!$C$5="Off",('Activity data'!BK10*EF!$H9)*kgtoGg,IF('Net zero activities &amp; levers'!$C$5="On",(((('Activity data'!BK10-'Net zero supporting data'!AI19)*EF!$H9)+('Net zero supporting data'!AI19*'Net zero supporting data'!AI29))*kgtoGg)))</f>
        <v>86.889374999446048</v>
      </c>
      <c r="AS9" s="93">
        <f>IF('Net zero activities &amp; levers'!$C$5="Off",('Activity data'!BL10*EF!$H9)*kgtoGg,IF('Net zero activities &amp; levers'!$C$5="On",(((('Activity data'!BL10-'Net zero supporting data'!AJ19)*EF!$H9)+('Net zero supporting data'!AJ19*'Net zero supporting data'!AJ29))*kgtoGg)))</f>
        <v>90.749855374578985</v>
      </c>
      <c r="AT9" s="93">
        <f>IF('Net zero activities &amp; levers'!$C$5="Off",('Activity data'!BM10*EF!$H9)*kgtoGg,IF('Net zero activities &amp; levers'!$C$5="On",(((('Activity data'!BM10-'Net zero supporting data'!AK19)*EF!$H9)+('Net zero supporting data'!AK19*'Net zero supporting data'!AK29))*kgtoGg)))</f>
        <v>94.576410142711268</v>
      </c>
      <c r="AU9" s="93">
        <f>IF('Net zero activities &amp; levers'!$C$5="Off",('Activity data'!BN10*EF!$H9)*kgtoGg,IF('Net zero activities &amp; levers'!$C$5="On",(((('Activity data'!BN10-'Net zero supporting data'!AL19)*EF!$H9)+('Net zero supporting data'!AL19*'Net zero supporting data'!AL29))*kgtoGg)))</f>
        <v>98.607869573421212</v>
      </c>
      <c r="AV9" s="93">
        <f>IF('Net zero activities &amp; levers'!$C$5="Off",('Activity data'!BO10*EF!$H9)*kgtoGg,IF('Net zero activities &amp; levers'!$C$5="On",(((('Activity data'!BO10-'Net zero supporting data'!AM19)*EF!$H9)+('Net zero supporting data'!AM19*'Net zero supporting data'!AM29))*kgtoGg)))</f>
        <v>102.94029053222913</v>
      </c>
      <c r="AW9" s="93">
        <f>IF('Net zero activities &amp; levers'!$C$5="Off",('Activity data'!BP10*EF!$H9)*kgtoGg,IF('Net zero activities &amp; levers'!$C$5="On",(((('Activity data'!BP10-'Net zero supporting data'!AN19)*EF!$H9)+('Net zero supporting data'!AN19*'Net zero supporting data'!AN29))*kgtoGg)))</f>
        <v>107.54440019266934</v>
      </c>
      <c r="AY9" s="79"/>
    </row>
    <row r="10" spans="1:55" x14ac:dyDescent="0.25">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134.50952060304346</v>
      </c>
      <c r="T10" s="27">
        <f t="shared" si="6"/>
        <v>134.5978352598826</v>
      </c>
      <c r="U10" s="27">
        <f t="shared" si="6"/>
        <v>134.55209180447844</v>
      </c>
      <c r="V10" s="27">
        <f t="shared" si="6"/>
        <v>134.53903703800194</v>
      </c>
      <c r="W10" s="27">
        <f t="shared" si="6"/>
        <v>134.67854571120449</v>
      </c>
      <c r="X10" s="27">
        <f t="shared" si="6"/>
        <v>134.90483220689865</v>
      </c>
      <c r="Y10" s="27">
        <f t="shared" si="6"/>
        <v>135.11998781656493</v>
      </c>
      <c r="Z10" s="27">
        <f t="shared" si="6"/>
        <v>135.32627367041866</v>
      </c>
      <c r="AA10" s="27">
        <f t="shared" si="6"/>
        <v>135.52273082086006</v>
      </c>
      <c r="AB10" s="27">
        <f t="shared" si="6"/>
        <v>135.7137749763717</v>
      </c>
      <c r="AC10" s="27">
        <f t="shared" si="6"/>
        <v>135.90295241350591</v>
      </c>
      <c r="AD10" s="27">
        <f t="shared" si="6"/>
        <v>136.0893367545562</v>
      </c>
      <c r="AE10" s="27">
        <f t="shared" si="6"/>
        <v>136.27319967317703</v>
      </c>
      <c r="AF10" s="27">
        <f t="shared" si="6"/>
        <v>136.45534333351932</v>
      </c>
      <c r="AG10" s="27">
        <f t="shared" si="6"/>
        <v>136.63687183937546</v>
      </c>
      <c r="AH10" s="27">
        <f t="shared" si="6"/>
        <v>136.81627550490597</v>
      </c>
      <c r="AI10" s="27">
        <f t="shared" si="6"/>
        <v>136.99582569477411</v>
      </c>
      <c r="AJ10" s="27">
        <f t="shared" si="6"/>
        <v>137.17364609726505</v>
      </c>
      <c r="AK10" s="27">
        <f t="shared" si="6"/>
        <v>137.3452157051286</v>
      </c>
      <c r="AL10" s="27">
        <f t="shared" si="6"/>
        <v>137.50892236978345</v>
      </c>
      <c r="AM10" s="27">
        <f t="shared" si="6"/>
        <v>137.66487719948714</v>
      </c>
      <c r="AN10" s="27">
        <f t="shared" si="6"/>
        <v>137.8161644943176</v>
      </c>
      <c r="AO10" s="27">
        <f t="shared" si="6"/>
        <v>137.95688571441841</v>
      </c>
      <c r="AP10" s="27">
        <f t="shared" si="6"/>
        <v>138.0880956451193</v>
      </c>
      <c r="AQ10" s="27">
        <f t="shared" si="6"/>
        <v>138.21023608756138</v>
      </c>
      <c r="AR10" s="27">
        <f t="shared" si="6"/>
        <v>138.3214494575289</v>
      </c>
      <c r="AS10" s="27">
        <f t="shared" si="6"/>
        <v>138.41969286097324</v>
      </c>
      <c r="AT10" s="27">
        <f t="shared" si="6"/>
        <v>138.50048221334654</v>
      </c>
      <c r="AU10" s="27">
        <f t="shared" si="6"/>
        <v>138.56840641538551</v>
      </c>
      <c r="AV10" s="27">
        <f t="shared" si="6"/>
        <v>138.62533860541211</v>
      </c>
      <c r="AW10" s="27">
        <f t="shared" si="6"/>
        <v>138.66859186137901</v>
      </c>
      <c r="AY10" s="79"/>
    </row>
    <row r="11" spans="1:55" x14ac:dyDescent="0.25">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14.57731005863897</v>
      </c>
      <c r="T11" s="27">
        <f t="shared" si="7"/>
        <v>14.586881055024168</v>
      </c>
      <c r="U11" s="27">
        <f t="shared" si="7"/>
        <v>14.581923662197322</v>
      </c>
      <c r="V11" s="27">
        <f t="shared" si="7"/>
        <v>14.580508867335086</v>
      </c>
      <c r="W11" s="27">
        <f t="shared" si="7"/>
        <v>14.595627954638539</v>
      </c>
      <c r="X11" s="27">
        <f t="shared" si="7"/>
        <v>14.620151485724129</v>
      </c>
      <c r="Y11" s="27">
        <f t="shared" si="7"/>
        <v>14.643468720213551</v>
      </c>
      <c r="Z11" s="27">
        <f t="shared" si="7"/>
        <v>14.665824705417089</v>
      </c>
      <c r="AA11" s="27">
        <f t="shared" si="6"/>
        <v>14.687115516523853</v>
      </c>
      <c r="AB11" s="27">
        <f t="shared" si="6"/>
        <v>14.707819700713191</v>
      </c>
      <c r="AC11" s="27">
        <f t="shared" si="6"/>
        <v>14.728321581508247</v>
      </c>
      <c r="AD11" s="27">
        <f t="shared" si="6"/>
        <v>14.748520763821768</v>
      </c>
      <c r="AE11" s="27">
        <f t="shared" si="6"/>
        <v>14.768446689964435</v>
      </c>
      <c r="AF11" s="27">
        <f t="shared" si="6"/>
        <v>14.788186293526485</v>
      </c>
      <c r="AG11" s="27">
        <f t="shared" si="6"/>
        <v>14.80785923044933</v>
      </c>
      <c r="AH11" s="27">
        <f t="shared" si="6"/>
        <v>14.827301890317345</v>
      </c>
      <c r="AI11" s="27">
        <f t="shared" si="6"/>
        <v>14.846760429586991</v>
      </c>
      <c r="AJ11" s="27">
        <f t="shared" si="6"/>
        <v>14.866031505197411</v>
      </c>
      <c r="AK11" s="27">
        <f t="shared" si="6"/>
        <v>14.884625158339979</v>
      </c>
      <c r="AL11" s="27">
        <f t="shared" si="6"/>
        <v>14.902366674320708</v>
      </c>
      <c r="AM11" s="27">
        <f t="shared" si="6"/>
        <v>14.919268094365481</v>
      </c>
      <c r="AN11" s="27">
        <f t="shared" si="6"/>
        <v>14.935663675843946</v>
      </c>
      <c r="AO11" s="27">
        <f t="shared" si="6"/>
        <v>14.950914171482042</v>
      </c>
      <c r="AP11" s="27">
        <f t="shared" si="6"/>
        <v>14.965133892391199</v>
      </c>
      <c r="AQ11" s="27">
        <f t="shared" si="6"/>
        <v>14.978370718247056</v>
      </c>
      <c r="AR11" s="27">
        <f t="shared" si="6"/>
        <v>14.990423335559308</v>
      </c>
      <c r="AS11" s="27">
        <f t="shared" si="6"/>
        <v>15.001070348103873</v>
      </c>
      <c r="AT11" s="27">
        <f t="shared" si="6"/>
        <v>15.009825798526281</v>
      </c>
      <c r="AU11" s="27">
        <f t="shared" si="6"/>
        <v>15.017187003511392</v>
      </c>
      <c r="AV11" s="27">
        <f t="shared" si="6"/>
        <v>15.023356962207361</v>
      </c>
      <c r="AW11" s="27">
        <f t="shared" si="6"/>
        <v>15.028044482618171</v>
      </c>
      <c r="AY11" s="79"/>
    </row>
    <row r="12" spans="1:55" x14ac:dyDescent="0.25">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15.545788610572222</v>
      </c>
      <c r="R12" s="27">
        <f t="shared" si="6"/>
        <v>15.648067752449878</v>
      </c>
      <c r="S12" s="27">
        <f t="shared" si="6"/>
        <v>15.608841098506876</v>
      </c>
      <c r="T12" s="27">
        <f t="shared" si="6"/>
        <v>15.634176304598387</v>
      </c>
      <c r="U12" s="27">
        <f t="shared" si="6"/>
        <v>15.634727326070967</v>
      </c>
      <c r="V12" s="27">
        <f t="shared" si="6"/>
        <v>15.640036279286257</v>
      </c>
      <c r="W12" s="27">
        <f t="shared" si="6"/>
        <v>15.671136313545395</v>
      </c>
      <c r="X12" s="27">
        <f t="shared" si="6"/>
        <v>15.716429987532408</v>
      </c>
      <c r="Y12" s="27">
        <f t="shared" si="6"/>
        <v>15.75882810444668</v>
      </c>
      <c r="Z12" s="27">
        <f t="shared" si="6"/>
        <v>15.798806458461641</v>
      </c>
      <c r="AA12" s="27">
        <f t="shared" si="6"/>
        <v>15.836270899052716</v>
      </c>
      <c r="AB12" s="27">
        <f t="shared" si="6"/>
        <v>15.872052306531405</v>
      </c>
      <c r="AC12" s="27">
        <f t="shared" si="6"/>
        <v>15.906818975461929</v>
      </c>
      <c r="AD12" s="27">
        <f t="shared" si="6"/>
        <v>15.940458123071297</v>
      </c>
      <c r="AE12" s="27">
        <f t="shared" si="6"/>
        <v>15.973060095106831</v>
      </c>
      <c r="AF12" s="27">
        <f t="shared" si="6"/>
        <v>16.004802135612195</v>
      </c>
      <c r="AG12" s="27">
        <f t="shared" si="6"/>
        <v>16.035908782343299</v>
      </c>
      <c r="AH12" s="27">
        <f t="shared" si="6"/>
        <v>16.066153162175954</v>
      </c>
      <c r="AI12" s="27">
        <f t="shared" si="6"/>
        <v>16.095953148281513</v>
      </c>
      <c r="AJ12" s="27">
        <f t="shared" si="6"/>
        <v>16.125014706287757</v>
      </c>
      <c r="AK12" s="27">
        <f t="shared" si="6"/>
        <v>16.15259436374124</v>
      </c>
      <c r="AL12" s="27">
        <f t="shared" si="6"/>
        <v>16.178446095420561</v>
      </c>
      <c r="AM12" s="27">
        <f t="shared" si="6"/>
        <v>16.202615975057011</v>
      </c>
      <c r="AN12" s="27">
        <f t="shared" si="6"/>
        <v>16.225651111515109</v>
      </c>
      <c r="AO12" s="27">
        <f t="shared" si="6"/>
        <v>16.24657668451183</v>
      </c>
      <c r="AP12" s="27">
        <f t="shared" si="6"/>
        <v>16.2655954113274</v>
      </c>
      <c r="AQ12" s="27">
        <f t="shared" si="6"/>
        <v>16.282804280634604</v>
      </c>
      <c r="AR12" s="27">
        <f t="shared" si="6"/>
        <v>16.297912276425052</v>
      </c>
      <c r="AS12" s="27">
        <f t="shared" si="6"/>
        <v>16.310598247341446</v>
      </c>
      <c r="AT12" s="27">
        <f t="shared" si="6"/>
        <v>16.320133460913411</v>
      </c>
      <c r="AU12" s="27">
        <f t="shared" si="6"/>
        <v>16.327309708106313</v>
      </c>
      <c r="AV12" s="27">
        <f t="shared" si="6"/>
        <v>16.332459568044055</v>
      </c>
      <c r="AW12" s="27">
        <f t="shared" si="6"/>
        <v>16.335152889996454</v>
      </c>
      <c r="AY12" s="79"/>
    </row>
    <row r="13" spans="1:55" x14ac:dyDescent="0.25">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23.099483706921031</v>
      </c>
      <c r="T13" s="27">
        <f t="shared" si="6"/>
        <v>23.136977213109546</v>
      </c>
      <c r="U13" s="27">
        <f t="shared" si="6"/>
        <v>23.137792668366455</v>
      </c>
      <c r="V13" s="27">
        <f t="shared" si="6"/>
        <v>23.14564937454492</v>
      </c>
      <c r="W13" s="27">
        <f t="shared" si="6"/>
        <v>23.191674235078761</v>
      </c>
      <c r="X13" s="27">
        <f t="shared" si="6"/>
        <v>23.258704226459077</v>
      </c>
      <c r="Y13" s="27">
        <f t="shared" si="6"/>
        <v>23.321449090391294</v>
      </c>
      <c r="Z13" s="27">
        <f t="shared" si="6"/>
        <v>23.380612953446221</v>
      </c>
      <c r="AA13" s="27">
        <f t="shared" si="6"/>
        <v>23.436056482505219</v>
      </c>
      <c r="AB13" s="27">
        <f t="shared" si="6"/>
        <v>23.489009295199537</v>
      </c>
      <c r="AC13" s="27">
        <f t="shared" si="6"/>
        <v>23.540460398932115</v>
      </c>
      <c r="AD13" s="27">
        <f t="shared" si="6"/>
        <v>23.590242886767914</v>
      </c>
      <c r="AE13" s="27">
        <f t="shared" si="6"/>
        <v>23.638490461145512</v>
      </c>
      <c r="AF13" s="27">
        <f t="shared" si="6"/>
        <v>23.685465425068244</v>
      </c>
      <c r="AG13" s="27">
        <f t="shared" si="6"/>
        <v>23.731500071382303</v>
      </c>
      <c r="AH13" s="27">
        <f t="shared" si="6"/>
        <v>23.776258651136008</v>
      </c>
      <c r="AI13" s="27">
        <f t="shared" si="6"/>
        <v>23.820359573758481</v>
      </c>
      <c r="AJ13" s="27">
        <f t="shared" si="6"/>
        <v>23.863367698540223</v>
      </c>
      <c r="AK13" s="27">
        <f t="shared" si="6"/>
        <v>23.904182762513823</v>
      </c>
      <c r="AL13" s="27">
        <f t="shared" si="6"/>
        <v>23.94244067358829</v>
      </c>
      <c r="AM13" s="27">
        <f t="shared" si="6"/>
        <v>23.978209616159802</v>
      </c>
      <c r="AN13" s="27">
        <f t="shared" si="6"/>
        <v>24.012299255226694</v>
      </c>
      <c r="AO13" s="27">
        <f t="shared" si="6"/>
        <v>24.043266956764896</v>
      </c>
      <c r="AP13" s="27">
        <f t="shared" si="6"/>
        <v>24.071412721554868</v>
      </c>
      <c r="AQ13" s="27">
        <f t="shared" si="6"/>
        <v>24.096880082883459</v>
      </c>
      <c r="AR13" s="27">
        <f t="shared" si="6"/>
        <v>24.119238366910007</v>
      </c>
      <c r="AS13" s="27">
        <f t="shared" si="6"/>
        <v>24.138012302568676</v>
      </c>
      <c r="AT13" s="27">
        <f t="shared" si="6"/>
        <v>24.152123440554998</v>
      </c>
      <c r="AU13" s="27">
        <f t="shared" si="6"/>
        <v>24.162743550277629</v>
      </c>
      <c r="AV13" s="27">
        <f t="shared" si="6"/>
        <v>24.170364814724749</v>
      </c>
      <c r="AW13" s="27">
        <f t="shared" si="6"/>
        <v>24.174350654939559</v>
      </c>
      <c r="AY13" s="79"/>
    </row>
    <row r="14" spans="1:55" x14ac:dyDescent="0.25">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5.6203482259438013</v>
      </c>
      <c r="N14" s="27">
        <f t="shared" si="6"/>
        <v>5.629075655008374</v>
      </c>
      <c r="O14" s="27">
        <f t="shared" si="6"/>
        <v>5.6165815405282276</v>
      </c>
      <c r="P14" s="27">
        <f t="shared" si="6"/>
        <v>5.5833231296706112</v>
      </c>
      <c r="Q14" s="27">
        <f t="shared" si="6"/>
        <v>5.5648827699457346</v>
      </c>
      <c r="R14" s="27">
        <f t="shared" si="6"/>
        <v>5.5483103177944031</v>
      </c>
      <c r="S14" s="27">
        <f t="shared" si="6"/>
        <v>5.2803833464567367</v>
      </c>
      <c r="T14" s="27">
        <f t="shared" si="6"/>
        <v>5.4084183105105064</v>
      </c>
      <c r="U14" s="27">
        <f t="shared" si="6"/>
        <v>5.4467115947178373</v>
      </c>
      <c r="V14" s="27">
        <f t="shared" si="6"/>
        <v>5.4224186083093189</v>
      </c>
      <c r="W14" s="27">
        <f t="shared" si="6"/>
        <v>5.4223243033308801</v>
      </c>
      <c r="X14" s="27">
        <f t="shared" si="6"/>
        <v>5.4234073071057072</v>
      </c>
      <c r="Y14" s="27">
        <f t="shared" si="6"/>
        <v>5.4369231886816394</v>
      </c>
      <c r="Z14" s="27">
        <f t="shared" si="6"/>
        <v>5.4591522823339398</v>
      </c>
      <c r="AA14" s="27">
        <f t="shared" si="6"/>
        <v>5.4902125756346534</v>
      </c>
      <c r="AB14" s="27">
        <f t="shared" si="6"/>
        <v>5.5376204396745452</v>
      </c>
      <c r="AC14" s="27">
        <f t="shared" si="6"/>
        <v>5.6023226186449859</v>
      </c>
      <c r="AD14" s="27">
        <f t="shared" si="6"/>
        <v>5.6811895482573158</v>
      </c>
      <c r="AE14" s="27">
        <f t="shared" si="6"/>
        <v>5.7653288791715855</v>
      </c>
      <c r="AF14" s="27">
        <f t="shared" si="6"/>
        <v>5.8557364759404038</v>
      </c>
      <c r="AG14" s="27">
        <f t="shared" si="6"/>
        <v>5.9628535041253414</v>
      </c>
      <c r="AH14" s="27">
        <f t="shared" si="6"/>
        <v>6.077164122124282</v>
      </c>
      <c r="AI14" s="27">
        <f t="shared" si="6"/>
        <v>6.1989600195503085</v>
      </c>
      <c r="AJ14" s="27">
        <f t="shared" si="6"/>
        <v>6.3293136796276546</v>
      </c>
      <c r="AK14" s="27">
        <f t="shared" si="6"/>
        <v>6.4661549750479965</v>
      </c>
      <c r="AL14" s="27">
        <f t="shared" si="6"/>
        <v>6.6045071340041819</v>
      </c>
      <c r="AM14" s="27">
        <f t="shared" si="6"/>
        <v>6.7424345411353785</v>
      </c>
      <c r="AN14" s="27">
        <f t="shared" si="6"/>
        <v>6.8870444673045936</v>
      </c>
      <c r="AO14" s="27">
        <f t="shared" si="6"/>
        <v>7.0281911039522464</v>
      </c>
      <c r="AP14" s="27">
        <f t="shared" si="6"/>
        <v>7.1751234269686286</v>
      </c>
      <c r="AQ14" s="27">
        <f t="shared" si="6"/>
        <v>7.3301139720202508</v>
      </c>
      <c r="AR14" s="27">
        <f t="shared" si="6"/>
        <v>7.49386719023276</v>
      </c>
      <c r="AS14" s="27">
        <f t="shared" si="6"/>
        <v>7.6670892883429591</v>
      </c>
      <c r="AT14" s="27">
        <f t="shared" si="6"/>
        <v>7.8364451360238094</v>
      </c>
      <c r="AU14" s="27">
        <f t="shared" si="6"/>
        <v>8.0154296684326614</v>
      </c>
      <c r="AV14" s="27">
        <f t="shared" si="6"/>
        <v>8.2092106985069559</v>
      </c>
      <c r="AW14" s="27">
        <f t="shared" si="6"/>
        <v>8.4160816764157058</v>
      </c>
      <c r="AY14" s="79"/>
    </row>
    <row r="15" spans="1:55" x14ac:dyDescent="0.25">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5">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1.8300977880312246</v>
      </c>
      <c r="M16" s="27">
        <f t="shared" si="6"/>
        <v>1.8309187348828144</v>
      </c>
      <c r="N16" s="27">
        <f t="shared" si="6"/>
        <v>1.8141094978660446</v>
      </c>
      <c r="O16" s="27">
        <f t="shared" si="6"/>
        <v>1.7866561368117297</v>
      </c>
      <c r="P16" s="27">
        <f t="shared" si="6"/>
        <v>1.7489975228040082</v>
      </c>
      <c r="Q16" s="27">
        <f t="shared" si="6"/>
        <v>1.7216531928010095</v>
      </c>
      <c r="R16" s="27">
        <f t="shared" si="6"/>
        <v>1.6967284692901876</v>
      </c>
      <c r="S16" s="27">
        <f t="shared" si="6"/>
        <v>1.5145155655524785</v>
      </c>
      <c r="T16" s="27">
        <f t="shared" si="6"/>
        <v>1.5668506069334709</v>
      </c>
      <c r="U16" s="27">
        <f t="shared" si="6"/>
        <v>1.5655037199865789</v>
      </c>
      <c r="V16" s="27">
        <f t="shared" si="6"/>
        <v>1.5302194484882745</v>
      </c>
      <c r="W16" s="27">
        <f t="shared" si="6"/>
        <v>1.5112562914072105</v>
      </c>
      <c r="X16" s="27">
        <f t="shared" si="6"/>
        <v>1.4946104307429604</v>
      </c>
      <c r="Y16" s="27">
        <f t="shared" si="6"/>
        <v>1.484639027552376</v>
      </c>
      <c r="Z16" s="27">
        <f t="shared" si="6"/>
        <v>1.47919876359957</v>
      </c>
      <c r="AA16" s="27">
        <f t="shared" si="6"/>
        <v>1.4781756011479497</v>
      </c>
      <c r="AB16" s="27">
        <f t="shared" si="6"/>
        <v>1.4853305981750786</v>
      </c>
      <c r="AC16" s="27">
        <f t="shared" si="6"/>
        <v>1.5009046201548932</v>
      </c>
      <c r="AD16" s="27">
        <f t="shared" si="6"/>
        <v>1.5230082640507174</v>
      </c>
      <c r="AE16" s="27">
        <f t="shared" si="6"/>
        <v>1.546994523932119</v>
      </c>
      <c r="AF16" s="27">
        <f t="shared" si="6"/>
        <v>1.5732743305693289</v>
      </c>
      <c r="AG16" s="27">
        <f t="shared" si="6"/>
        <v>1.6068085159542065</v>
      </c>
      <c r="AH16" s="27">
        <f t="shared" si="6"/>
        <v>1.6427431036856912</v>
      </c>
      <c r="AI16" s="27">
        <f t="shared" si="6"/>
        <v>1.6811374520450673</v>
      </c>
      <c r="AJ16" s="27">
        <f t="shared" si="6"/>
        <v>1.7223403029367834</v>
      </c>
      <c r="AK16" s="27">
        <f t="shared" si="6"/>
        <v>1.7651804159303879</v>
      </c>
      <c r="AL16" s="27">
        <f t="shared" si="6"/>
        <v>1.807259829394261</v>
      </c>
      <c r="AM16" s="27">
        <f t="shared" si="6"/>
        <v>1.8476898450919306</v>
      </c>
      <c r="AN16" s="27">
        <f t="shared" si="6"/>
        <v>1.8896907367413041</v>
      </c>
      <c r="AO16" s="27">
        <f t="shared" si="6"/>
        <v>1.928603059397513</v>
      </c>
      <c r="AP16" s="27">
        <f t="shared" si="6"/>
        <v>1.9685026353312862</v>
      </c>
      <c r="AQ16" s="27">
        <f t="shared" si="6"/>
        <v>2.0102718369126795</v>
      </c>
      <c r="AR16" s="27">
        <f t="shared" si="6"/>
        <v>2.0540358840543407</v>
      </c>
      <c r="AS16" s="27">
        <f t="shared" si="6"/>
        <v>2.0998981291819869</v>
      </c>
      <c r="AT16" s="27">
        <f t="shared" si="6"/>
        <v>2.1421474966199083</v>
      </c>
      <c r="AU16" s="27">
        <f t="shared" si="6"/>
        <v>2.1863895943270379</v>
      </c>
      <c r="AV16" s="27">
        <f t="shared" si="6"/>
        <v>2.2345575488332261</v>
      </c>
      <c r="AW16" s="27">
        <f t="shared" si="6"/>
        <v>2.2856723410251796</v>
      </c>
      <c r="AY16" s="79"/>
    </row>
    <row r="17" spans="1:51" x14ac:dyDescent="0.25">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0.25358132281546886</v>
      </c>
      <c r="M17" s="27">
        <f t="shared" si="6"/>
        <v>0.25369507454499329</v>
      </c>
      <c r="N17" s="27">
        <f t="shared" si="6"/>
        <v>0.25136595935447836</v>
      </c>
      <c r="O17" s="27">
        <f t="shared" si="6"/>
        <v>0.24756197704412702</v>
      </c>
      <c r="P17" s="27">
        <f t="shared" ref="L17:AW23" si="8">P1392</f>
        <v>0.24234393830437845</v>
      </c>
      <c r="Q17" s="27">
        <f t="shared" si="8"/>
        <v>0.23855506351363703</v>
      </c>
      <c r="R17" s="27">
        <f t="shared" si="8"/>
        <v>0.2351014533295149</v>
      </c>
      <c r="S17" s="27">
        <f t="shared" si="8"/>
        <v>0.20985373735169108</v>
      </c>
      <c r="T17" s="27">
        <f t="shared" si="8"/>
        <v>0.21710536571263853</v>
      </c>
      <c r="U17" s="27">
        <f t="shared" si="8"/>
        <v>0.21691873886902968</v>
      </c>
      <c r="V17" s="27">
        <f t="shared" si="8"/>
        <v>0.21202969288491011</v>
      </c>
      <c r="W17" s="27">
        <f t="shared" si="8"/>
        <v>0.20940212703087621</v>
      </c>
      <c r="X17" s="27">
        <f t="shared" si="8"/>
        <v>0.2070956495331992</v>
      </c>
      <c r="Y17" s="27">
        <f t="shared" si="8"/>
        <v>0.20571399570686735</v>
      </c>
      <c r="Z17" s="27">
        <f t="shared" si="8"/>
        <v>0.20496018389493031</v>
      </c>
      <c r="AA17" s="27">
        <f t="shared" si="8"/>
        <v>0.20481841284333191</v>
      </c>
      <c r="AB17" s="27">
        <f t="shared" si="8"/>
        <v>0.20580982085592342</v>
      </c>
      <c r="AC17" s="27">
        <f t="shared" si="8"/>
        <v>0.2079677826441004</v>
      </c>
      <c r="AD17" s="27">
        <f t="shared" si="8"/>
        <v>0.21103049945344365</v>
      </c>
      <c r="AE17" s="27">
        <f t="shared" si="8"/>
        <v>0.21435407459237918</v>
      </c>
      <c r="AF17" s="27">
        <f t="shared" si="8"/>
        <v>0.21799544729605716</v>
      </c>
      <c r="AG17" s="27">
        <f t="shared" si="8"/>
        <v>0.22264199850498709</v>
      </c>
      <c r="AH17" s="27">
        <f t="shared" si="8"/>
        <v>0.22762115336292571</v>
      </c>
      <c r="AI17" s="27">
        <f t="shared" si="8"/>
        <v>0.23294113664976548</v>
      </c>
      <c r="AJ17" s="27">
        <f t="shared" si="8"/>
        <v>0.23865027061037747</v>
      </c>
      <c r="AK17" s="27">
        <f t="shared" si="8"/>
        <v>0.2445862662678385</v>
      </c>
      <c r="AL17" s="27">
        <f t="shared" si="8"/>
        <v>0.25041685816257381</v>
      </c>
      <c r="AM17" s="27">
        <f t="shared" si="8"/>
        <v>0.25601890682309614</v>
      </c>
      <c r="AN17" s="27">
        <f t="shared" si="8"/>
        <v>0.2618386186076424</v>
      </c>
      <c r="AO17" s="27">
        <f t="shared" si="8"/>
        <v>0.26723037325458887</v>
      </c>
      <c r="AP17" s="27">
        <f t="shared" si="8"/>
        <v>0.27275892331963592</v>
      </c>
      <c r="AQ17" s="27">
        <f t="shared" si="8"/>
        <v>0.27854653175194277</v>
      </c>
      <c r="AR17" s="27">
        <f t="shared" si="8"/>
        <v>0.28461054922604706</v>
      </c>
      <c r="AS17" s="27">
        <f t="shared" si="8"/>
        <v>0.29096529642196983</v>
      </c>
      <c r="AT17" s="27">
        <f t="shared" si="8"/>
        <v>0.29681943741546851</v>
      </c>
      <c r="AU17" s="27">
        <f t="shared" si="8"/>
        <v>0.30294969435259883</v>
      </c>
      <c r="AV17" s="27">
        <f t="shared" si="8"/>
        <v>0.3096239243860302</v>
      </c>
      <c r="AW17" s="27">
        <f t="shared" si="8"/>
        <v>0.31670647303684163</v>
      </c>
      <c r="AY17" s="79"/>
    </row>
    <row r="18" spans="1:51" x14ac:dyDescent="0.25">
      <c r="A18" s="95" t="str">
        <f t="shared" si="0"/>
        <v>FS Cattle MMCH4</v>
      </c>
      <c r="B18" s="95" t="s">
        <v>1004</v>
      </c>
      <c r="C18" s="95" t="s">
        <v>1229</v>
      </c>
      <c r="D18" t="s">
        <v>15</v>
      </c>
      <c r="E18" t="s">
        <v>22</v>
      </c>
      <c r="F18" t="s">
        <v>6</v>
      </c>
      <c r="G18" t="s">
        <v>136</v>
      </c>
      <c r="H18" t="s">
        <v>1227</v>
      </c>
      <c r="I18" t="s">
        <v>121</v>
      </c>
      <c r="J18" t="s">
        <v>286</v>
      </c>
      <c r="K18" s="27">
        <f t="shared" si="7"/>
        <v>7.3513306511079053</v>
      </c>
      <c r="L18" s="27">
        <f t="shared" si="8"/>
        <v>7.3924283487896005</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7.3490557793890403</v>
      </c>
      <c r="T18" s="27">
        <f t="shared" si="8"/>
        <v>7.4722031286599382</v>
      </c>
      <c r="U18" s="27">
        <f t="shared" si="8"/>
        <v>7.5110290618117022</v>
      </c>
      <c r="V18" s="27">
        <f t="shared" si="8"/>
        <v>7.4986513551105292</v>
      </c>
      <c r="W18" s="27">
        <f t="shared" si="8"/>
        <v>7.5163485236950613</v>
      </c>
      <c r="X18" s="27">
        <f t="shared" si="8"/>
        <v>7.5403958263923236</v>
      </c>
      <c r="Y18" s="27">
        <f t="shared" si="8"/>
        <v>7.5741909868676158</v>
      </c>
      <c r="Z18" s="27">
        <f t="shared" si="8"/>
        <v>7.6148317669371268</v>
      </c>
      <c r="AA18" s="27">
        <f t="shared" si="8"/>
        <v>7.6624733302207861</v>
      </c>
      <c r="AB18" s="27">
        <f t="shared" si="8"/>
        <v>7.7240868841392878</v>
      </c>
      <c r="AC18" s="27">
        <f t="shared" si="8"/>
        <v>7.8009221240658375</v>
      </c>
      <c r="AD18" s="27">
        <f t="shared" si="8"/>
        <v>7.8903401538957416</v>
      </c>
      <c r="AE18" s="27">
        <f t="shared" si="8"/>
        <v>7.9846258042350273</v>
      </c>
      <c r="AF18" s="27">
        <f t="shared" si="8"/>
        <v>8.0847617640235896</v>
      </c>
      <c r="AG18" s="27">
        <f t="shared" si="8"/>
        <v>8.2001830904466289</v>
      </c>
      <c r="AH18" s="27">
        <f t="shared" si="8"/>
        <v>8.3224165263522423</v>
      </c>
      <c r="AI18" s="27">
        <f t="shared" si="8"/>
        <v>8.4519366750356451</v>
      </c>
      <c r="AJ18" s="27">
        <f t="shared" si="8"/>
        <v>8.5896260000981943</v>
      </c>
      <c r="AK18" s="27">
        <f t="shared" si="8"/>
        <v>8.73333148514876</v>
      </c>
      <c r="AL18" s="27">
        <f t="shared" si="8"/>
        <v>8.8784431562032786</v>
      </c>
      <c r="AM18" s="27">
        <f t="shared" si="8"/>
        <v>9.0231844875655636</v>
      </c>
      <c r="AN18" s="27">
        <f t="shared" si="8"/>
        <v>9.1742195350652782</v>
      </c>
      <c r="AO18" s="27">
        <f t="shared" si="8"/>
        <v>9.3218429554501228</v>
      </c>
      <c r="AP18" s="27">
        <f t="shared" si="8"/>
        <v>9.4745157768469301</v>
      </c>
      <c r="AQ18" s="27">
        <f t="shared" si="8"/>
        <v>9.634339327572718</v>
      </c>
      <c r="AR18" s="27">
        <f t="shared" si="8"/>
        <v>9.8017951913514132</v>
      </c>
      <c r="AS18" s="27">
        <f t="shared" si="8"/>
        <v>9.9773358042922293</v>
      </c>
      <c r="AT18" s="27">
        <f t="shared" si="8"/>
        <v>10.148273651523894</v>
      </c>
      <c r="AU18" s="27">
        <f t="shared" si="8"/>
        <v>10.327331145455831</v>
      </c>
      <c r="AV18" s="27">
        <f t="shared" si="8"/>
        <v>10.519392265782431</v>
      </c>
      <c r="AW18" s="27">
        <f t="shared" si="8"/>
        <v>10.722595981265105</v>
      </c>
      <c r="AY18" s="79"/>
    </row>
    <row r="19" spans="1:51" x14ac:dyDescent="0.25">
      <c r="A19" s="95" t="str">
        <f t="shared" si="0"/>
        <v>FS Cattle MMCH4</v>
      </c>
      <c r="B19" s="95" t="s">
        <v>1004</v>
      </c>
      <c r="C19" s="95" t="s">
        <v>1229</v>
      </c>
      <c r="D19" t="s">
        <v>15</v>
      </c>
      <c r="E19" t="s">
        <v>22</v>
      </c>
      <c r="F19" t="s">
        <v>6</v>
      </c>
      <c r="G19" t="s">
        <v>137</v>
      </c>
      <c r="H19" t="s">
        <v>1227</v>
      </c>
      <c r="I19" t="s">
        <v>121</v>
      </c>
      <c r="J19" t="s">
        <v>286</v>
      </c>
      <c r="K19" s="27">
        <f t="shared" si="7"/>
        <v>2.0944490884992812</v>
      </c>
      <c r="L19" s="27">
        <f t="shared" si="8"/>
        <v>2.1061581299686476</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2.0938009605311412</v>
      </c>
      <c r="T19" s="27">
        <f t="shared" si="8"/>
        <v>2.1288865614478496</v>
      </c>
      <c r="U19" s="27">
        <f t="shared" si="8"/>
        <v>2.1399483602104432</v>
      </c>
      <c r="V19" s="27">
        <f t="shared" si="8"/>
        <v>2.1364218589893245</v>
      </c>
      <c r="W19" s="27">
        <f t="shared" si="8"/>
        <v>2.1414639146891727</v>
      </c>
      <c r="X19" s="27">
        <f t="shared" si="8"/>
        <v>2.148315171095053</v>
      </c>
      <c r="Y19" s="27">
        <f t="shared" si="8"/>
        <v>2.1579436650932786</v>
      </c>
      <c r="Z19" s="27">
        <f t="shared" si="8"/>
        <v>2.1695225273173109</v>
      </c>
      <c r="AA19" s="27">
        <f t="shared" si="8"/>
        <v>2.1830959650430519</v>
      </c>
      <c r="AB19" s="27">
        <f t="shared" si="8"/>
        <v>2.2006501274074339</v>
      </c>
      <c r="AC19" s="27">
        <f t="shared" si="8"/>
        <v>2.222541061969673</v>
      </c>
      <c r="AD19" s="27">
        <f t="shared" si="8"/>
        <v>2.2480169274913004</v>
      </c>
      <c r="AE19" s="27">
        <f t="shared" si="8"/>
        <v>2.2748796145045582</v>
      </c>
      <c r="AF19" s="27">
        <f t="shared" si="8"/>
        <v>2.3034090984386744</v>
      </c>
      <c r="AG19" s="27">
        <f t="shared" si="8"/>
        <v>2.3362934976574303</v>
      </c>
      <c r="AH19" s="27">
        <f t="shared" si="8"/>
        <v>2.3711187178205395</v>
      </c>
      <c r="AI19" s="27">
        <f t="shared" si="8"/>
        <v>2.4080199769567159</v>
      </c>
      <c r="AJ19" s="27">
        <f t="shared" si="8"/>
        <v>2.4472486955465773</v>
      </c>
      <c r="AK19" s="27">
        <f t="shared" si="8"/>
        <v>2.4881914631163022</v>
      </c>
      <c r="AL19" s="27">
        <f t="shared" si="8"/>
        <v>2.5295348635964507</v>
      </c>
      <c r="AM19" s="27">
        <f t="shared" si="8"/>
        <v>2.5707727515282386</v>
      </c>
      <c r="AN19" s="27">
        <f t="shared" si="8"/>
        <v>2.6138037662629046</v>
      </c>
      <c r="AO19" s="27">
        <f t="shared" si="8"/>
        <v>2.6558627829144799</v>
      </c>
      <c r="AP19" s="27">
        <f t="shared" si="8"/>
        <v>2.6993604116825409</v>
      </c>
      <c r="AQ19" s="27">
        <f t="shared" si="8"/>
        <v>2.7448953367219815</v>
      </c>
      <c r="AR19" s="27">
        <f t="shared" si="8"/>
        <v>2.7926047648378689</v>
      </c>
      <c r="AS19" s="27">
        <f t="shared" si="8"/>
        <v>2.8426175984618185</v>
      </c>
      <c r="AT19" s="27">
        <f t="shared" si="8"/>
        <v>2.8913190697077655</v>
      </c>
      <c r="AU19" s="27">
        <f t="shared" si="8"/>
        <v>2.9423338890314197</v>
      </c>
      <c r="AV19" s="27">
        <f t="shared" si="8"/>
        <v>2.9970535387785815</v>
      </c>
      <c r="AW19" s="27">
        <f t="shared" si="8"/>
        <v>3.0549477972293579</v>
      </c>
      <c r="AY19" s="79"/>
    </row>
    <row r="20" spans="1:51" x14ac:dyDescent="0.25">
      <c r="A20" s="95" t="str">
        <f t="shared" si="0"/>
        <v>FS Cattle MMCH4</v>
      </c>
      <c r="B20" s="95" t="s">
        <v>1004</v>
      </c>
      <c r="C20" s="95" t="s">
        <v>1229</v>
      </c>
      <c r="D20" t="s">
        <v>15</v>
      </c>
      <c r="E20" t="s">
        <v>22</v>
      </c>
      <c r="F20" t="s">
        <v>67</v>
      </c>
      <c r="G20" t="s">
        <v>307</v>
      </c>
      <c r="H20" t="s">
        <v>1227</v>
      </c>
      <c r="I20" t="s">
        <v>121</v>
      </c>
      <c r="J20" t="s">
        <v>286</v>
      </c>
      <c r="K20" s="27">
        <f t="shared" si="7"/>
        <v>0.43258377187145619</v>
      </c>
      <c r="L20" s="27">
        <f t="shared" si="8"/>
        <v>0.43500213637199753</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0.43244990867914801</v>
      </c>
      <c r="T20" s="27">
        <f t="shared" si="8"/>
        <v>0.4396964259930643</v>
      </c>
      <c r="U20" s="27">
        <f t="shared" si="8"/>
        <v>0.44198111014159841</v>
      </c>
      <c r="V20" s="27">
        <f t="shared" si="8"/>
        <v>0.4412527528813921</v>
      </c>
      <c r="W20" s="27">
        <f t="shared" si="8"/>
        <v>0.44229413005527662</v>
      </c>
      <c r="X20" s="27">
        <f t="shared" si="8"/>
        <v>0.4437091763098685</v>
      </c>
      <c r="Y20" s="27">
        <f t="shared" si="8"/>
        <v>0.44569782825374471</v>
      </c>
      <c r="Z20" s="27">
        <f t="shared" si="8"/>
        <v>0.44808930576559047</v>
      </c>
      <c r="AA20" s="27">
        <f t="shared" si="8"/>
        <v>0.45089273933717022</v>
      </c>
      <c r="AB20" s="27">
        <f t="shared" si="8"/>
        <v>0.45451834466189517</v>
      </c>
      <c r="AC20" s="27">
        <f t="shared" si="8"/>
        <v>0.45903965916637413</v>
      </c>
      <c r="AD20" s="27">
        <f t="shared" si="8"/>
        <v>0.46430139890478528</v>
      </c>
      <c r="AE20" s="27">
        <f t="shared" si="8"/>
        <v>0.46984957027577029</v>
      </c>
      <c r="AF20" s="27">
        <f t="shared" si="8"/>
        <v>0.47574199890415431</v>
      </c>
      <c r="AG20" s="27">
        <f t="shared" si="8"/>
        <v>0.48253388395301411</v>
      </c>
      <c r="AH20" s="27">
        <f t="shared" si="8"/>
        <v>0.48972662269139317</v>
      </c>
      <c r="AI20" s="27">
        <f t="shared" si="8"/>
        <v>0.49734814280930212</v>
      </c>
      <c r="AJ20" s="27">
        <f t="shared" si="8"/>
        <v>0.50545037224350875</v>
      </c>
      <c r="AK20" s="27">
        <f t="shared" si="8"/>
        <v>0.51390661829093987</v>
      </c>
      <c r="AL20" s="27">
        <f t="shared" si="8"/>
        <v>0.52244561034374248</v>
      </c>
      <c r="AM20" s="27">
        <f t="shared" si="8"/>
        <v>0.53096281002336188</v>
      </c>
      <c r="AN20" s="27">
        <f t="shared" si="8"/>
        <v>0.5398503589084559</v>
      </c>
      <c r="AO20" s="27">
        <f t="shared" si="8"/>
        <v>0.54853715304646922</v>
      </c>
      <c r="AP20" s="27">
        <f t="shared" si="8"/>
        <v>0.55752107556016206</v>
      </c>
      <c r="AQ20" s="27">
        <f t="shared" si="8"/>
        <v>0.56692577760501295</v>
      </c>
      <c r="AR20" s="27">
        <f t="shared" si="8"/>
        <v>0.57677959762934605</v>
      </c>
      <c r="AS20" s="27">
        <f t="shared" si="8"/>
        <v>0.58710915891103355</v>
      </c>
      <c r="AT20" s="27">
        <f t="shared" si="8"/>
        <v>0.5971678737506273</v>
      </c>
      <c r="AU20" s="27">
        <f t="shared" si="8"/>
        <v>0.60770438336814181</v>
      </c>
      <c r="AV20" s="27">
        <f t="shared" si="8"/>
        <v>0.61900608204064222</v>
      </c>
      <c r="AW20" s="27">
        <f t="shared" si="8"/>
        <v>0.63096345872163018</v>
      </c>
      <c r="AY20" s="79"/>
    </row>
    <row r="21" spans="1:51" x14ac:dyDescent="0.25">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8.4723794986300324E-2</v>
      </c>
      <c r="S21" s="27">
        <f t="shared" si="8"/>
        <v>7.5184548793854583E-2</v>
      </c>
      <c r="T21" s="27">
        <f t="shared" si="8"/>
        <v>7.7996827874817445E-2</v>
      </c>
      <c r="U21" s="27">
        <f t="shared" si="8"/>
        <v>7.8167367062700457E-2</v>
      </c>
      <c r="V21" s="27">
        <f t="shared" si="8"/>
        <v>7.6675532126714796E-2</v>
      </c>
      <c r="W21" s="27">
        <f t="shared" si="8"/>
        <v>7.5985814232863699E-2</v>
      </c>
      <c r="X21" s="27">
        <f t="shared" si="8"/>
        <v>7.5406909310086853E-2</v>
      </c>
      <c r="Y21" s="27">
        <f t="shared" si="8"/>
        <v>7.5135969552675111E-2</v>
      </c>
      <c r="Z21" s="27">
        <f t="shared" si="8"/>
        <v>7.5070933024678835E-2</v>
      </c>
      <c r="AA21" s="27">
        <f t="shared" si="8"/>
        <v>7.5207876041393992E-2</v>
      </c>
      <c r="AB21" s="27">
        <f t="shared" si="8"/>
        <v>7.5733776536907188E-2</v>
      </c>
      <c r="AC21" s="27">
        <f t="shared" si="8"/>
        <v>7.6663128085553256E-2</v>
      </c>
      <c r="AD21" s="27">
        <f t="shared" si="8"/>
        <v>7.7250055898459388E-2</v>
      </c>
      <c r="AE21" s="27">
        <f t="shared" si="8"/>
        <v>7.7888268023863061E-2</v>
      </c>
      <c r="AF21" s="27">
        <f t="shared" si="8"/>
        <v>7.8595179436405177E-2</v>
      </c>
      <c r="AG21" s="27">
        <f t="shared" si="8"/>
        <v>7.9604131032504369E-2</v>
      </c>
      <c r="AH21" s="27">
        <f t="shared" si="8"/>
        <v>8.0676312048305387E-2</v>
      </c>
      <c r="AI21" s="27">
        <f t="shared" si="8"/>
        <v>8.1811005086332045E-2</v>
      </c>
      <c r="AJ21" s="27">
        <f t="shared" si="8"/>
        <v>8.3019997053438474E-2</v>
      </c>
      <c r="AK21" s="27">
        <f t="shared" si="8"/>
        <v>8.4244071870522186E-2</v>
      </c>
      <c r="AL21" s="27">
        <f t="shared" si="8"/>
        <v>8.5370492596016104E-2</v>
      </c>
      <c r="AM21" s="27">
        <f t="shared" si="8"/>
        <v>8.6358980772327357E-2</v>
      </c>
      <c r="AN21" s="27">
        <f t="shared" si="8"/>
        <v>8.780012750429271E-2</v>
      </c>
      <c r="AO21" s="27">
        <f t="shared" si="8"/>
        <v>8.9065255446726721E-2</v>
      </c>
      <c r="AP21" s="27">
        <f t="shared" si="8"/>
        <v>9.0336677811628172E-2</v>
      </c>
      <c r="AQ21" s="27">
        <f t="shared" si="8"/>
        <v>9.1651806667458438E-2</v>
      </c>
      <c r="AR21" s="27">
        <f t="shared" si="8"/>
        <v>9.3013614026271119E-2</v>
      </c>
      <c r="AS21" s="27">
        <f t="shared" si="8"/>
        <v>9.4423859205650648E-2</v>
      </c>
      <c r="AT21" s="27">
        <f t="shared" si="8"/>
        <v>9.5632640618439277E-2</v>
      </c>
      <c r="AU21" s="27">
        <f t="shared" si="8"/>
        <v>9.6883164393063992E-2</v>
      </c>
      <c r="AV21" s="27">
        <f t="shared" si="8"/>
        <v>9.8255228515500434E-2</v>
      </c>
      <c r="AW21" s="27">
        <f t="shared" si="8"/>
        <v>9.9702450855701577E-2</v>
      </c>
      <c r="AY21" s="79"/>
    </row>
    <row r="22" spans="1:51" x14ac:dyDescent="0.25">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6.2235193009076033E-2</v>
      </c>
      <c r="S22" s="27">
        <f t="shared" si="8"/>
        <v>5.522799003801046E-2</v>
      </c>
      <c r="T22" s="27">
        <f t="shared" si="8"/>
        <v>5.7293793764430084E-2</v>
      </c>
      <c r="U22" s="27">
        <f t="shared" si="8"/>
        <v>5.7419066000821604E-2</v>
      </c>
      <c r="V22" s="27">
        <f t="shared" si="8"/>
        <v>5.6323215240196872E-2</v>
      </c>
      <c r="W22" s="27">
        <f t="shared" si="8"/>
        <v>5.5816572138898381E-2</v>
      </c>
      <c r="X22" s="27">
        <f t="shared" si="8"/>
        <v>5.5391328444269881E-2</v>
      </c>
      <c r="Y22" s="27">
        <f t="shared" si="8"/>
        <v>5.5192305394144728E-2</v>
      </c>
      <c r="Z22" s="27">
        <f t="shared" si="8"/>
        <v>5.5144531792016283E-2</v>
      </c>
      <c r="AA22" s="27">
        <f t="shared" si="8"/>
        <v>5.5245125433718588E-2</v>
      </c>
      <c r="AB22" s="27">
        <f t="shared" si="8"/>
        <v>5.563143389460759E-2</v>
      </c>
      <c r="AC22" s="27">
        <f t="shared" si="8"/>
        <v>5.6314103657129723E-2</v>
      </c>
      <c r="AD22" s="27">
        <f t="shared" si="8"/>
        <v>5.6745240691589934E-2</v>
      </c>
      <c r="AE22" s="27">
        <f t="shared" si="8"/>
        <v>5.7214049422497866E-2</v>
      </c>
      <c r="AF22" s="27">
        <f t="shared" si="8"/>
        <v>5.7733322292734486E-2</v>
      </c>
      <c r="AG22" s="27">
        <f t="shared" si="8"/>
        <v>5.8474463519118447E-2</v>
      </c>
      <c r="AH22" s="27">
        <f t="shared" si="8"/>
        <v>5.9262050907877797E-2</v>
      </c>
      <c r="AI22" s="27">
        <f t="shared" si="8"/>
        <v>6.0095557483439775E-2</v>
      </c>
      <c r="AJ22" s="27">
        <f t="shared" si="8"/>
        <v>6.0983641503182466E-2</v>
      </c>
      <c r="AK22" s="27">
        <f t="shared" si="8"/>
        <v>6.188280486704114E-2</v>
      </c>
      <c r="AL22" s="27">
        <f t="shared" si="8"/>
        <v>6.2710234885631239E-2</v>
      </c>
      <c r="AM22" s="27">
        <f t="shared" si="8"/>
        <v>6.3436344385918234E-2</v>
      </c>
      <c r="AN22" s="27">
        <f t="shared" si="8"/>
        <v>6.4494961330930731E-2</v>
      </c>
      <c r="AO22" s="27">
        <f t="shared" si="8"/>
        <v>6.5424280912180444E-2</v>
      </c>
      <c r="AP22" s="27">
        <f t="shared" si="8"/>
        <v>6.635822416021947E-2</v>
      </c>
      <c r="AQ22" s="27">
        <f t="shared" si="8"/>
        <v>6.7324272696969223E-2</v>
      </c>
      <c r="AR22" s="27">
        <f t="shared" si="8"/>
        <v>6.832460966051758E-2</v>
      </c>
      <c r="AS22" s="27">
        <f t="shared" si="8"/>
        <v>6.9360527385201598E-2</v>
      </c>
      <c r="AT22" s="27">
        <f t="shared" si="8"/>
        <v>7.0248456738966347E-2</v>
      </c>
      <c r="AU22" s="27">
        <f t="shared" si="8"/>
        <v>7.1167048599597618E-2</v>
      </c>
      <c r="AV22" s="27">
        <f t="shared" si="8"/>
        <v>7.2174919829804771E-2</v>
      </c>
      <c r="AW22" s="27">
        <f t="shared" si="8"/>
        <v>7.3237999708179291E-2</v>
      </c>
      <c r="AY22" s="79"/>
    </row>
    <row r="23" spans="1:51" x14ac:dyDescent="0.25">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0.5198656905589939</v>
      </c>
      <c r="O23" s="27">
        <f t="shared" si="8"/>
        <v>0.53070826286138528</v>
      </c>
      <c r="P23" s="27">
        <f t="shared" si="8"/>
        <v>0.53817886796858128</v>
      </c>
      <c r="Q23" s="27">
        <f t="shared" si="8"/>
        <v>0.54837935702304763</v>
      </c>
      <c r="R23" s="27">
        <f t="shared" si="8"/>
        <v>0.55907244781022658</v>
      </c>
      <c r="S23" s="27">
        <f t="shared" si="8"/>
        <v>0.51617638957411849</v>
      </c>
      <c r="T23" s="27">
        <f t="shared" si="8"/>
        <v>0.54838522590868466</v>
      </c>
      <c r="U23" s="27">
        <f t="shared" si="8"/>
        <v>0.56264340542457159</v>
      </c>
      <c r="V23" s="27">
        <f t="shared" si="8"/>
        <v>0.56485289318396248</v>
      </c>
      <c r="W23" s="27">
        <f t="shared" si="8"/>
        <v>0.57274947284341848</v>
      </c>
      <c r="X23" s="27">
        <f t="shared" si="8"/>
        <v>0.5814195271441791</v>
      </c>
      <c r="Y23" s="27">
        <f t="shared" si="8"/>
        <v>0.59248080844650897</v>
      </c>
      <c r="Z23" s="27">
        <f t="shared" si="8"/>
        <v>0.60527939597924385</v>
      </c>
      <c r="AA23" s="27">
        <f t="shared" si="8"/>
        <v>0.61990093516283751</v>
      </c>
      <c r="AB23" s="27">
        <f t="shared" si="8"/>
        <v>0.6380394116338296</v>
      </c>
      <c r="AC23" s="27">
        <f t="shared" si="8"/>
        <v>0.66004519563968078</v>
      </c>
      <c r="AD23" s="27">
        <f t="shared" si="8"/>
        <v>0.68715492458732297</v>
      </c>
      <c r="AE23" s="27">
        <f t="shared" si="8"/>
        <v>0.71585218215024782</v>
      </c>
      <c r="AF23" s="27">
        <f t="shared" si="8"/>
        <v>0.74641151221995305</v>
      </c>
      <c r="AG23" s="27">
        <f t="shared" si="8"/>
        <v>0.78125647879586213</v>
      </c>
      <c r="AH23" s="27">
        <f t="shared" si="8"/>
        <v>0.81833838896771882</v>
      </c>
      <c r="AI23" s="27">
        <f t="shared" si="8"/>
        <v>0.85780678560886114</v>
      </c>
      <c r="AJ23" s="27">
        <f t="shared" si="8"/>
        <v>0.89995770493022353</v>
      </c>
      <c r="AK23" s="27">
        <f t="shared" si="8"/>
        <v>0.94432176485868269</v>
      </c>
      <c r="AL23" s="27">
        <f t="shared" si="8"/>
        <v>0.98973356874192731</v>
      </c>
      <c r="AM23" s="27">
        <f t="shared" si="8"/>
        <v>1.0357277776101246</v>
      </c>
      <c r="AN23" s="27">
        <f t="shared" si="8"/>
        <v>1.082722836944096</v>
      </c>
      <c r="AO23" s="27">
        <f t="shared" si="8"/>
        <v>1.1294205843539691</v>
      </c>
      <c r="AP23" s="27">
        <f t="shared" si="8"/>
        <v>1.1781030993788004</v>
      </c>
      <c r="AQ23" s="27">
        <f t="shared" ref="L23:AW30" si="9">AQ1398</f>
        <v>1.2293738786196051</v>
      </c>
      <c r="AR23" s="27">
        <f t="shared" si="9"/>
        <v>1.2834254032176242</v>
      </c>
      <c r="AS23" s="27">
        <f t="shared" si="9"/>
        <v>1.3404477788774822</v>
      </c>
      <c r="AT23" s="27">
        <f t="shared" si="9"/>
        <v>1.3969690462505737</v>
      </c>
      <c r="AU23" s="27">
        <f t="shared" si="9"/>
        <v>1.4565169189962048</v>
      </c>
      <c r="AV23" s="27">
        <f t="shared" si="9"/>
        <v>1.5205102336679004</v>
      </c>
      <c r="AW23" s="27">
        <f t="shared" si="9"/>
        <v>1.5885166072601415</v>
      </c>
      <c r="AY23" s="79"/>
    </row>
    <row r="24" spans="1:51" x14ac:dyDescent="0.25">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3.65765484103747E-2</v>
      </c>
      <c r="T24" s="27">
        <f t="shared" si="9"/>
        <v>3.660056340430777E-2</v>
      </c>
      <c r="U24" s="27">
        <f t="shared" si="9"/>
        <v>3.6588124599206483E-2</v>
      </c>
      <c r="V24" s="27">
        <f t="shared" si="9"/>
        <v>3.6584574677268819E-2</v>
      </c>
      <c r="W24" s="27">
        <f t="shared" si="9"/>
        <v>3.6622510621997367E-2</v>
      </c>
      <c r="X24" s="27">
        <f t="shared" si="9"/>
        <v>3.6684043656441803E-2</v>
      </c>
      <c r="Y24" s="27">
        <f t="shared" si="9"/>
        <v>3.6742549920812093E-2</v>
      </c>
      <c r="Z24" s="27">
        <f t="shared" si="9"/>
        <v>3.6798644273732452E-2</v>
      </c>
      <c r="AA24" s="27">
        <f t="shared" si="9"/>
        <v>3.6852065953041607E-2</v>
      </c>
      <c r="AB24" s="27">
        <f t="shared" si="9"/>
        <v>3.6904015701812273E-2</v>
      </c>
      <c r="AC24" s="27">
        <f t="shared" si="9"/>
        <v>3.6955457842535608E-2</v>
      </c>
      <c r="AD24" s="27">
        <f t="shared" si="9"/>
        <v>3.7006140469629946E-2</v>
      </c>
      <c r="AE24" s="27">
        <f t="shared" si="9"/>
        <v>3.7056137458048741E-2</v>
      </c>
      <c r="AF24" s="27">
        <f t="shared" si="9"/>
        <v>3.7105666936559145E-2</v>
      </c>
      <c r="AG24" s="27">
        <f t="shared" si="9"/>
        <v>3.7155029138970848E-2</v>
      </c>
      <c r="AH24" s="27">
        <f t="shared" si="9"/>
        <v>3.7203813543434237E-2</v>
      </c>
      <c r="AI24" s="27">
        <f t="shared" si="9"/>
        <v>3.7252637791579363E-2</v>
      </c>
      <c r="AJ24" s="27">
        <f t="shared" si="9"/>
        <v>3.7300991666687253E-2</v>
      </c>
      <c r="AK24" s="27">
        <f t="shared" si="9"/>
        <v>3.734764579228101E-2</v>
      </c>
      <c r="AL24" s="27">
        <f t="shared" si="9"/>
        <v>3.7392161784294088E-2</v>
      </c>
      <c r="AM24" s="27">
        <f t="shared" si="9"/>
        <v>3.7434569855878279E-2</v>
      </c>
      <c r="AN24" s="27">
        <f t="shared" si="9"/>
        <v>3.7475708706410447E-2</v>
      </c>
      <c r="AO24" s="27">
        <f t="shared" si="9"/>
        <v>3.751397437337816E-2</v>
      </c>
      <c r="AP24" s="27">
        <f t="shared" si="9"/>
        <v>3.7549653679650956E-2</v>
      </c>
      <c r="AQ24" s="27">
        <f t="shared" si="9"/>
        <v>3.7582866762158565E-2</v>
      </c>
      <c r="AR24" s="27">
        <f t="shared" si="9"/>
        <v>3.7613108496663765E-2</v>
      </c>
      <c r="AS24" s="27">
        <f t="shared" si="9"/>
        <v>3.7639823368488236E-2</v>
      </c>
      <c r="AT24" s="27">
        <f t="shared" si="9"/>
        <v>3.7661792041373814E-2</v>
      </c>
      <c r="AU24" s="27">
        <f t="shared" si="9"/>
        <v>3.7680262353757474E-2</v>
      </c>
      <c r="AV24" s="27">
        <f t="shared" si="9"/>
        <v>3.7695743659432207E-2</v>
      </c>
      <c r="AW24" s="27">
        <f t="shared" si="9"/>
        <v>3.7707505316181014E-2</v>
      </c>
      <c r="AY24" s="79"/>
    </row>
    <row r="25" spans="1:51" x14ac:dyDescent="0.25">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4.1772161715909646E-3</v>
      </c>
      <c r="T25" s="27">
        <f t="shared" si="9"/>
        <v>4.1799587983662517E-3</v>
      </c>
      <c r="U25" s="27">
        <f t="shared" si="9"/>
        <v>4.178538227533779E-3</v>
      </c>
      <c r="V25" s="27">
        <f t="shared" si="9"/>
        <v>4.1781328095276968E-3</v>
      </c>
      <c r="W25" s="27">
        <f t="shared" si="9"/>
        <v>4.1824652752384221E-3</v>
      </c>
      <c r="X25" s="27">
        <f t="shared" si="9"/>
        <v>4.1894926410708817E-3</v>
      </c>
      <c r="Y25" s="27">
        <f t="shared" si="9"/>
        <v>4.1961743353336901E-3</v>
      </c>
      <c r="Z25" s="27">
        <f t="shared" si="9"/>
        <v>4.202580577812475E-3</v>
      </c>
      <c r="AA25" s="27">
        <f t="shared" si="9"/>
        <v>4.208681588225488E-3</v>
      </c>
      <c r="AB25" s="27">
        <f t="shared" si="9"/>
        <v>4.2146144971550083E-3</v>
      </c>
      <c r="AC25" s="27">
        <f t="shared" si="9"/>
        <v>4.2204894348259938E-3</v>
      </c>
      <c r="AD25" s="27">
        <f t="shared" si="9"/>
        <v>4.2262776324203059E-3</v>
      </c>
      <c r="AE25" s="27">
        <f t="shared" si="9"/>
        <v>4.2319875268097551E-3</v>
      </c>
      <c r="AF25" s="27">
        <f t="shared" si="9"/>
        <v>4.2376440293392676E-3</v>
      </c>
      <c r="AG25" s="27">
        <f t="shared" si="9"/>
        <v>4.2432814281409825E-3</v>
      </c>
      <c r="AH25" s="27">
        <f t="shared" si="9"/>
        <v>4.2488528396629104E-3</v>
      </c>
      <c r="AI25" s="27">
        <f t="shared" si="9"/>
        <v>4.2544288015232083E-3</v>
      </c>
      <c r="AJ25" s="27">
        <f t="shared" si="9"/>
        <v>4.2599510445406087E-3</v>
      </c>
      <c r="AK25" s="27">
        <f t="shared" si="9"/>
        <v>4.265279168061591E-3</v>
      </c>
      <c r="AL25" s="27">
        <f t="shared" si="9"/>
        <v>4.270363106536188E-3</v>
      </c>
      <c r="AM25" s="27">
        <f t="shared" si="9"/>
        <v>4.2752063104503435E-3</v>
      </c>
      <c r="AN25" s="27">
        <f t="shared" si="9"/>
        <v>4.2799045632705831E-3</v>
      </c>
      <c r="AO25" s="27">
        <f t="shared" si="9"/>
        <v>4.2842746848326518E-3</v>
      </c>
      <c r="AP25" s="27">
        <f t="shared" si="9"/>
        <v>4.2883494316754032E-3</v>
      </c>
      <c r="AQ25" s="27">
        <f t="shared" si="9"/>
        <v>4.2921425240088447E-3</v>
      </c>
      <c r="AR25" s="27">
        <f t="shared" si="9"/>
        <v>4.295596274237398E-3</v>
      </c>
      <c r="AS25" s="27">
        <f t="shared" si="9"/>
        <v>4.2986472399369263E-3</v>
      </c>
      <c r="AT25" s="27">
        <f t="shared" si="9"/>
        <v>4.3011561670947438E-3</v>
      </c>
      <c r="AU25" s="27">
        <f t="shared" si="9"/>
        <v>4.303265564808212E-3</v>
      </c>
      <c r="AV25" s="27">
        <f t="shared" si="9"/>
        <v>4.3050336037083366E-3</v>
      </c>
      <c r="AW25" s="27">
        <f t="shared" si="9"/>
        <v>4.3063768409713106E-3</v>
      </c>
      <c r="AY25" s="79"/>
    </row>
    <row r="26" spans="1:51" x14ac:dyDescent="0.25">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1.6230654784419023E-2</v>
      </c>
      <c r="R26" s="27">
        <f t="shared" si="9"/>
        <v>1.6337439810579345E-2</v>
      </c>
      <c r="S26" s="27">
        <f t="shared" si="9"/>
        <v>1.629648503533792E-2</v>
      </c>
      <c r="T26" s="27">
        <f t="shared" si="9"/>
        <v>1.6322936378159073E-2</v>
      </c>
      <c r="U26" s="27">
        <f t="shared" si="9"/>
        <v>1.6323511674757034E-2</v>
      </c>
      <c r="V26" s="27">
        <f t="shared" si="9"/>
        <v>1.6329054512696135E-2</v>
      </c>
      <c r="W26" s="27">
        <f t="shared" si="9"/>
        <v>1.6361524651875851E-2</v>
      </c>
      <c r="X26" s="27">
        <f t="shared" si="9"/>
        <v>1.6408813728346457E-2</v>
      </c>
      <c r="Y26" s="27">
        <f t="shared" si="9"/>
        <v>1.6453079684637474E-2</v>
      </c>
      <c r="Z26" s="27">
        <f t="shared" si="9"/>
        <v>1.6494819275926192E-2</v>
      </c>
      <c r="AA26" s="27">
        <f t="shared" si="9"/>
        <v>1.6533934203908141E-2</v>
      </c>
      <c r="AB26" s="27">
        <f t="shared" si="9"/>
        <v>1.6571291953137553E-2</v>
      </c>
      <c r="AC26" s="27">
        <f t="shared" si="9"/>
        <v>1.6607590259743354E-2</v>
      </c>
      <c r="AD26" s="27">
        <f t="shared" si="9"/>
        <v>1.6642711372333197E-2</v>
      </c>
      <c r="AE26" s="27">
        <f t="shared" si="9"/>
        <v>1.6676749616815704E-2</v>
      </c>
      <c r="AF26" s="27">
        <f t="shared" si="9"/>
        <v>1.6709890045680485E-2</v>
      </c>
      <c r="AG26" s="27">
        <f t="shared" si="9"/>
        <v>1.6742367088643108E-2</v>
      </c>
      <c r="AH26" s="27">
        <f t="shared" si="9"/>
        <v>1.6773943877735616E-2</v>
      </c>
      <c r="AI26" s="27">
        <f t="shared" si="9"/>
        <v>1.6805056695436665E-2</v>
      </c>
      <c r="AJ26" s="27">
        <f t="shared" si="9"/>
        <v>1.6835398553756795E-2</v>
      </c>
      <c r="AK26" s="27">
        <f t="shared" si="9"/>
        <v>1.686419322673309E-2</v>
      </c>
      <c r="AL26" s="27">
        <f t="shared" si="9"/>
        <v>1.6891183850559092E-2</v>
      </c>
      <c r="AM26" s="27">
        <f t="shared" si="9"/>
        <v>1.6916418528733823E-2</v>
      </c>
      <c r="AN26" s="27">
        <f t="shared" si="9"/>
        <v>1.6940468472878126E-2</v>
      </c>
      <c r="AO26" s="27">
        <f t="shared" si="9"/>
        <v>1.6962315917223594E-2</v>
      </c>
      <c r="AP26" s="27">
        <f t="shared" si="9"/>
        <v>1.6982172509714035E-2</v>
      </c>
      <c r="AQ26" s="27">
        <f t="shared" si="9"/>
        <v>1.7000139511836106E-2</v>
      </c>
      <c r="AR26" s="27">
        <f t="shared" si="9"/>
        <v>1.7015913086937499E-2</v>
      </c>
      <c r="AS26" s="27">
        <f t="shared" si="9"/>
        <v>1.7029157935411068E-2</v>
      </c>
      <c r="AT26" s="27">
        <f t="shared" si="9"/>
        <v>1.7039113220643561E-2</v>
      </c>
      <c r="AU26" s="27">
        <f t="shared" si="9"/>
        <v>1.7046605615770843E-2</v>
      </c>
      <c r="AV26" s="27">
        <f t="shared" si="9"/>
        <v>1.7051982351614321E-2</v>
      </c>
      <c r="AW26" s="27">
        <f t="shared" si="9"/>
        <v>1.7054794327251439E-2</v>
      </c>
      <c r="AY26" s="79"/>
    </row>
    <row r="27" spans="1:51" x14ac:dyDescent="0.25">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2.6872875319249701E-2</v>
      </c>
      <c r="O27" s="27">
        <f t="shared" si="9"/>
        <v>2.7009694315810229E-2</v>
      </c>
      <c r="P27" s="27">
        <f t="shared" si="9"/>
        <v>2.7166328132291764E-2</v>
      </c>
      <c r="Q27" s="27">
        <f t="shared" si="9"/>
        <v>2.7334899828466052E-2</v>
      </c>
      <c r="R27" s="27">
        <f t="shared" si="9"/>
        <v>2.7514742110372921E-2</v>
      </c>
      <c r="S27" s="27">
        <f t="shared" si="9"/>
        <v>2.7445768018224993E-2</v>
      </c>
      <c r="T27" s="27">
        <f t="shared" si="9"/>
        <v>2.7490316116619565E-2</v>
      </c>
      <c r="U27" s="27">
        <f t="shared" si="9"/>
        <v>2.7491285003894028E-2</v>
      </c>
      <c r="V27" s="27">
        <f t="shared" si="9"/>
        <v>2.7500619988948132E-2</v>
      </c>
      <c r="W27" s="27">
        <f t="shared" si="9"/>
        <v>2.7555304659017382E-2</v>
      </c>
      <c r="X27" s="27">
        <f t="shared" si="9"/>
        <v>2.7634946681195413E-2</v>
      </c>
      <c r="Y27" s="27">
        <f t="shared" si="9"/>
        <v>2.7709497307593301E-2</v>
      </c>
      <c r="Z27" s="27">
        <f t="shared" si="9"/>
        <v>2.7779793149745866E-2</v>
      </c>
      <c r="AA27" s="27">
        <f t="shared" si="9"/>
        <v>2.7845668658305792E-2</v>
      </c>
      <c r="AB27" s="27">
        <f t="shared" si="9"/>
        <v>2.7908584809660519E-2</v>
      </c>
      <c r="AC27" s="27">
        <f t="shared" si="9"/>
        <v>2.7969716697941769E-2</v>
      </c>
      <c r="AD27" s="27">
        <f t="shared" si="9"/>
        <v>2.8028866011833228E-2</v>
      </c>
      <c r="AE27" s="27">
        <f t="shared" si="9"/>
        <v>2.8086191610561344E-2</v>
      </c>
      <c r="AF27" s="27">
        <f t="shared" si="9"/>
        <v>2.814200515076188E-2</v>
      </c>
      <c r="AG27" s="27">
        <f t="shared" si="9"/>
        <v>2.8196701447855226E-2</v>
      </c>
      <c r="AH27" s="27">
        <f t="shared" si="9"/>
        <v>2.8249881580031829E-2</v>
      </c>
      <c r="AI27" s="27">
        <f t="shared" si="9"/>
        <v>2.8302280313572507E-2</v>
      </c>
      <c r="AJ27" s="27">
        <f t="shared" si="9"/>
        <v>2.8353380633849578E-2</v>
      </c>
      <c r="AK27" s="27">
        <f t="shared" si="9"/>
        <v>2.8401875257871526E-2</v>
      </c>
      <c r="AL27" s="27">
        <f t="shared" si="9"/>
        <v>2.8447331587784962E-2</v>
      </c>
      <c r="AM27" s="27">
        <f t="shared" si="9"/>
        <v>2.8489830637223924E-2</v>
      </c>
      <c r="AN27" s="27">
        <f t="shared" si="9"/>
        <v>2.8530334413737962E-2</v>
      </c>
      <c r="AO27" s="27">
        <f t="shared" si="9"/>
        <v>2.856712884443861E-2</v>
      </c>
      <c r="AP27" s="27">
        <f t="shared" si="9"/>
        <v>2.8600570376765576E-2</v>
      </c>
      <c r="AQ27" s="27">
        <f t="shared" si="9"/>
        <v>2.8630829550517208E-2</v>
      </c>
      <c r="AR27" s="27">
        <f t="shared" si="9"/>
        <v>2.8657394658398581E-2</v>
      </c>
      <c r="AS27" s="27">
        <f t="shared" si="9"/>
        <v>2.8679701004696807E-2</v>
      </c>
      <c r="AT27" s="27">
        <f t="shared" si="9"/>
        <v>2.8696467224433996E-2</v>
      </c>
      <c r="AU27" s="27">
        <f t="shared" si="9"/>
        <v>2.8709085561340289E-2</v>
      </c>
      <c r="AV27" s="27">
        <f t="shared" si="9"/>
        <v>2.8718140805114353E-2</v>
      </c>
      <c r="AW27" s="27">
        <f t="shared" si="9"/>
        <v>2.8722876601259467E-2</v>
      </c>
      <c r="AY27" s="79"/>
    </row>
    <row r="28" spans="1:51" x14ac:dyDescent="0.25">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4.1840370126470525E-3</v>
      </c>
      <c r="N28" s="27">
        <f t="shared" si="9"/>
        <v>4.1905340987284569E-3</v>
      </c>
      <c r="O28" s="27">
        <f t="shared" si="9"/>
        <v>4.1812329246154589E-3</v>
      </c>
      <c r="P28" s="27">
        <f t="shared" si="9"/>
        <v>4.1564738854214557E-3</v>
      </c>
      <c r="Q28" s="27">
        <f t="shared" si="9"/>
        <v>4.1427460620707141E-3</v>
      </c>
      <c r="R28" s="27">
        <f t="shared" si="9"/>
        <v>4.130408792135833E-3</v>
      </c>
      <c r="S28" s="27">
        <f t="shared" si="9"/>
        <v>3.9309520468066824E-3</v>
      </c>
      <c r="T28" s="27">
        <f t="shared" si="9"/>
        <v>4.026266964491155E-3</v>
      </c>
      <c r="U28" s="27">
        <f t="shared" si="9"/>
        <v>4.0547741871788346E-3</v>
      </c>
      <c r="V28" s="27">
        <f t="shared" si="9"/>
        <v>4.0366894084080483E-3</v>
      </c>
      <c r="W28" s="27">
        <f t="shared" si="9"/>
        <v>4.0366192035907666E-3</v>
      </c>
      <c r="X28" s="27">
        <f t="shared" si="9"/>
        <v>4.037425439734248E-3</v>
      </c>
      <c r="Y28" s="27">
        <f t="shared" si="9"/>
        <v>4.0474872626852206E-3</v>
      </c>
      <c r="Z28" s="27">
        <f t="shared" si="9"/>
        <v>4.064035587959711E-3</v>
      </c>
      <c r="AA28" s="27">
        <f t="shared" si="9"/>
        <v>4.0871582507502422E-3</v>
      </c>
      <c r="AB28" s="27">
        <f t="shared" si="9"/>
        <v>4.1224507717577174E-3</v>
      </c>
      <c r="AC28" s="27">
        <f t="shared" si="9"/>
        <v>4.1706179494357121E-3</v>
      </c>
      <c r="AD28" s="27">
        <f t="shared" si="9"/>
        <v>4.2293299970360019E-3</v>
      </c>
      <c r="AE28" s="27">
        <f t="shared" si="9"/>
        <v>4.2919670544944027E-3</v>
      </c>
      <c r="AF28" s="27">
        <f t="shared" si="9"/>
        <v>4.3592704876445239E-3</v>
      </c>
      <c r="AG28" s="27">
        <f t="shared" si="9"/>
        <v>4.4390131641821986E-3</v>
      </c>
      <c r="AH28" s="27">
        <f t="shared" si="9"/>
        <v>4.5241110686925212E-3</v>
      </c>
      <c r="AI28" s="27">
        <f t="shared" si="9"/>
        <v>4.6147813478874524E-3</v>
      </c>
      <c r="AJ28" s="27">
        <f t="shared" si="9"/>
        <v>4.711822405945032E-3</v>
      </c>
      <c r="AK28" s="27">
        <f t="shared" si="9"/>
        <v>4.8136931480912866E-3</v>
      </c>
      <c r="AL28" s="27">
        <f t="shared" si="9"/>
        <v>4.9166886442031134E-3</v>
      </c>
      <c r="AM28" s="27">
        <f t="shared" si="9"/>
        <v>5.0193679361785594E-3</v>
      </c>
      <c r="AN28" s="27">
        <f t="shared" si="9"/>
        <v>5.1270219923267527E-3</v>
      </c>
      <c r="AO28" s="27">
        <f t="shared" si="9"/>
        <v>5.2320978218311168E-3</v>
      </c>
      <c r="AP28" s="27">
        <f t="shared" si="9"/>
        <v>5.3414807734099793E-3</v>
      </c>
      <c r="AQ28" s="27">
        <f t="shared" si="9"/>
        <v>5.4568626236150752E-3</v>
      </c>
      <c r="AR28" s="27">
        <f t="shared" si="9"/>
        <v>5.5787677971732771E-3</v>
      </c>
      <c r="AS28" s="27">
        <f t="shared" si="9"/>
        <v>5.7077220257664247E-3</v>
      </c>
      <c r="AT28" s="27">
        <f t="shared" si="9"/>
        <v>5.8337980457066141E-3</v>
      </c>
      <c r="AU28" s="27">
        <f t="shared" si="9"/>
        <v>5.9670420864998703E-3</v>
      </c>
      <c r="AV28" s="27">
        <f t="shared" si="9"/>
        <v>6.1113012977774012E-3</v>
      </c>
      <c r="AW28" s="27">
        <f t="shared" si="9"/>
        <v>6.2653052479983585E-3</v>
      </c>
      <c r="AY28" s="79"/>
    </row>
    <row r="29" spans="1:51" x14ac:dyDescent="0.25">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5">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23.152530650802596</v>
      </c>
      <c r="M30" s="27">
        <f t="shared" si="9"/>
        <v>23.1629164330643</v>
      </c>
      <c r="N30" s="27">
        <f t="shared" si="9"/>
        <v>22.950263110497293</v>
      </c>
      <c r="O30" s="27">
        <f t="shared" si="9"/>
        <v>22.602951186820604</v>
      </c>
      <c r="P30" s="27">
        <f t="shared" si="9"/>
        <v>22.12653281137495</v>
      </c>
      <c r="Q30" s="27">
        <f t="shared" si="9"/>
        <v>21.780600237355969</v>
      </c>
      <c r="R30" s="27">
        <f t="shared" si="9"/>
        <v>21.465278056857684</v>
      </c>
      <c r="S30" s="27">
        <f t="shared" si="9"/>
        <v>19.160106242351851</v>
      </c>
      <c r="T30" s="27">
        <f t="shared" si="9"/>
        <v>19.822195808061867</v>
      </c>
      <c r="U30" s="27">
        <f t="shared" si="9"/>
        <v>19.805156368134107</v>
      </c>
      <c r="V30" s="27">
        <f t="shared" si="9"/>
        <v>19.358775752465174</v>
      </c>
      <c r="W30" s="27">
        <f t="shared" si="9"/>
        <v>19.118873230082674</v>
      </c>
      <c r="X30" s="27">
        <f t="shared" si="9"/>
        <v>18.908286778496041</v>
      </c>
      <c r="Y30" s="27">
        <f t="shared" si="9"/>
        <v>18.782138755416973</v>
      </c>
      <c r="Z30" s="27">
        <f t="shared" si="9"/>
        <v>18.713314084549907</v>
      </c>
      <c r="AA30" s="27">
        <f t="shared" si="9"/>
        <v>18.700370076761462</v>
      </c>
      <c r="AB30" s="27">
        <f t="shared" si="9"/>
        <v>18.790887801584905</v>
      </c>
      <c r="AC30" s="27">
        <f t="shared" si="9"/>
        <v>18.987914443331647</v>
      </c>
      <c r="AD30" s="27">
        <f t="shared" si="9"/>
        <v>19.267547201831963</v>
      </c>
      <c r="AE30" s="27">
        <f t="shared" si="9"/>
        <v>19.570996897653789</v>
      </c>
      <c r="AF30" s="27">
        <f t="shared" ref="L30:AW38" si="10">AF1405</f>
        <v>19.903462207783317</v>
      </c>
      <c r="AG30" s="27">
        <f t="shared" si="10"/>
        <v>20.327702518902598</v>
      </c>
      <c r="AH30" s="27">
        <f t="shared" si="10"/>
        <v>20.782310272279631</v>
      </c>
      <c r="AI30" s="27">
        <f t="shared" si="10"/>
        <v>21.268036408348205</v>
      </c>
      <c r="AJ30" s="27">
        <f t="shared" si="10"/>
        <v>21.789292853992645</v>
      </c>
      <c r="AK30" s="27">
        <f t="shared" si="10"/>
        <v>22.331262269864837</v>
      </c>
      <c r="AL30" s="27">
        <f t="shared" si="10"/>
        <v>22.8636080911437</v>
      </c>
      <c r="AM30" s="27">
        <f t="shared" si="10"/>
        <v>23.375087414147369</v>
      </c>
      <c r="AN30" s="27">
        <f t="shared" si="10"/>
        <v>23.906439857515586</v>
      </c>
      <c r="AO30" s="27">
        <f t="shared" si="10"/>
        <v>24.398718876092502</v>
      </c>
      <c r="AP30" s="27">
        <f t="shared" si="10"/>
        <v>24.903487616212388</v>
      </c>
      <c r="AQ30" s="27">
        <f t="shared" si="10"/>
        <v>25.431908953147122</v>
      </c>
      <c r="AR30" s="27">
        <f t="shared" si="10"/>
        <v>25.985567041516546</v>
      </c>
      <c r="AS30" s="27">
        <f t="shared" si="10"/>
        <v>26.565769390799066</v>
      </c>
      <c r="AT30" s="27">
        <f t="shared" si="10"/>
        <v>27.100265296417199</v>
      </c>
      <c r="AU30" s="27">
        <f t="shared" si="10"/>
        <v>27.659971192964981</v>
      </c>
      <c r="AV30" s="27">
        <f t="shared" si="10"/>
        <v>28.269343025653054</v>
      </c>
      <c r="AW30" s="27">
        <f t="shared" si="10"/>
        <v>28.915995243186593</v>
      </c>
      <c r="AY30" s="79"/>
    </row>
    <row r="31" spans="1:51" x14ac:dyDescent="0.25">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7.7508449141861113E-2</v>
      </c>
      <c r="M31" s="27">
        <f t="shared" si="10"/>
        <v>7.7543217949140569E-2</v>
      </c>
      <c r="N31" s="27">
        <f t="shared" si="10"/>
        <v>7.6831311787104603E-2</v>
      </c>
      <c r="O31" s="27">
        <f t="shared" si="10"/>
        <v>7.5668604825232036E-2</v>
      </c>
      <c r="P31" s="27">
        <f t="shared" si="10"/>
        <v>7.4073684167079393E-2</v>
      </c>
      <c r="Q31" s="27">
        <f t="shared" si="10"/>
        <v>7.291559489708703E-2</v>
      </c>
      <c r="R31" s="27">
        <f t="shared" si="10"/>
        <v>7.1859980996426709E-2</v>
      </c>
      <c r="S31" s="27">
        <f t="shared" si="10"/>
        <v>6.4142885399290181E-2</v>
      </c>
      <c r="T31" s="27">
        <f t="shared" si="10"/>
        <v>6.6359383293416188E-2</v>
      </c>
      <c r="U31" s="27">
        <f t="shared" si="10"/>
        <v>6.6302339828795992E-2</v>
      </c>
      <c r="V31" s="27">
        <f t="shared" si="10"/>
        <v>6.4807977516126353E-2</v>
      </c>
      <c r="W31" s="27">
        <f t="shared" si="10"/>
        <v>6.4004848357783417E-2</v>
      </c>
      <c r="X31" s="27">
        <f t="shared" si="10"/>
        <v>6.3299861524207982E-2</v>
      </c>
      <c r="Y31" s="27">
        <f t="shared" si="10"/>
        <v>6.2877551851946253E-2</v>
      </c>
      <c r="Z31" s="27">
        <f t="shared" si="10"/>
        <v>6.2647145354183115E-2</v>
      </c>
      <c r="AA31" s="27">
        <f t="shared" si="10"/>
        <v>6.2603812295499606E-2</v>
      </c>
      <c r="AB31" s="27">
        <f t="shared" si="10"/>
        <v>6.2906841306743858E-2</v>
      </c>
      <c r="AC31" s="27">
        <f t="shared" si="10"/>
        <v>6.3566433541897199E-2</v>
      </c>
      <c r="AD31" s="27">
        <f t="shared" si="10"/>
        <v>6.4502568851143346E-2</v>
      </c>
      <c r="AE31" s="27">
        <f t="shared" si="10"/>
        <v>6.5518436864470161E-2</v>
      </c>
      <c r="AF31" s="27">
        <f t="shared" si="10"/>
        <v>6.6631441355005802E-2</v>
      </c>
      <c r="AG31" s="27">
        <f t="shared" si="10"/>
        <v>6.8051683879430516E-2</v>
      </c>
      <c r="AH31" s="27">
        <f t="shared" si="10"/>
        <v>6.9573588437664979E-2</v>
      </c>
      <c r="AI31" s="27">
        <f t="shared" si="10"/>
        <v>7.1199668976426239E-2</v>
      </c>
      <c r="AJ31" s="27">
        <f t="shared" si="10"/>
        <v>7.2944695440982463E-2</v>
      </c>
      <c r="AK31" s="27">
        <f t="shared" si="10"/>
        <v>7.4759063362146105E-2</v>
      </c>
      <c r="AL31" s="27">
        <f t="shared" si="10"/>
        <v>7.6541214075465408E-2</v>
      </c>
      <c r="AM31" s="27">
        <f t="shared" si="10"/>
        <v>7.8253509361543294E-2</v>
      </c>
      <c r="AN31" s="27">
        <f t="shared" si="10"/>
        <v>8.0032334512641051E-2</v>
      </c>
      <c r="AO31" s="27">
        <f t="shared" si="10"/>
        <v>8.1680352340603682E-2</v>
      </c>
      <c r="AP31" s="27">
        <f t="shared" si="10"/>
        <v>8.3370182399013615E-2</v>
      </c>
      <c r="AQ31" s="27">
        <f t="shared" si="10"/>
        <v>8.5139194993663181E-2</v>
      </c>
      <c r="AR31" s="27">
        <f t="shared" si="10"/>
        <v>8.699269344839361E-2</v>
      </c>
      <c r="AS31" s="27">
        <f t="shared" si="10"/>
        <v>8.8935054953475728E-2</v>
      </c>
      <c r="AT31" s="27">
        <f t="shared" si="10"/>
        <v>9.0724403571213114E-2</v>
      </c>
      <c r="AU31" s="27">
        <f t="shared" si="10"/>
        <v>9.2598148462053789E-2</v>
      </c>
      <c r="AV31" s="27">
        <f t="shared" si="10"/>
        <v>9.4638161556723804E-2</v>
      </c>
      <c r="AW31" s="27">
        <f t="shared" si="10"/>
        <v>9.6802979358765362E-2</v>
      </c>
      <c r="AY31" s="79"/>
    </row>
    <row r="32" spans="1:51" x14ac:dyDescent="0.25">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0.56716712532642333</v>
      </c>
      <c r="M32" s="27">
        <f t="shared" si="10"/>
        <v>0.58037790885594753</v>
      </c>
      <c r="N32" s="27">
        <f t="shared" si="10"/>
        <v>0.5905201523722613</v>
      </c>
      <c r="O32" s="27">
        <f t="shared" si="10"/>
        <v>0.5986618277459016</v>
      </c>
      <c r="P32" s="27">
        <f t="shared" si="10"/>
        <v>0.60475451589519702</v>
      </c>
      <c r="Q32" s="27">
        <f t="shared" si="10"/>
        <v>0.61256702388185857</v>
      </c>
      <c r="R32" s="27">
        <f t="shared" si="10"/>
        <v>0.62068986953889782</v>
      </c>
      <c r="S32" s="27">
        <f t="shared" si="10"/>
        <v>0.59374595963332344</v>
      </c>
      <c r="T32" s="27">
        <f t="shared" si="10"/>
        <v>0.61510185994880018</v>
      </c>
      <c r="U32" s="27">
        <f t="shared" si="10"/>
        <v>0.62499993716979774</v>
      </c>
      <c r="V32" s="27">
        <f t="shared" si="10"/>
        <v>0.62757436654457688</v>
      </c>
      <c r="W32" s="27">
        <f t="shared" si="10"/>
        <v>0.63395905480820369</v>
      </c>
      <c r="X32" s="27">
        <f t="shared" si="10"/>
        <v>0.64098571522282144</v>
      </c>
      <c r="Y32" s="27">
        <f t="shared" si="10"/>
        <v>0.64935248324987727</v>
      </c>
      <c r="Z32" s="27">
        <f t="shared" si="10"/>
        <v>0.65866446707229387</v>
      </c>
      <c r="AA32" s="27">
        <f t="shared" si="10"/>
        <v>0.66896441982909505</v>
      </c>
      <c r="AB32" s="27">
        <f t="shared" si="10"/>
        <v>0.68127036759086557</v>
      </c>
      <c r="AC32" s="27">
        <f t="shared" si="10"/>
        <v>0.69578711819602035</v>
      </c>
      <c r="AD32" s="27">
        <f t="shared" si="10"/>
        <v>0.71216230365178079</v>
      </c>
      <c r="AE32" s="27">
        <f t="shared" si="10"/>
        <v>0.72928847843162925</v>
      </c>
      <c r="AF32" s="27">
        <f t="shared" si="10"/>
        <v>0.74731833546352189</v>
      </c>
      <c r="AG32" s="27">
        <f t="shared" si="10"/>
        <v>0.76765599055514222</v>
      </c>
      <c r="AH32" s="27">
        <f t="shared" si="10"/>
        <v>0.78907348125285737</v>
      </c>
      <c r="AI32" s="27">
        <f t="shared" si="10"/>
        <v>0.81164820328771115</v>
      </c>
      <c r="AJ32" s="27">
        <f t="shared" si="10"/>
        <v>0.8355278973713316</v>
      </c>
      <c r="AK32" s="27">
        <f t="shared" si="10"/>
        <v>0.86041157800508183</v>
      </c>
      <c r="AL32" s="27">
        <f t="shared" si="10"/>
        <v>0.88561667201804961</v>
      </c>
      <c r="AM32" s="27">
        <f t="shared" si="10"/>
        <v>0.91087540031171421</v>
      </c>
      <c r="AN32" s="27">
        <f t="shared" si="10"/>
        <v>0.93719126710747669</v>
      </c>
      <c r="AO32" s="27">
        <f t="shared" si="10"/>
        <v>0.96310717691671177</v>
      </c>
      <c r="AP32" s="27">
        <f t="shared" si="10"/>
        <v>0.98990787400485714</v>
      </c>
      <c r="AQ32" s="27">
        <f t="shared" si="10"/>
        <v>1.0179213955755684</v>
      </c>
      <c r="AR32" s="27">
        <f t="shared" si="10"/>
        <v>1.047235539230829</v>
      </c>
      <c r="AS32" s="27">
        <f t="shared" si="10"/>
        <v>1.0779347403326329</v>
      </c>
      <c r="AT32" s="27">
        <f t="shared" si="10"/>
        <v>1.1080747670252975</v>
      </c>
      <c r="AU32" s="27">
        <f t="shared" si="10"/>
        <v>1.1396138266260938</v>
      </c>
      <c r="AV32" s="27">
        <f t="shared" si="10"/>
        <v>1.1733190443821473</v>
      </c>
      <c r="AW32" s="27">
        <f t="shared" si="10"/>
        <v>1.208922401682198</v>
      </c>
      <c r="AY32" s="79"/>
    </row>
    <row r="33" spans="1:51" x14ac:dyDescent="0.25">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2.2910596881616563</v>
      </c>
      <c r="P33" s="27">
        <f t="shared" si="10"/>
        <v>2.2612642885898917</v>
      </c>
      <c r="Q33" s="27">
        <f t="shared" si="10"/>
        <v>2.2487211059946208</v>
      </c>
      <c r="R33" s="27">
        <f t="shared" si="10"/>
        <v>2.2390235702415184</v>
      </c>
      <c r="S33" s="27">
        <f t="shared" si="10"/>
        <v>1.9290254090022454</v>
      </c>
      <c r="T33" s="27">
        <f t="shared" si="10"/>
        <v>2.0721603762721794</v>
      </c>
      <c r="U33" s="27">
        <f t="shared" si="10"/>
        <v>2.1116387319754453</v>
      </c>
      <c r="V33" s="27">
        <f t="shared" si="10"/>
        <v>2.0814689805174984</v>
      </c>
      <c r="W33" s="27">
        <f t="shared" si="10"/>
        <v>2.0816313202114962</v>
      </c>
      <c r="X33" s="27">
        <f t="shared" si="10"/>
        <v>2.0848873315390253</v>
      </c>
      <c r="Y33" s="27">
        <f t="shared" si="10"/>
        <v>2.1019366050515993</v>
      </c>
      <c r="Z33" s="27">
        <f t="shared" si="10"/>
        <v>2.1286964302578189</v>
      </c>
      <c r="AA33" s="27">
        <f t="shared" si="10"/>
        <v>2.1653238114410347</v>
      </c>
      <c r="AB33" s="27">
        <f t="shared" si="10"/>
        <v>2.2204734624700375</v>
      </c>
      <c r="AC33" s="27">
        <f t="shared" si="10"/>
        <v>2.2953594743770229</v>
      </c>
      <c r="AD33" s="27">
        <f t="shared" si="10"/>
        <v>2.3864591752761957</v>
      </c>
      <c r="AE33" s="27">
        <f t="shared" si="10"/>
        <v>2.4836950973349508</v>
      </c>
      <c r="AF33" s="27">
        <f t="shared" si="10"/>
        <v>2.5882229276888769</v>
      </c>
      <c r="AG33" s="27">
        <f t="shared" si="10"/>
        <v>2.7119724129624112</v>
      </c>
      <c r="AH33" s="27">
        <f t="shared" si="10"/>
        <v>2.8440806469047257</v>
      </c>
      <c r="AI33" s="27">
        <f t="shared" si="10"/>
        <v>2.9849440454697027</v>
      </c>
      <c r="AJ33" s="27">
        <f t="shared" si="10"/>
        <v>3.1357331677554514</v>
      </c>
      <c r="AK33" s="27">
        <f t="shared" si="10"/>
        <v>3.2939342554614459</v>
      </c>
      <c r="AL33" s="27">
        <f t="shared" si="10"/>
        <v>3.4537806650739626</v>
      </c>
      <c r="AM33" s="27">
        <f t="shared" si="10"/>
        <v>3.6130233904461213</v>
      </c>
      <c r="AN33" s="27">
        <f t="shared" si="10"/>
        <v>3.7798456657596979</v>
      </c>
      <c r="AO33" s="27">
        <f t="shared" si="10"/>
        <v>3.9424101344582398</v>
      </c>
      <c r="AP33" s="27">
        <f t="shared" si="10"/>
        <v>4.11125647815427</v>
      </c>
      <c r="AQ33" s="27">
        <f t="shared" si="10"/>
        <v>4.2889358799478661</v>
      </c>
      <c r="AR33" s="27">
        <f t="shared" si="10"/>
        <v>4.47610389113167</v>
      </c>
      <c r="AS33" s="27">
        <f t="shared" si="10"/>
        <v>4.6733862298936391</v>
      </c>
      <c r="AT33" s="27">
        <f t="shared" si="10"/>
        <v>4.8652953211890697</v>
      </c>
      <c r="AU33" s="27">
        <f t="shared" si="10"/>
        <v>5.0673001555176231</v>
      </c>
      <c r="AV33" s="27">
        <f t="shared" si="10"/>
        <v>5.2852398392324584</v>
      </c>
      <c r="AW33" s="27">
        <f t="shared" si="10"/>
        <v>5.5168903048159867</v>
      </c>
      <c r="AY33" s="79"/>
    </row>
    <row r="34" spans="1:51" x14ac:dyDescent="0.25">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2.3631963555267657E-2</v>
      </c>
      <c r="M34" s="27">
        <f t="shared" si="10"/>
        <v>2.4182412868997839E-2</v>
      </c>
      <c r="N34" s="27">
        <f t="shared" si="10"/>
        <v>2.460500634884424E-2</v>
      </c>
      <c r="O34" s="27">
        <f t="shared" si="10"/>
        <v>2.4944242822745925E-2</v>
      </c>
      <c r="P34" s="27">
        <f t="shared" si="10"/>
        <v>2.5198104828966564E-2</v>
      </c>
      <c r="Q34" s="27">
        <f t="shared" si="10"/>
        <v>2.5523625995077459E-2</v>
      </c>
      <c r="R34" s="27">
        <f t="shared" si="10"/>
        <v>2.5862077897454101E-2</v>
      </c>
      <c r="S34" s="27">
        <f t="shared" si="10"/>
        <v>2.473941498472184E-2</v>
      </c>
      <c r="T34" s="27">
        <f t="shared" si="10"/>
        <v>2.5629244164533362E-2</v>
      </c>
      <c r="U34" s="27">
        <f t="shared" si="10"/>
        <v>2.6041664048741597E-2</v>
      </c>
      <c r="V34" s="27">
        <f t="shared" si="10"/>
        <v>2.6148931939357391E-2</v>
      </c>
      <c r="W34" s="27">
        <f t="shared" si="10"/>
        <v>2.6414960617008508E-2</v>
      </c>
      <c r="X34" s="27">
        <f t="shared" si="10"/>
        <v>2.6707738134284252E-2</v>
      </c>
      <c r="Y34" s="27">
        <f t="shared" si="10"/>
        <v>2.7056353468744913E-2</v>
      </c>
      <c r="Z34" s="27">
        <f t="shared" si="10"/>
        <v>2.7444352794678932E-2</v>
      </c>
      <c r="AA34" s="27">
        <f t="shared" si="10"/>
        <v>2.7873517492878988E-2</v>
      </c>
      <c r="AB34" s="27">
        <f t="shared" si="10"/>
        <v>2.8386265316286095E-2</v>
      </c>
      <c r="AC34" s="27">
        <f t="shared" si="10"/>
        <v>2.8991129924834207E-2</v>
      </c>
      <c r="AD34" s="27">
        <f t="shared" si="10"/>
        <v>2.9673429318824225E-2</v>
      </c>
      <c r="AE34" s="27">
        <f t="shared" si="10"/>
        <v>3.0387019934651243E-2</v>
      </c>
      <c r="AF34" s="27">
        <f t="shared" si="10"/>
        <v>3.1138263977646775E-2</v>
      </c>
      <c r="AG34" s="27">
        <f t="shared" si="10"/>
        <v>3.1985666273130958E-2</v>
      </c>
      <c r="AH34" s="27">
        <f t="shared" si="10"/>
        <v>3.2878061718869082E-2</v>
      </c>
      <c r="AI34" s="27">
        <f t="shared" si="10"/>
        <v>3.3818675136987997E-2</v>
      </c>
      <c r="AJ34" s="27">
        <f t="shared" si="10"/>
        <v>3.4813662390472185E-2</v>
      </c>
      <c r="AK34" s="27">
        <f t="shared" si="10"/>
        <v>3.5850482416878444E-2</v>
      </c>
      <c r="AL34" s="27">
        <f t="shared" si="10"/>
        <v>3.6900694667418771E-2</v>
      </c>
      <c r="AM34" s="27">
        <f t="shared" si="10"/>
        <v>3.79531416796548E-2</v>
      </c>
      <c r="AN34" s="27">
        <f t="shared" si="10"/>
        <v>3.9049636129478232E-2</v>
      </c>
      <c r="AO34" s="27">
        <f t="shared" si="10"/>
        <v>4.0129465704863039E-2</v>
      </c>
      <c r="AP34" s="27">
        <f t="shared" si="10"/>
        <v>4.1246161416869084E-2</v>
      </c>
      <c r="AQ34" s="27">
        <f t="shared" si="10"/>
        <v>4.2413391482315384E-2</v>
      </c>
      <c r="AR34" s="27">
        <f t="shared" si="10"/>
        <v>4.3634814134617915E-2</v>
      </c>
      <c r="AS34" s="27">
        <f t="shared" si="10"/>
        <v>4.4913947513859742E-2</v>
      </c>
      <c r="AT34" s="27">
        <f t="shared" si="10"/>
        <v>4.6169781959387438E-2</v>
      </c>
      <c r="AU34" s="27">
        <f t="shared" si="10"/>
        <v>4.7483909442753956E-2</v>
      </c>
      <c r="AV34" s="27">
        <f t="shared" si="10"/>
        <v>4.8888293515922839E-2</v>
      </c>
      <c r="AW34" s="27">
        <f t="shared" si="10"/>
        <v>5.0371766736758299E-2</v>
      </c>
      <c r="AY34" s="79"/>
    </row>
    <row r="35" spans="1:51" x14ac:dyDescent="0.25">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9.5803753116994184E-2</v>
      </c>
      <c r="O35" s="27">
        <f t="shared" si="10"/>
        <v>9.5460820340069114E-2</v>
      </c>
      <c r="P35" s="27">
        <f t="shared" si="10"/>
        <v>9.4219345357912251E-2</v>
      </c>
      <c r="Q35" s="27">
        <f t="shared" si="10"/>
        <v>9.3696712749775951E-2</v>
      </c>
      <c r="R35" s="27">
        <f t="shared" si="10"/>
        <v>9.3292648760063338E-2</v>
      </c>
      <c r="S35" s="27">
        <f t="shared" si="10"/>
        <v>8.0376058708426956E-2</v>
      </c>
      <c r="T35" s="27">
        <f t="shared" si="10"/>
        <v>8.6340015678007545E-2</v>
      </c>
      <c r="U35" s="27">
        <f t="shared" si="10"/>
        <v>8.7984947165643632E-2</v>
      </c>
      <c r="V35" s="27">
        <f t="shared" si="10"/>
        <v>8.6727874188229179E-2</v>
      </c>
      <c r="W35" s="27">
        <f t="shared" si="10"/>
        <v>8.6734638342145773E-2</v>
      </c>
      <c r="X35" s="27">
        <f t="shared" si="10"/>
        <v>8.6870305480792789E-2</v>
      </c>
      <c r="Y35" s="27">
        <f t="shared" si="10"/>
        <v>8.7580691877150063E-2</v>
      </c>
      <c r="Z35" s="27">
        <f t="shared" si="10"/>
        <v>8.8695684594075869E-2</v>
      </c>
      <c r="AA35" s="27">
        <f t="shared" si="10"/>
        <v>9.0221825476709872E-2</v>
      </c>
      <c r="AB35" s="27">
        <f t="shared" si="10"/>
        <v>9.2519727602918309E-2</v>
      </c>
      <c r="AC35" s="27">
        <f t="shared" si="10"/>
        <v>9.5639978099042705E-2</v>
      </c>
      <c r="AD35" s="27">
        <f t="shared" si="10"/>
        <v>9.943579896984156E-2</v>
      </c>
      <c r="AE35" s="27">
        <f t="shared" si="10"/>
        <v>0.10348729572228972</v>
      </c>
      <c r="AF35" s="27">
        <f t="shared" si="10"/>
        <v>0.10784262198703665</v>
      </c>
      <c r="AG35" s="27">
        <f t="shared" si="10"/>
        <v>0.11299885054010057</v>
      </c>
      <c r="AH35" s="27">
        <f t="shared" si="10"/>
        <v>0.11850336028769703</v>
      </c>
      <c r="AI35" s="27">
        <f t="shared" si="10"/>
        <v>0.12437266856123773</v>
      </c>
      <c r="AJ35" s="27">
        <f t="shared" si="10"/>
        <v>0.13065554865647727</v>
      </c>
      <c r="AK35" s="27">
        <f t="shared" si="10"/>
        <v>0.13724726064422701</v>
      </c>
      <c r="AL35" s="27">
        <f t="shared" si="10"/>
        <v>0.14390752771141524</v>
      </c>
      <c r="AM35" s="27">
        <f t="shared" si="10"/>
        <v>0.15054264126858852</v>
      </c>
      <c r="AN35" s="27">
        <f t="shared" si="10"/>
        <v>0.15749356940665424</v>
      </c>
      <c r="AO35" s="27">
        <f t="shared" si="10"/>
        <v>0.16426708893576017</v>
      </c>
      <c r="AP35" s="27">
        <f t="shared" si="10"/>
        <v>0.17130235325642809</v>
      </c>
      <c r="AQ35" s="27">
        <f t="shared" si="10"/>
        <v>0.17870566166449456</v>
      </c>
      <c r="AR35" s="27">
        <f t="shared" si="10"/>
        <v>0.18650432879715309</v>
      </c>
      <c r="AS35" s="27">
        <f t="shared" si="10"/>
        <v>0.19472442624556849</v>
      </c>
      <c r="AT35" s="27">
        <f t="shared" si="10"/>
        <v>0.2027206383828781</v>
      </c>
      <c r="AU35" s="27">
        <f t="shared" si="10"/>
        <v>0.2111375064799012</v>
      </c>
      <c r="AV35" s="27">
        <f t="shared" si="10"/>
        <v>0.22021832663468599</v>
      </c>
      <c r="AW35" s="27">
        <f t="shared" si="10"/>
        <v>0.22987042936733301</v>
      </c>
      <c r="AY35" s="79"/>
    </row>
    <row r="36" spans="1:51" x14ac:dyDescent="0.25">
      <c r="A36" s="95" t="str">
        <f t="shared" si="0"/>
        <v>FS Cattle MMN2O</v>
      </c>
      <c r="B36" s="95" t="s">
        <v>1004</v>
      </c>
      <c r="C36" s="95" t="s">
        <v>1232</v>
      </c>
      <c r="D36" t="s">
        <v>15</v>
      </c>
      <c r="E36" t="s">
        <v>657</v>
      </c>
      <c r="F36" t="s">
        <v>6</v>
      </c>
      <c r="G36" t="s">
        <v>136</v>
      </c>
      <c r="H36" t="s">
        <v>1227</v>
      </c>
      <c r="I36" t="s">
        <v>139</v>
      </c>
      <c r="J36" t="s">
        <v>287</v>
      </c>
      <c r="K36" s="27">
        <f>K1411</f>
        <v>5.9474079071945865E-2</v>
      </c>
      <c r="L36" s="27">
        <f t="shared" ref="L36:AW36" si="11">L1411</f>
        <v>5.9806569587962537E-2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5.9455674798365013E-2</v>
      </c>
      <c r="T36" s="27">
        <f t="shared" si="11"/>
        <v>6.0451967243316342E-2</v>
      </c>
      <c r="U36" s="27">
        <f t="shared" si="11"/>
        <v>6.0766078623677403E-2</v>
      </c>
      <c r="V36" s="27">
        <f t="shared" si="11"/>
        <v>6.066593992199025E-2</v>
      </c>
      <c r="W36" s="27">
        <f t="shared" si="11"/>
        <v>6.0809114383009413E-2</v>
      </c>
      <c r="X36" s="27">
        <f t="shared" si="11"/>
        <v>6.100366299603751E-2</v>
      </c>
      <c r="Y36" s="27">
        <f t="shared" si="11"/>
        <v>6.1277074183990775E-2</v>
      </c>
      <c r="Z36" s="27">
        <f t="shared" si="11"/>
        <v>6.160586812377028E-2</v>
      </c>
      <c r="AA36" s="27">
        <f t="shared" si="11"/>
        <v>6.1991300127351358E-2</v>
      </c>
      <c r="AB36" s="27">
        <f t="shared" si="11"/>
        <v>6.248976898306801E-2</v>
      </c>
      <c r="AC36" s="27">
        <f t="shared" si="11"/>
        <v>6.3111385034879647E-2</v>
      </c>
      <c r="AD36" s="27">
        <f t="shared" si="11"/>
        <v>6.3834798962092945E-2</v>
      </c>
      <c r="AE36" s="27">
        <f t="shared" si="11"/>
        <v>6.4597593140420823E-2</v>
      </c>
      <c r="AF36" s="27">
        <f t="shared" si="11"/>
        <v>6.5407717765887455E-2</v>
      </c>
      <c r="AG36" s="27">
        <f t="shared" si="11"/>
        <v>6.6341504779431473E-2</v>
      </c>
      <c r="AH36" s="27">
        <f t="shared" si="11"/>
        <v>6.7330403439729181E-2</v>
      </c>
      <c r="AI36" s="27">
        <f t="shared" si="11"/>
        <v>6.837825340455779E-2</v>
      </c>
      <c r="AJ36" s="27">
        <f t="shared" si="11"/>
        <v>6.949219402221983E-2</v>
      </c>
      <c r="AK36" s="27">
        <f t="shared" si="11"/>
        <v>7.0654806858806291E-2</v>
      </c>
      <c r="AL36" s="27">
        <f t="shared" si="11"/>
        <v>7.182879608717245E-2</v>
      </c>
      <c r="AM36" s="27">
        <f t="shared" si="11"/>
        <v>7.2999789176038873E-2</v>
      </c>
      <c r="AN36" s="27">
        <f t="shared" si="11"/>
        <v>7.4221699981571645E-2</v>
      </c>
      <c r="AO36" s="27">
        <f t="shared" si="11"/>
        <v>7.541600988185021E-2</v>
      </c>
      <c r="AP36" s="27">
        <f t="shared" si="11"/>
        <v>7.6651170682367667E-2</v>
      </c>
      <c r="AQ36" s="27">
        <f t="shared" si="11"/>
        <v>7.7944182647758153E-2</v>
      </c>
      <c r="AR36" s="27">
        <f t="shared" si="11"/>
        <v>7.929894190918986E-2</v>
      </c>
      <c r="AS36" s="27">
        <f t="shared" si="11"/>
        <v>8.0719108786434957E-2</v>
      </c>
      <c r="AT36" s="27">
        <f t="shared" si="11"/>
        <v>8.2102038153258075E-2</v>
      </c>
      <c r="AU36" s="27">
        <f t="shared" si="11"/>
        <v>8.3550657465590011E-2</v>
      </c>
      <c r="AV36" s="27">
        <f t="shared" si="11"/>
        <v>8.5104479324389026E-2</v>
      </c>
      <c r="AW36" s="27">
        <f t="shared" si="11"/>
        <v>8.6748447527684097E-2</v>
      </c>
      <c r="AY36" s="79"/>
    </row>
    <row r="37" spans="1:51" x14ac:dyDescent="0.25">
      <c r="A37" s="95" t="str">
        <f t="shared" si="0"/>
        <v>FS Cattle MMN2O</v>
      </c>
      <c r="B37" s="95" t="s">
        <v>1004</v>
      </c>
      <c r="C37" s="95" t="s">
        <v>1232</v>
      </c>
      <c r="D37" t="s">
        <v>15</v>
      </c>
      <c r="E37" t="s">
        <v>657</v>
      </c>
      <c r="F37" t="s">
        <v>6</v>
      </c>
      <c r="G37" t="s">
        <v>137</v>
      </c>
      <c r="H37" t="s">
        <v>1227</v>
      </c>
      <c r="I37" t="s">
        <v>139</v>
      </c>
      <c r="J37" t="s">
        <v>287</v>
      </c>
      <c r="K37" s="27">
        <f t="shared" si="7"/>
        <v>0.26041511380118887</v>
      </c>
      <c r="L37" s="27">
        <f t="shared" si="10"/>
        <v>0.26187096745907495</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0.2603345282574735</v>
      </c>
      <c r="T37" s="27">
        <f t="shared" si="10"/>
        <v>0.26469692637241377</v>
      </c>
      <c r="U37" s="27">
        <f t="shared" si="10"/>
        <v>0.26607230455631165</v>
      </c>
      <c r="V37" s="27">
        <f t="shared" si="10"/>
        <v>0.2656338340191855</v>
      </c>
      <c r="W37" s="27">
        <f t="shared" si="10"/>
        <v>0.26626074231506047</v>
      </c>
      <c r="X37" s="27">
        <f t="shared" si="10"/>
        <v>0.26711259912381052</v>
      </c>
      <c r="Y37" s="27">
        <f t="shared" si="10"/>
        <v>0.26830976613734653</v>
      </c>
      <c r="Z37" s="27">
        <f t="shared" si="10"/>
        <v>0.26974943384773248</v>
      </c>
      <c r="AA37" s="27">
        <f t="shared" si="10"/>
        <v>0.27143709880432254</v>
      </c>
      <c r="AB37" s="27">
        <f t="shared" si="10"/>
        <v>0.27361971055406936</v>
      </c>
      <c r="AC37" s="27">
        <f t="shared" si="10"/>
        <v>0.27634153857392568</v>
      </c>
      <c r="AD37" s="27">
        <f t="shared" si="10"/>
        <v>0.27950910204225143</v>
      </c>
      <c r="AE37" s="27">
        <f t="shared" si="10"/>
        <v>0.28284909714357687</v>
      </c>
      <c r="AF37" s="27">
        <f t="shared" si="10"/>
        <v>0.28639633486168981</v>
      </c>
      <c r="AG37" s="27">
        <f t="shared" si="10"/>
        <v>0.29048504468608194</v>
      </c>
      <c r="AH37" s="27">
        <f t="shared" si="10"/>
        <v>0.29481506813794139</v>
      </c>
      <c r="AI37" s="27">
        <f t="shared" si="10"/>
        <v>0.29940321766619754</v>
      </c>
      <c r="AJ37" s="27">
        <f t="shared" si="10"/>
        <v>0.30428075385074782</v>
      </c>
      <c r="AK37" s="27">
        <f t="shared" si="10"/>
        <v>0.30937140777714384</v>
      </c>
      <c r="AL37" s="27">
        <f t="shared" si="10"/>
        <v>0.3145118747381625</v>
      </c>
      <c r="AM37" s="27">
        <f t="shared" si="10"/>
        <v>0.31963922270648765</v>
      </c>
      <c r="AN37" s="27">
        <f t="shared" si="10"/>
        <v>0.32498952062522957</v>
      </c>
      <c r="AO37" s="27">
        <f t="shared" si="10"/>
        <v>0.33021896433328074</v>
      </c>
      <c r="AP37" s="27">
        <f t="shared" si="10"/>
        <v>0.33562727910584594</v>
      </c>
      <c r="AQ37" s="27">
        <f t="shared" si="10"/>
        <v>0.34128890284794944</v>
      </c>
      <c r="AR37" s="27">
        <f t="shared" si="10"/>
        <v>0.34722089528472461</v>
      </c>
      <c r="AS37" s="27">
        <f t="shared" si="10"/>
        <v>0.35343928360994897</v>
      </c>
      <c r="AT37" s="27">
        <f t="shared" si="10"/>
        <v>0.35949462257542664</v>
      </c>
      <c r="AU37" s="27">
        <f t="shared" si="10"/>
        <v>0.36583759364723029</v>
      </c>
      <c r="AV37" s="27">
        <f t="shared" si="10"/>
        <v>0.3726412079696384</v>
      </c>
      <c r="AW37" s="27">
        <f t="shared" si="10"/>
        <v>0.37983953997287506</v>
      </c>
      <c r="AY37" s="79"/>
    </row>
    <row r="38" spans="1:51" x14ac:dyDescent="0.25">
      <c r="A38" s="95" t="str">
        <f t="shared" si="0"/>
        <v>FS Cattle MMN2O</v>
      </c>
      <c r="B38" s="95" t="s">
        <v>1004</v>
      </c>
      <c r="C38" s="95" t="s">
        <v>1232</v>
      </c>
      <c r="D38" t="s">
        <v>15</v>
      </c>
      <c r="E38" t="s">
        <v>657</v>
      </c>
      <c r="F38" t="s">
        <v>67</v>
      </c>
      <c r="G38" t="s">
        <v>307</v>
      </c>
      <c r="H38" t="s">
        <v>1227</v>
      </c>
      <c r="I38" t="s">
        <v>139</v>
      </c>
      <c r="J38" t="s">
        <v>287</v>
      </c>
      <c r="K38" s="27">
        <f t="shared" si="7"/>
        <v>1.1586934798802533E-2</v>
      </c>
      <c r="L38" s="27">
        <f t="shared" si="10"/>
        <v>1.1651711689683767E-2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1.1583349217969196E-2</v>
      </c>
      <c r="T38" s="27">
        <f t="shared" si="10"/>
        <v>1.1777450173886912E-2</v>
      </c>
      <c r="U38" s="27">
        <f t="shared" ref="L38:AW44" si="12">U1413</f>
        <v>1.1838646381387711E-2</v>
      </c>
      <c r="V38" s="27">
        <f t="shared" si="12"/>
        <v>1.1819137031677862E-2</v>
      </c>
      <c r="W38" s="27">
        <f t="shared" si="12"/>
        <v>1.1847030748916861E-2</v>
      </c>
      <c r="X38" s="27">
        <f t="shared" si="12"/>
        <v>1.1884933346645648E-2</v>
      </c>
      <c r="Y38" s="27">
        <f t="shared" si="12"/>
        <v>1.1938200209411951E-2</v>
      </c>
      <c r="Z38" s="27">
        <f t="shared" si="12"/>
        <v>1.2002256921208324E-2</v>
      </c>
      <c r="AA38" s="27">
        <f t="shared" si="12"/>
        <v>1.2077348046023615E-2</v>
      </c>
      <c r="AB38" s="27">
        <f t="shared" si="12"/>
        <v>1.2174461380446762E-2</v>
      </c>
      <c r="AC38" s="27">
        <f t="shared" si="12"/>
        <v>1.2295566654788504E-2</v>
      </c>
      <c r="AD38" s="27">
        <f t="shared" si="12"/>
        <v>1.2436504524495172E-2</v>
      </c>
      <c r="AE38" s="27">
        <f t="shared" si="12"/>
        <v>1.2585114583652197E-2</v>
      </c>
      <c r="AF38" s="27">
        <f t="shared" si="12"/>
        <v>1.2742945715477389E-2</v>
      </c>
      <c r="AG38" s="27">
        <f t="shared" si="12"/>
        <v>1.2924869158609895E-2</v>
      </c>
      <c r="AH38" s="27">
        <f t="shared" si="12"/>
        <v>1.3117529633194651E-2</v>
      </c>
      <c r="AI38" s="27">
        <f t="shared" si="12"/>
        <v>1.3321675193930606E-2</v>
      </c>
      <c r="AJ38" s="27">
        <f t="shared" si="12"/>
        <v>1.3538696752027769E-2</v>
      </c>
      <c r="AK38" s="27">
        <f t="shared" si="12"/>
        <v>1.376520079116526E-2</v>
      </c>
      <c r="AL38" s="27">
        <f t="shared" si="12"/>
        <v>1.3993921216194792E-2</v>
      </c>
      <c r="AM38" s="27">
        <f t="shared" si="12"/>
        <v>1.4222057923517824E-2</v>
      </c>
      <c r="AN38" s="27">
        <f t="shared" si="12"/>
        <v>1.4460114587102871E-2</v>
      </c>
      <c r="AO38" s="27">
        <f t="shared" si="12"/>
        <v>1.4692793951962841E-2</v>
      </c>
      <c r="AP38" s="27">
        <f t="shared" si="12"/>
        <v>1.493343202295036E-2</v>
      </c>
      <c r="AQ38" s="27">
        <f t="shared" si="12"/>
        <v>1.5185340847279152E-2</v>
      </c>
      <c r="AR38" s="27">
        <f t="shared" si="12"/>
        <v>1.5449279481979043E-2</v>
      </c>
      <c r="AS38" s="27">
        <f t="shared" si="12"/>
        <v>1.57259610425317E-2</v>
      </c>
      <c r="AT38" s="27">
        <f t="shared" si="12"/>
        <v>1.599538786939092E-2</v>
      </c>
      <c r="AU38" s="27">
        <f t="shared" si="12"/>
        <v>1.6277612626498489E-2</v>
      </c>
      <c r="AV38" s="27">
        <f t="shared" si="12"/>
        <v>1.6580333288134606E-2</v>
      </c>
      <c r="AW38" s="27">
        <f t="shared" si="12"/>
        <v>1.690061655573832E-2</v>
      </c>
      <c r="AY38" s="79"/>
    </row>
    <row r="39" spans="1:51" x14ac:dyDescent="0.25">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0.46906920988966821</v>
      </c>
      <c r="S39" s="27">
        <f t="shared" si="12"/>
        <v>0.41625563284018546</v>
      </c>
      <c r="T39" s="27">
        <f t="shared" si="12"/>
        <v>0.43182568050754744</v>
      </c>
      <c r="U39" s="27">
        <f t="shared" si="12"/>
        <v>0.43276986250657662</v>
      </c>
      <c r="V39" s="27">
        <f t="shared" si="12"/>
        <v>0.42451039024353943</v>
      </c>
      <c r="W39" s="27">
        <f t="shared" si="12"/>
        <v>0.42069180034718484</v>
      </c>
      <c r="X39" s="27">
        <f t="shared" si="12"/>
        <v>0.41748672112744412</v>
      </c>
      <c r="Y39" s="27">
        <f t="shared" si="12"/>
        <v>0.41598667621140395</v>
      </c>
      <c r="Z39" s="27">
        <f t="shared" si="12"/>
        <v>0.41562660460689055</v>
      </c>
      <c r="AA39" s="27">
        <f t="shared" si="12"/>
        <v>0.41638478302253951</v>
      </c>
      <c r="AB39" s="27">
        <f t="shared" si="12"/>
        <v>0.41929640578390009</v>
      </c>
      <c r="AC39" s="27">
        <f t="shared" si="12"/>
        <v>0.42444171586713753</v>
      </c>
      <c r="AD39" s="27">
        <f t="shared" si="12"/>
        <v>0.42769121343162542</v>
      </c>
      <c r="AE39" s="27">
        <f t="shared" si="12"/>
        <v>0.43122464412194694</v>
      </c>
      <c r="AF39" s="27">
        <f t="shared" si="12"/>
        <v>0.43513842510634143</v>
      </c>
      <c r="AG39" s="27">
        <f t="shared" si="12"/>
        <v>0.44072443701805641</v>
      </c>
      <c r="AH39" s="27">
        <f t="shared" si="12"/>
        <v>0.44666051556625885</v>
      </c>
      <c r="AI39" s="27">
        <f t="shared" si="12"/>
        <v>0.45294268891437839</v>
      </c>
      <c r="AJ39" s="27">
        <f t="shared" si="12"/>
        <v>0.45963621470445037</v>
      </c>
      <c r="AK39" s="27">
        <f t="shared" si="12"/>
        <v>0.46641324596689721</v>
      </c>
      <c r="AL39" s="27">
        <f t="shared" si="12"/>
        <v>0.47264962005514738</v>
      </c>
      <c r="AM39" s="27">
        <f t="shared" si="12"/>
        <v>0.47812233722890674</v>
      </c>
      <c r="AN39" s="27">
        <f t="shared" si="12"/>
        <v>0.48610117669198055</v>
      </c>
      <c r="AO39" s="27">
        <f t="shared" si="12"/>
        <v>0.49310549660544545</v>
      </c>
      <c r="AP39" s="27">
        <f t="shared" si="12"/>
        <v>0.50014466528570589</v>
      </c>
      <c r="AQ39" s="27">
        <f t="shared" si="12"/>
        <v>0.50742581284770016</v>
      </c>
      <c r="AR39" s="27">
        <f t="shared" si="12"/>
        <v>0.51496539369300465</v>
      </c>
      <c r="AS39" s="27">
        <f t="shared" si="12"/>
        <v>0.5227731481986807</v>
      </c>
      <c r="AT39" s="27">
        <f t="shared" si="12"/>
        <v>0.52946550826491434</v>
      </c>
      <c r="AU39" s="27">
        <f t="shared" si="12"/>
        <v>0.53638897290676979</v>
      </c>
      <c r="AV39" s="27">
        <f t="shared" si="12"/>
        <v>0.54398533982982011</v>
      </c>
      <c r="AW39" s="27">
        <f t="shared" si="12"/>
        <v>0.55199781660523584</v>
      </c>
      <c r="AY39" s="79"/>
    </row>
    <row r="40" spans="1:51" x14ac:dyDescent="0.25">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0.71847062359542524</v>
      </c>
      <c r="S40" s="27">
        <f t="shared" si="12"/>
        <v>0.63757636996071732</v>
      </c>
      <c r="T40" s="27">
        <f t="shared" si="12"/>
        <v>0.66142492284188215</v>
      </c>
      <c r="U40" s="27">
        <f t="shared" si="12"/>
        <v>0.66287112100481371</v>
      </c>
      <c r="V40" s="27">
        <f t="shared" si="12"/>
        <v>0.65022013462097228</v>
      </c>
      <c r="W40" s="27">
        <f t="shared" si="12"/>
        <v>0.64437122233629163</v>
      </c>
      <c r="X40" s="27">
        <f t="shared" si="12"/>
        <v>0.6394620208429308</v>
      </c>
      <c r="Y40" s="27">
        <f t="shared" si="12"/>
        <v>0.63716441063205809</v>
      </c>
      <c r="Z40" s="27">
        <f t="shared" si="12"/>
        <v>0.63661289101665963</v>
      </c>
      <c r="AA40" s="27">
        <f t="shared" si="12"/>
        <v>0.63777418855570711</v>
      </c>
      <c r="AB40" s="27">
        <f t="shared" si="12"/>
        <v>0.64223390447166229</v>
      </c>
      <c r="AC40" s="27">
        <f t="shared" si="12"/>
        <v>0.65011494647176482</v>
      </c>
      <c r="AD40" s="27">
        <f t="shared" si="12"/>
        <v>0.65509218328950125</v>
      </c>
      <c r="AE40" s="27">
        <f t="shared" si="12"/>
        <v>0.6605043188506986</v>
      </c>
      <c r="AF40" s="27">
        <f t="shared" si="12"/>
        <v>0.66649903478000705</v>
      </c>
      <c r="AG40" s="27">
        <f t="shared" si="12"/>
        <v>0.67505509724798551</v>
      </c>
      <c r="AH40" s="27">
        <f t="shared" si="12"/>
        <v>0.68414735477911104</v>
      </c>
      <c r="AI40" s="27">
        <f t="shared" si="12"/>
        <v>0.69376972373404577</v>
      </c>
      <c r="AJ40" s="27">
        <f t="shared" si="12"/>
        <v>0.70402215886952646</v>
      </c>
      <c r="AK40" s="27">
        <f t="shared" si="12"/>
        <v>0.71440249885901574</v>
      </c>
      <c r="AL40" s="27">
        <f t="shared" si="12"/>
        <v>0.72395471734978678</v>
      </c>
      <c r="AM40" s="27">
        <f t="shared" si="12"/>
        <v>0.73233724691619606</v>
      </c>
      <c r="AN40" s="27">
        <f t="shared" si="12"/>
        <v>0.74455838964681953</v>
      </c>
      <c r="AO40" s="27">
        <f t="shared" si="12"/>
        <v>0.75528686636195619</v>
      </c>
      <c r="AP40" s="27">
        <f t="shared" si="12"/>
        <v>0.7660687207337018</v>
      </c>
      <c r="AQ40" s="27">
        <f t="shared" si="12"/>
        <v>0.77722121277338774</v>
      </c>
      <c r="AR40" s="27">
        <f t="shared" si="12"/>
        <v>0.78876954559371559</v>
      </c>
      <c r="AS40" s="27">
        <f t="shared" si="12"/>
        <v>0.80072863847447084</v>
      </c>
      <c r="AT40" s="27">
        <f t="shared" si="12"/>
        <v>0.8109792880774217</v>
      </c>
      <c r="AU40" s="27">
        <f t="shared" si="12"/>
        <v>0.82158391923589136</v>
      </c>
      <c r="AV40" s="27">
        <f t="shared" si="12"/>
        <v>0.83321923096642969</v>
      </c>
      <c r="AW40" s="27">
        <f t="shared" si="12"/>
        <v>0.84549189577581019</v>
      </c>
      <c r="AY40" s="79"/>
    </row>
    <row r="41" spans="1:51" x14ac:dyDescent="0.25">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1.0806972456941148</v>
      </c>
      <c r="O41" s="27">
        <f t="shared" si="12"/>
        <v>1.1032367943433712</v>
      </c>
      <c r="P41" s="27">
        <f t="shared" si="12"/>
        <v>1.1187666946803865</v>
      </c>
      <c r="Q41" s="27">
        <f t="shared" si="12"/>
        <v>1.1399714801203364</v>
      </c>
      <c r="R41" s="27">
        <f t="shared" si="12"/>
        <v>1.1622002864669057</v>
      </c>
      <c r="S41" s="27">
        <f t="shared" si="12"/>
        <v>1.0730279236263234</v>
      </c>
      <c r="T41" s="27">
        <f t="shared" si="12"/>
        <v>1.1399836803648578</v>
      </c>
      <c r="U41" s="27">
        <f t="shared" si="12"/>
        <v>1.1696235962340178</v>
      </c>
      <c r="V41" s="27">
        <f t="shared" si="12"/>
        <v>1.1742166812929704</v>
      </c>
      <c r="W41" s="27">
        <f t="shared" si="12"/>
        <v>1.1906320978964438</v>
      </c>
      <c r="X41" s="27">
        <f t="shared" si="12"/>
        <v>1.2086554142510495</v>
      </c>
      <c r="Y41" s="27">
        <f t="shared" si="12"/>
        <v>1.2316496153579204</v>
      </c>
      <c r="Z41" s="27">
        <f t="shared" si="12"/>
        <v>1.258255330154235</v>
      </c>
      <c r="AA41" s="27">
        <f t="shared" si="12"/>
        <v>1.2886505984138643</v>
      </c>
      <c r="AB41" s="27">
        <f t="shared" si="12"/>
        <v>1.3263568789383806</v>
      </c>
      <c r="AC41" s="27">
        <f t="shared" si="12"/>
        <v>1.3721025217002476</v>
      </c>
      <c r="AD41" s="27">
        <f t="shared" si="12"/>
        <v>1.4284582496070619</v>
      </c>
      <c r="AE41" s="27">
        <f t="shared" si="12"/>
        <v>1.4881141333678853</v>
      </c>
      <c r="AF41" s="27">
        <f t="shared" si="12"/>
        <v>1.5516408950610387</v>
      </c>
      <c r="AG41" s="27">
        <f t="shared" si="12"/>
        <v>1.6240766416178025</v>
      </c>
      <c r="AH41" s="27">
        <f t="shared" si="12"/>
        <v>1.7011625484502222</v>
      </c>
      <c r="AI41" s="27">
        <f t="shared" si="12"/>
        <v>1.7832094854123086</v>
      </c>
      <c r="AJ41" s="27">
        <f t="shared" si="12"/>
        <v>1.8708328528345561</v>
      </c>
      <c r="AK41" s="27">
        <f t="shared" si="12"/>
        <v>1.9630568988587167</v>
      </c>
      <c r="AL41" s="27">
        <f t="shared" si="12"/>
        <v>2.0574589959193124</v>
      </c>
      <c r="AM41" s="27">
        <f t="shared" si="12"/>
        <v>2.1530717969647006</v>
      </c>
      <c r="AN41" s="27">
        <f t="shared" si="12"/>
        <v>2.250765166821143</v>
      </c>
      <c r="AO41" s="27">
        <f t="shared" si="12"/>
        <v>2.3478404843934655</v>
      </c>
      <c r="AP41" s="27">
        <f t="shared" si="12"/>
        <v>2.4490417385947705</v>
      </c>
      <c r="AQ41" s="27">
        <f t="shared" si="12"/>
        <v>2.5556234786795033</v>
      </c>
      <c r="AR41" s="27">
        <f t="shared" si="12"/>
        <v>2.6679858346100067</v>
      </c>
      <c r="AS41" s="27">
        <f t="shared" si="12"/>
        <v>2.7865239982889407</v>
      </c>
      <c r="AT41" s="27">
        <f t="shared" si="12"/>
        <v>2.9040204576293536</v>
      </c>
      <c r="AU41" s="27">
        <f t="shared" si="12"/>
        <v>3.0278086268273436</v>
      </c>
      <c r="AV41" s="27">
        <f t="shared" si="12"/>
        <v>3.1608379845335159</v>
      </c>
      <c r="AW41" s="27">
        <f t="shared" si="12"/>
        <v>3.3022096925832507</v>
      </c>
      <c r="AY41" s="79"/>
    </row>
    <row r="42" spans="1:51" x14ac:dyDescent="0.25">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0.11888455997286118</v>
      </c>
      <c r="T42" s="27">
        <f t="shared" si="12"/>
        <v>0.11896261577939746</v>
      </c>
      <c r="U42" s="27">
        <f t="shared" si="12"/>
        <v>0.11892218599760222</v>
      </c>
      <c r="V42" s="27">
        <f t="shared" si="12"/>
        <v>0.11891064770528544</v>
      </c>
      <c r="W42" s="27">
        <f t="shared" si="12"/>
        <v>0.11903395070385182</v>
      </c>
      <c r="X42" s="27">
        <f t="shared" si="12"/>
        <v>0.11923395119710907</v>
      </c>
      <c r="Y42" s="27">
        <f t="shared" si="12"/>
        <v>0.11942411379575778</v>
      </c>
      <c r="Z42" s="27">
        <f t="shared" si="12"/>
        <v>0.11960643697150085</v>
      </c>
      <c r="AA42" s="27">
        <f t="shared" si="12"/>
        <v>0.11978007317047795</v>
      </c>
      <c r="AB42" s="27">
        <f t="shared" si="12"/>
        <v>0.11994892516148623</v>
      </c>
      <c r="AC42" s="27">
        <f t="shared" si="12"/>
        <v>0.12011612727676894</v>
      </c>
      <c r="AD42" s="27">
        <f t="shared" si="12"/>
        <v>0.12028086074895929</v>
      </c>
      <c r="AE42" s="27">
        <f t="shared" si="12"/>
        <v>0.12044336569342395</v>
      </c>
      <c r="AF42" s="27">
        <f t="shared" si="12"/>
        <v>0.12060435109292991</v>
      </c>
      <c r="AG42" s="27">
        <f t="shared" si="12"/>
        <v>0.12076479279582561</v>
      </c>
      <c r="AH42" s="27">
        <f t="shared" si="12"/>
        <v>0.12092335648513543</v>
      </c>
      <c r="AI42" s="27">
        <f t="shared" si="12"/>
        <v>0.1210820496781512</v>
      </c>
      <c r="AJ42" s="27">
        <f t="shared" si="12"/>
        <v>0.12123921402019595</v>
      </c>
      <c r="AK42" s="27">
        <f t="shared" si="12"/>
        <v>0.12139085367547189</v>
      </c>
      <c r="AL42" s="27">
        <f t="shared" si="12"/>
        <v>0.12153554376658857</v>
      </c>
      <c r="AM42" s="27">
        <f t="shared" si="12"/>
        <v>0.12167338249519187</v>
      </c>
      <c r="AN42" s="27">
        <f t="shared" si="12"/>
        <v>0.12180709588138768</v>
      </c>
      <c r="AO42" s="27">
        <f t="shared" si="12"/>
        <v>0.12193147057438727</v>
      </c>
      <c r="AP42" s="27">
        <f t="shared" si="12"/>
        <v>0.12204743883303182</v>
      </c>
      <c r="AQ42" s="27">
        <f t="shared" si="12"/>
        <v>0.1221553911377424</v>
      </c>
      <c r="AR42" s="27">
        <f t="shared" si="12"/>
        <v>0.12225368568590833</v>
      </c>
      <c r="AS42" s="27">
        <f t="shared" si="12"/>
        <v>0.12234051689113715</v>
      </c>
      <c r="AT42" s="27">
        <f t="shared" si="12"/>
        <v>0.12241192155130047</v>
      </c>
      <c r="AU42" s="27">
        <f t="shared" si="12"/>
        <v>0.12247195550900628</v>
      </c>
      <c r="AV42" s="27">
        <f t="shared" si="12"/>
        <v>0.12252227431416789</v>
      </c>
      <c r="AW42" s="27">
        <f t="shared" si="12"/>
        <v>0.12256050316428918</v>
      </c>
      <c r="AY42" s="79"/>
    </row>
    <row r="43" spans="1:51" x14ac:dyDescent="0.25">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6.3572501203204429E-2</v>
      </c>
      <c r="T43" s="27">
        <f t="shared" si="12"/>
        <v>6.361424087786087E-2</v>
      </c>
      <c r="U43" s="27">
        <f t="shared" si="12"/>
        <v>6.3592621397985521E-2</v>
      </c>
      <c r="V43" s="27">
        <f t="shared" si="12"/>
        <v>6.3586451394897173E-2</v>
      </c>
      <c r="W43" s="27">
        <f t="shared" si="12"/>
        <v>6.3652386618331655E-2</v>
      </c>
      <c r="X43" s="27">
        <f t="shared" si="12"/>
        <v>6.3759335170785733E-2</v>
      </c>
      <c r="Y43" s="27">
        <f t="shared" si="12"/>
        <v>6.3861022993276367E-2</v>
      </c>
      <c r="Z43" s="27">
        <f t="shared" si="12"/>
        <v>6.3958518751446689E-2</v>
      </c>
      <c r="AA43" s="27">
        <f t="shared" si="12"/>
        <v>6.4051369223122004E-2</v>
      </c>
      <c r="AB43" s="27">
        <f t="shared" si="12"/>
        <v>6.4141661380522325E-2</v>
      </c>
      <c r="AC43" s="27">
        <f t="shared" si="12"/>
        <v>6.4231071280995658E-2</v>
      </c>
      <c r="AD43" s="27">
        <f t="shared" si="12"/>
        <v>6.4319161095698393E-2</v>
      </c>
      <c r="AE43" s="27">
        <f t="shared" si="12"/>
        <v>6.4406059224268356E-2</v>
      </c>
      <c r="AF43" s="27">
        <f t="shared" si="12"/>
        <v>6.4492144789173769E-2</v>
      </c>
      <c r="AG43" s="27">
        <f t="shared" si="12"/>
        <v>6.4577939616968963E-2</v>
      </c>
      <c r="AH43" s="27">
        <f t="shared" si="12"/>
        <v>6.4662730193068466E-2</v>
      </c>
      <c r="AI43" s="27">
        <f t="shared" si="12"/>
        <v>6.4747590020166598E-2</v>
      </c>
      <c r="AJ43" s="27">
        <f t="shared" si="12"/>
        <v>6.4831632307289694E-2</v>
      </c>
      <c r="AK43" s="27">
        <f t="shared" si="12"/>
        <v>6.4912720315435421E-2</v>
      </c>
      <c r="AL43" s="27">
        <f t="shared" si="12"/>
        <v>6.4990092103611341E-2</v>
      </c>
      <c r="AM43" s="27">
        <f t="shared" si="12"/>
        <v>6.5063800184307283E-2</v>
      </c>
      <c r="AN43" s="27">
        <f t="shared" si="12"/>
        <v>6.5135302273449533E-2</v>
      </c>
      <c r="AO43" s="27">
        <f t="shared" si="12"/>
        <v>6.5201810576312164E-2</v>
      </c>
      <c r="AP43" s="27">
        <f t="shared" si="12"/>
        <v>6.5263823610333532E-2</v>
      </c>
      <c r="AQ43" s="27">
        <f t="shared" si="12"/>
        <v>6.5321550181577703E-2</v>
      </c>
      <c r="AR43" s="27">
        <f t="shared" si="12"/>
        <v>6.5374112350146701E-2</v>
      </c>
      <c r="AS43" s="27">
        <f t="shared" si="12"/>
        <v>6.5420544594166852E-2</v>
      </c>
      <c r="AT43" s="27">
        <f t="shared" si="12"/>
        <v>6.5458727625211252E-2</v>
      </c>
      <c r="AU43" s="27">
        <f t="shared" si="12"/>
        <v>6.5490830270410583E-2</v>
      </c>
      <c r="AV43" s="27">
        <f t="shared" si="12"/>
        <v>6.551773782091512E-2</v>
      </c>
      <c r="AW43" s="27">
        <f t="shared" si="12"/>
        <v>6.553818037141021E-2</v>
      </c>
      <c r="AY43" s="79"/>
    </row>
    <row r="44" spans="1:51" x14ac:dyDescent="0.25">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1.4890706011157261E-2</v>
      </c>
      <c r="R44" s="27">
        <f t="shared" si="12"/>
        <v>1.4988675221399694E-2</v>
      </c>
      <c r="S44" s="27">
        <f t="shared" si="12"/>
        <v>1.4951101535927771E-2</v>
      </c>
      <c r="T44" s="27">
        <f t="shared" si="12"/>
        <v>1.4975369144029959E-2</v>
      </c>
      <c r="U44" s="27">
        <f t="shared" si="12"/>
        <v>1.4975896946057863E-2</v>
      </c>
      <c r="V44" s="27">
        <f t="shared" si="12"/>
        <v>1.4980982185767223E-2</v>
      </c>
      <c r="W44" s="27">
        <f t="shared" si="12"/>
        <v>1.5010771698457163E-2</v>
      </c>
      <c r="X44" s="27">
        <f t="shared" si="12"/>
        <v>1.5054156746356703E-2</v>
      </c>
      <c r="Y44" s="27">
        <f t="shared" si="12"/>
        <v>1.5094768252804678E-2</v>
      </c>
      <c r="Z44" s="27">
        <f t="shared" si="12"/>
        <v>1.5133061962526291E-2</v>
      </c>
      <c r="AA44" s="27">
        <f t="shared" si="12"/>
        <v>1.5168947692397513E-2</v>
      </c>
      <c r="AB44" s="27">
        <f t="shared" si="12"/>
        <v>1.520322131033853E-2</v>
      </c>
      <c r="AC44" s="27">
        <f t="shared" si="12"/>
        <v>1.5236522949708543E-2</v>
      </c>
      <c r="AD44" s="27">
        <f t="shared" si="12"/>
        <v>1.5268744580277757E-2</v>
      </c>
      <c r="AE44" s="27">
        <f t="shared" si="12"/>
        <v>1.5299972740722121E-2</v>
      </c>
      <c r="AF44" s="27">
        <f t="shared" si="12"/>
        <v>1.5330377206214352E-2</v>
      </c>
      <c r="AG44" s="27">
        <f t="shared" si="12"/>
        <v>1.536017305273389E-2</v>
      </c>
      <c r="AH44" s="27">
        <f t="shared" si="12"/>
        <v>1.538914296734289E-2</v>
      </c>
      <c r="AI44" s="27">
        <f t="shared" si="12"/>
        <v>1.5417687214492416E-2</v>
      </c>
      <c r="AJ44" s="27">
        <f t="shared" si="12"/>
        <v>1.5445524150098427E-2</v>
      </c>
      <c r="AK44" s="27">
        <f t="shared" si="12"/>
        <v>1.5471941630826869E-2</v>
      </c>
      <c r="AL44" s="27">
        <f t="shared" si="12"/>
        <v>1.5496703998691203E-2</v>
      </c>
      <c r="AM44" s="27">
        <f t="shared" si="12"/>
        <v>1.5519855385925853E-2</v>
      </c>
      <c r="AN44" s="27">
        <f t="shared" si="12"/>
        <v>1.5541919846823718E-2</v>
      </c>
      <c r="AO44" s="27">
        <f t="shared" si="12"/>
        <v>1.5561963638966706E-2</v>
      </c>
      <c r="AP44" s="27">
        <f t="shared" si="12"/>
        <v>1.558018093734966E-2</v>
      </c>
      <c r="AQ44" s="27">
        <f t="shared" si="12"/>
        <v>1.5596664643648339E-2</v>
      </c>
      <c r="AR44" s="27">
        <f t="shared" si="12"/>
        <v>1.5611136004951967E-2</v>
      </c>
      <c r="AS44" s="27">
        <f t="shared" si="12"/>
        <v>1.5623287402871633E-2</v>
      </c>
      <c r="AT44" s="27">
        <f t="shared" si="12"/>
        <v>1.5632420812929534E-2</v>
      </c>
      <c r="AU44" s="27">
        <f t="shared" si="12"/>
        <v>1.5639294660882166E-2</v>
      </c>
      <c r="AV44" s="27">
        <f t="shared" ref="L44:AW51" si="13">AV1419</f>
        <v>1.5644227511331415E-2</v>
      </c>
      <c r="AW44" s="27">
        <f t="shared" si="13"/>
        <v>1.5646807339630333E-2</v>
      </c>
      <c r="AY44" s="79"/>
    </row>
    <row r="45" spans="1:51" x14ac:dyDescent="0.25">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0.11605647283191661</v>
      </c>
      <c r="O45" s="27">
        <f t="shared" si="13"/>
        <v>0.11664735601685972</v>
      </c>
      <c r="P45" s="27">
        <f t="shared" si="13"/>
        <v>0.11732381389682567</v>
      </c>
      <c r="Q45" s="27">
        <f t="shared" si="13"/>
        <v>0.11805182815822728</v>
      </c>
      <c r="R45" s="27">
        <f t="shared" si="13"/>
        <v>0.11882851694408277</v>
      </c>
      <c r="S45" s="27">
        <f t="shared" si="13"/>
        <v>0.11853063702775919</v>
      </c>
      <c r="T45" s="27">
        <f t="shared" si="13"/>
        <v>0.11872302787204447</v>
      </c>
      <c r="U45" s="27">
        <f t="shared" si="13"/>
        <v>0.1187272122266515</v>
      </c>
      <c r="V45" s="27">
        <f t="shared" si="13"/>
        <v>0.11876752743023306</v>
      </c>
      <c r="W45" s="27">
        <f t="shared" si="13"/>
        <v>0.11900369530772358</v>
      </c>
      <c r="X45" s="27">
        <f t="shared" si="13"/>
        <v>0.11934764704617275</v>
      </c>
      <c r="Y45" s="27">
        <f t="shared" si="13"/>
        <v>0.11966961046260517</v>
      </c>
      <c r="Z45" s="27">
        <f t="shared" si="13"/>
        <v>0.11997319864950573</v>
      </c>
      <c r="AA45" s="27">
        <f t="shared" si="13"/>
        <v>0.12025769664529694</v>
      </c>
      <c r="AB45" s="27">
        <f t="shared" si="13"/>
        <v>0.12052941400057222</v>
      </c>
      <c r="AC45" s="27">
        <f t="shared" si="13"/>
        <v>0.12079342561999111</v>
      </c>
      <c r="AD45" s="27">
        <f t="shared" si="13"/>
        <v>0.12104887505214598</v>
      </c>
      <c r="AE45" s="27">
        <f t="shared" si="13"/>
        <v>0.12129644836584333</v>
      </c>
      <c r="AF45" s="27">
        <f t="shared" si="13"/>
        <v>0.12153749151939439</v>
      </c>
      <c r="AG45" s="27">
        <f t="shared" si="13"/>
        <v>0.1217737096107675</v>
      </c>
      <c r="AH45" s="27">
        <f t="shared" si="13"/>
        <v>0.12200337980764182</v>
      </c>
      <c r="AI45" s="27">
        <f t="shared" si="13"/>
        <v>0.12222967536118219</v>
      </c>
      <c r="AJ45" s="27">
        <f t="shared" si="13"/>
        <v>0.12245036342903809</v>
      </c>
      <c r="AK45" s="27">
        <f t="shared" si="13"/>
        <v>0.12265979821963775</v>
      </c>
      <c r="AL45" s="27">
        <f t="shared" si="13"/>
        <v>0.12285611146319521</v>
      </c>
      <c r="AM45" s="27">
        <f t="shared" si="13"/>
        <v>0.123039653035059</v>
      </c>
      <c r="AN45" s="27">
        <f t="shared" si="13"/>
        <v>0.12321457757821815</v>
      </c>
      <c r="AO45" s="27">
        <f t="shared" si="13"/>
        <v>0.12337348248869927</v>
      </c>
      <c r="AP45" s="27">
        <f t="shared" si="13"/>
        <v>0.12351790716383558</v>
      </c>
      <c r="AQ45" s="27">
        <f t="shared" si="13"/>
        <v>0.12364858811757438</v>
      </c>
      <c r="AR45" s="27">
        <f t="shared" si="13"/>
        <v>0.12376331542845882</v>
      </c>
      <c r="AS45" s="27">
        <f t="shared" si="13"/>
        <v>0.12385965033279583</v>
      </c>
      <c r="AT45" s="27">
        <f t="shared" si="13"/>
        <v>0.12393205897170424</v>
      </c>
      <c r="AU45" s="27">
        <f t="shared" si="13"/>
        <v>0.12398655405855119</v>
      </c>
      <c r="AV45" s="27">
        <f t="shared" si="13"/>
        <v>0.12402566113736453</v>
      </c>
      <c r="AW45" s="27">
        <f t="shared" si="13"/>
        <v>0.12404611372348058</v>
      </c>
      <c r="AY45" s="79"/>
    </row>
    <row r="46" spans="1:51" x14ac:dyDescent="0.25">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5">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5">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9.6937181363551506E-2</v>
      </c>
      <c r="M48" s="27">
        <f t="shared" si="13"/>
        <v>9.6980665528366566E-2</v>
      </c>
      <c r="N48" s="27">
        <f t="shared" si="13"/>
        <v>9.6090308702663552E-2</v>
      </c>
      <c r="O48" s="27">
        <f t="shared" si="13"/>
        <v>9.4636150647850498E-2</v>
      </c>
      <c r="P48" s="27">
        <f t="shared" si="13"/>
        <v>9.2641437622218339E-2</v>
      </c>
      <c r="Q48" s="27">
        <f t="shared" si="13"/>
        <v>9.1193054757597203E-2</v>
      </c>
      <c r="R48" s="27">
        <f t="shared" si="13"/>
        <v>8.9872834352323586E-2</v>
      </c>
      <c r="S48" s="27">
        <f t="shared" si="13"/>
        <v>8.0221325339024735E-2</v>
      </c>
      <c r="T48" s="27">
        <f t="shared" si="13"/>
        <v>8.2993423874522076E-2</v>
      </c>
      <c r="U48" s="27">
        <f t="shared" si="13"/>
        <v>8.292208155330788E-2</v>
      </c>
      <c r="V48" s="27">
        <f t="shared" si="13"/>
        <v>8.1053133430491212E-2</v>
      </c>
      <c r="W48" s="27">
        <f t="shared" si="13"/>
        <v>8.0048687105702093E-2</v>
      </c>
      <c r="X48" s="27">
        <f t="shared" si="13"/>
        <v>7.9166984048785846E-2</v>
      </c>
      <c r="Y48" s="27">
        <f t="shared" si="13"/>
        <v>7.863881570398136E-2</v>
      </c>
      <c r="Z48" s="27">
        <f t="shared" si="13"/>
        <v>7.8350654133103742E-2</v>
      </c>
      <c r="AA48" s="27">
        <f t="shared" si="13"/>
        <v>7.8296458950318573E-2</v>
      </c>
      <c r="AB48" s="27">
        <f t="shared" si="13"/>
        <v>7.8675447028994205E-2</v>
      </c>
      <c r="AC48" s="27">
        <f t="shared" si="13"/>
        <v>7.9500376605484924E-2</v>
      </c>
      <c r="AD48" s="27">
        <f t="shared" si="13"/>
        <v>8.0671169199813944E-2</v>
      </c>
      <c r="AE48" s="27">
        <f t="shared" si="13"/>
        <v>8.1941680775513989E-2</v>
      </c>
      <c r="AF48" s="27">
        <f t="shared" si="13"/>
        <v>8.3333677639753023E-2</v>
      </c>
      <c r="AG48" s="27">
        <f t="shared" si="13"/>
        <v>8.5109926664145255E-2</v>
      </c>
      <c r="AH48" s="27">
        <f t="shared" si="13"/>
        <v>8.7013320936807997E-2</v>
      </c>
      <c r="AI48" s="27">
        <f t="shared" si="13"/>
        <v>8.9047004565403653E-2</v>
      </c>
      <c r="AJ48" s="27">
        <f t="shared" si="13"/>
        <v>9.1229449818169314E-2</v>
      </c>
      <c r="AK48" s="27">
        <f t="shared" si="13"/>
        <v>9.3498618072486231E-2</v>
      </c>
      <c r="AL48" s="27">
        <f t="shared" si="13"/>
        <v>9.5727493360624513E-2</v>
      </c>
      <c r="AM48" s="27">
        <f t="shared" si="13"/>
        <v>9.7869002841619174E-2</v>
      </c>
      <c r="AN48" s="27">
        <f t="shared" si="13"/>
        <v>0.10009371896218569</v>
      </c>
      <c r="AO48" s="27">
        <f t="shared" si="13"/>
        <v>0.10215483881232214</v>
      </c>
      <c r="AP48" s="27">
        <f t="shared" si="13"/>
        <v>0.10426825179709047</v>
      </c>
      <c r="AQ48" s="27">
        <f t="shared" si="13"/>
        <v>0.10648069568702163</v>
      </c>
      <c r="AR48" s="27">
        <f t="shared" si="13"/>
        <v>0.10879880316888361</v>
      </c>
      <c r="AS48" s="27">
        <f t="shared" si="13"/>
        <v>0.11122804864568461</v>
      </c>
      <c r="AT48" s="27">
        <f t="shared" si="13"/>
        <v>0.11346592610808565</v>
      </c>
      <c r="AU48" s="27">
        <f t="shared" si="13"/>
        <v>0.11580935511903138</v>
      </c>
      <c r="AV48" s="27">
        <f t="shared" si="13"/>
        <v>0.11836073011790547</v>
      </c>
      <c r="AW48" s="27">
        <f t="shared" si="13"/>
        <v>0.12106819411981658</v>
      </c>
      <c r="AY48" s="79"/>
    </row>
    <row r="49" spans="1:51" x14ac:dyDescent="0.25">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3.7923788015899962E-2</v>
      </c>
      <c r="M49" s="27">
        <f t="shared" si="13"/>
        <v>3.794079990159023E-2</v>
      </c>
      <c r="N49" s="27">
        <f t="shared" si="13"/>
        <v>3.7592474284510076E-2</v>
      </c>
      <c r="O49" s="27">
        <f t="shared" si="13"/>
        <v>3.7023578211438576E-2</v>
      </c>
      <c r="P49" s="27">
        <f t="shared" si="13"/>
        <v>3.6243206089281214E-2</v>
      </c>
      <c r="Q49" s="27">
        <f t="shared" si="13"/>
        <v>3.5676569387541844E-2</v>
      </c>
      <c r="R49" s="27">
        <f t="shared" si="13"/>
        <v>3.5160072434777263E-2</v>
      </c>
      <c r="S49" s="27">
        <f t="shared" si="13"/>
        <v>3.1384206696726015E-2</v>
      </c>
      <c r="T49" s="27">
        <f t="shared" si="13"/>
        <v>3.2468707769901593E-2</v>
      </c>
      <c r="U49" s="27">
        <f t="shared" si="13"/>
        <v>3.2440797209389818E-2</v>
      </c>
      <c r="V49" s="27">
        <f t="shared" si="13"/>
        <v>3.170962686354907E-2</v>
      </c>
      <c r="W49" s="27">
        <f t="shared" si="13"/>
        <v>3.1316667124480634E-2</v>
      </c>
      <c r="X49" s="27">
        <f t="shared" si="13"/>
        <v>3.0971727036960859E-2</v>
      </c>
      <c r="Y49" s="27">
        <f t="shared" si="13"/>
        <v>3.0765096886761295E-2</v>
      </c>
      <c r="Z49" s="27">
        <f t="shared" si="13"/>
        <v>3.0652362245887983E-2</v>
      </c>
      <c r="AA49" s="27">
        <f t="shared" si="13"/>
        <v>3.0631159993104083E-2</v>
      </c>
      <c r="AB49" s="27">
        <f t="shared" si="13"/>
        <v>3.0779427802772954E-2</v>
      </c>
      <c r="AC49" s="27">
        <f t="shared" si="13"/>
        <v>3.1102156955269682E-2</v>
      </c>
      <c r="AD49" s="27">
        <f t="shared" si="13"/>
        <v>3.1560194722959657E-2</v>
      </c>
      <c r="AE49" s="27">
        <f t="shared" si="13"/>
        <v>3.205724457515096E-2</v>
      </c>
      <c r="AF49" s="27">
        <f t="shared" si="13"/>
        <v>3.2601821931905514E-2</v>
      </c>
      <c r="AG49" s="27">
        <f t="shared" si="13"/>
        <v>3.3296726513583681E-2</v>
      </c>
      <c r="AH49" s="27">
        <f t="shared" si="13"/>
        <v>3.404137289066806E-2</v>
      </c>
      <c r="AI49" s="27">
        <f t="shared" si="13"/>
        <v>3.4836991101734258E-2</v>
      </c>
      <c r="AJ49" s="27">
        <f t="shared" si="13"/>
        <v>3.5690807872120686E-2</v>
      </c>
      <c r="AK49" s="27">
        <f t="shared" si="13"/>
        <v>3.6578552436576144E-2</v>
      </c>
      <c r="AL49" s="27">
        <f t="shared" si="13"/>
        <v>3.7450533576859395E-2</v>
      </c>
      <c r="AM49" s="27">
        <f t="shared" si="13"/>
        <v>3.8288335444511157E-2</v>
      </c>
      <c r="AN49" s="27">
        <f t="shared" si="13"/>
        <v>3.9158689434230558E-2</v>
      </c>
      <c r="AO49" s="27">
        <f t="shared" si="13"/>
        <v>3.9965041250658841E-2</v>
      </c>
      <c r="AP49" s="27">
        <f t="shared" si="13"/>
        <v>4.0791851200123082E-2</v>
      </c>
      <c r="AQ49" s="27">
        <f t="shared" si="13"/>
        <v>4.1657404044744696E-2</v>
      </c>
      <c r="AR49" s="27">
        <f t="shared" si="13"/>
        <v>4.2564294625877887E-2</v>
      </c>
      <c r="AS49" s="27">
        <f t="shared" si="13"/>
        <v>4.3514664640818553E-2</v>
      </c>
      <c r="AT49" s="27">
        <f t="shared" si="13"/>
        <v>4.4390167613938505E-2</v>
      </c>
      <c r="AU49" s="27">
        <f t="shared" si="13"/>
        <v>4.5306964489928887E-2</v>
      </c>
      <c r="AV49" s="27">
        <f t="shared" si="13"/>
        <v>4.6305114046634989E-2</v>
      </c>
      <c r="AW49" s="27">
        <f t="shared" si="13"/>
        <v>4.7364328781630001E-2</v>
      </c>
      <c r="AY49" s="79"/>
    </row>
    <row r="50" spans="1:51" x14ac:dyDescent="0.25">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0.33450793008613733</v>
      </c>
      <c r="M50" s="27">
        <f t="shared" si="13"/>
        <v>0.34229948156355033</v>
      </c>
      <c r="N50" s="27">
        <f t="shared" si="13"/>
        <v>0.34828124731402299</v>
      </c>
      <c r="O50" s="27">
        <f t="shared" si="13"/>
        <v>0.35308310351311478</v>
      </c>
      <c r="P50" s="27">
        <f t="shared" si="13"/>
        <v>0.35667649320457151</v>
      </c>
      <c r="Q50" s="27">
        <f t="shared" si="13"/>
        <v>0.36128421068096001</v>
      </c>
      <c r="R50" s="27">
        <f t="shared" si="13"/>
        <v>0.36607496135357975</v>
      </c>
      <c r="S50" s="27">
        <f t="shared" si="13"/>
        <v>0.35018378725607929</v>
      </c>
      <c r="T50" s="27">
        <f t="shared" si="13"/>
        <v>0.36277922463363277</v>
      </c>
      <c r="U50" s="27">
        <f t="shared" si="13"/>
        <v>0.36861698422014455</v>
      </c>
      <c r="V50" s="27">
        <f t="shared" si="13"/>
        <v>0.37013534980033347</v>
      </c>
      <c r="W50" s="27">
        <f t="shared" si="13"/>
        <v>0.37390095743156182</v>
      </c>
      <c r="X50" s="27">
        <f t="shared" si="13"/>
        <v>0.3780451920420555</v>
      </c>
      <c r="Y50" s="27">
        <f t="shared" si="13"/>
        <v>0.38297980501460854</v>
      </c>
      <c r="Z50" s="27">
        <f t="shared" si="13"/>
        <v>0.38847189419668049</v>
      </c>
      <c r="AA50" s="27">
        <f t="shared" si="13"/>
        <v>0.39454667484388334</v>
      </c>
      <c r="AB50" s="27">
        <f t="shared" si="13"/>
        <v>0.40180456573657009</v>
      </c>
      <c r="AC50" s="27">
        <f t="shared" si="13"/>
        <v>0.41036635992326981</v>
      </c>
      <c r="AD50" s="27">
        <f t="shared" si="13"/>
        <v>0.4200242352601567</v>
      </c>
      <c r="AE50" s="27">
        <f t="shared" si="13"/>
        <v>0.43012503451329276</v>
      </c>
      <c r="AF50" s="27">
        <f t="shared" si="13"/>
        <v>0.44075881402231554</v>
      </c>
      <c r="AG50" s="27">
        <f t="shared" si="13"/>
        <v>0.45275370336571369</v>
      </c>
      <c r="AH50" s="27">
        <f t="shared" si="13"/>
        <v>0.46538546596445124</v>
      </c>
      <c r="AI50" s="27">
        <f t="shared" si="13"/>
        <v>0.47869974883266708</v>
      </c>
      <c r="AJ50" s="27">
        <f t="shared" si="13"/>
        <v>0.49278368755602786</v>
      </c>
      <c r="AK50" s="27">
        <f t="shared" si="13"/>
        <v>0.5074597647298057</v>
      </c>
      <c r="AL50" s="27">
        <f t="shared" si="13"/>
        <v>0.52232540741149647</v>
      </c>
      <c r="AM50" s="27">
        <f t="shared" si="13"/>
        <v>0.53722268290724928</v>
      </c>
      <c r="AN50" s="27">
        <f t="shared" si="13"/>
        <v>0.55274344519615426</v>
      </c>
      <c r="AO50" s="27">
        <f t="shared" si="13"/>
        <v>0.56802831796023945</v>
      </c>
      <c r="AP50" s="27">
        <f t="shared" si="13"/>
        <v>0.58383502696626888</v>
      </c>
      <c r="AQ50" s="27">
        <f t="shared" si="13"/>
        <v>0.60035704436925008</v>
      </c>
      <c r="AR50" s="27">
        <f t="shared" si="13"/>
        <v>0.61764615207401241</v>
      </c>
      <c r="AS50" s="27">
        <f t="shared" si="13"/>
        <v>0.63575214897916132</v>
      </c>
      <c r="AT50" s="27">
        <f t="shared" si="13"/>
        <v>0.65352835195619663</v>
      </c>
      <c r="AU50" s="27">
        <f t="shared" si="13"/>
        <v>0.67212968668245365</v>
      </c>
      <c r="AV50" s="27">
        <f t="shared" si="13"/>
        <v>0.69200859383559843</v>
      </c>
      <c r="AW50" s="27">
        <f t="shared" si="13"/>
        <v>0.71300699946022406</v>
      </c>
      <c r="AY50" s="79"/>
    </row>
    <row r="51" spans="1:51" x14ac:dyDescent="0.25">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1.7641159598844751</v>
      </c>
      <c r="P51" s="27">
        <f t="shared" si="13"/>
        <v>1.7411735022142167</v>
      </c>
      <c r="Q51" s="27">
        <f t="shared" si="13"/>
        <v>1.7315152516158581</v>
      </c>
      <c r="R51" s="27">
        <f t="shared" si="13"/>
        <v>1.7240481490859689</v>
      </c>
      <c r="S51" s="27">
        <f t="shared" si="13"/>
        <v>1.4853495649317285</v>
      </c>
      <c r="T51" s="27">
        <f t="shared" si="13"/>
        <v>1.5955634897295778</v>
      </c>
      <c r="U51" s="27">
        <f t="shared" si="13"/>
        <v>1.6259618236210924</v>
      </c>
      <c r="V51" s="27">
        <f t="shared" si="13"/>
        <v>1.6027311149984735</v>
      </c>
      <c r="W51" s="27">
        <f t="shared" si="13"/>
        <v>1.6028561165628519</v>
      </c>
      <c r="X51" s="27">
        <f t="shared" si="13"/>
        <v>1.605363245285049</v>
      </c>
      <c r="Y51" s="27">
        <f t="shared" si="13"/>
        <v>1.6184911858897313</v>
      </c>
      <c r="Z51" s="27">
        <f t="shared" si="13"/>
        <v>1.6390962512985201</v>
      </c>
      <c r="AA51" s="27">
        <f t="shared" si="13"/>
        <v>1.6672993348095966</v>
      </c>
      <c r="AB51" s="27">
        <f t="shared" si="13"/>
        <v>1.7097645661019285</v>
      </c>
      <c r="AC51" s="27">
        <f t="shared" si="13"/>
        <v>1.7674267952703075</v>
      </c>
      <c r="AD51" s="27">
        <f t="shared" si="13"/>
        <v>1.8375735649626701</v>
      </c>
      <c r="AE51" s="27">
        <f t="shared" si="13"/>
        <v>1.9124452249479114</v>
      </c>
      <c r="AF51" s="27">
        <f t="shared" si="13"/>
        <v>1.9929316543204347</v>
      </c>
      <c r="AG51" s="27">
        <f t="shared" si="13"/>
        <v>2.0882187579810569</v>
      </c>
      <c r="AH51" s="27">
        <f t="shared" si="13"/>
        <v>2.1899420981166391</v>
      </c>
      <c r="AI51" s="27">
        <f t="shared" si="13"/>
        <v>2.2984069150116708</v>
      </c>
      <c r="AJ51" s="27">
        <f t="shared" si="13"/>
        <v>2.4145145391716976</v>
      </c>
      <c r="AK51" s="27">
        <f t="shared" ref="L51:AW53" si="14">AK1426</f>
        <v>2.536329376705313</v>
      </c>
      <c r="AL51" s="27">
        <f t="shared" si="14"/>
        <v>2.6594111121069512</v>
      </c>
      <c r="AM51" s="27">
        <f t="shared" si="14"/>
        <v>2.7820280106435127</v>
      </c>
      <c r="AN51" s="27">
        <f t="shared" si="14"/>
        <v>2.9104811626349671</v>
      </c>
      <c r="AO51" s="27">
        <f t="shared" si="14"/>
        <v>3.0356558035328449</v>
      </c>
      <c r="AP51" s="27">
        <f t="shared" si="14"/>
        <v>3.1656674881787876</v>
      </c>
      <c r="AQ51" s="27">
        <f t="shared" si="14"/>
        <v>3.3024806275598562</v>
      </c>
      <c r="AR51" s="27">
        <f t="shared" si="14"/>
        <v>3.4465999961713853</v>
      </c>
      <c r="AS51" s="27">
        <f t="shared" si="14"/>
        <v>3.5985073970181016</v>
      </c>
      <c r="AT51" s="27">
        <f t="shared" si="14"/>
        <v>3.7462773973155836</v>
      </c>
      <c r="AU51" s="27">
        <f t="shared" si="14"/>
        <v>3.9018211197485697</v>
      </c>
      <c r="AV51" s="27">
        <f t="shared" si="14"/>
        <v>4.0696346762089934</v>
      </c>
      <c r="AW51" s="27">
        <f t="shared" si="14"/>
        <v>4.2480055347083097</v>
      </c>
      <c r="AY51" s="79"/>
    </row>
    <row r="52" spans="1:51" x14ac:dyDescent="0.25">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1.4590991135669987E-2</v>
      </c>
      <c r="T52" s="27">
        <f t="shared" si="14"/>
        <v>1.5115801026401379E-2</v>
      </c>
      <c r="U52" s="27">
        <f t="shared" si="14"/>
        <v>1.5359041009172703E-2</v>
      </c>
      <c r="V52" s="27">
        <f t="shared" si="14"/>
        <v>1.5422306241680575E-2</v>
      </c>
      <c r="W52" s="27">
        <f t="shared" si="14"/>
        <v>1.5579206559648423E-2</v>
      </c>
      <c r="X52" s="27">
        <f t="shared" si="14"/>
        <v>1.5751883001752332E-2</v>
      </c>
      <c r="Y52" s="27">
        <f t="shared" si="14"/>
        <v>1.5957491875608701E-2</v>
      </c>
      <c r="Z52" s="27">
        <f t="shared" si="14"/>
        <v>1.6186328924861701E-2</v>
      </c>
      <c r="AA52" s="27">
        <f t="shared" si="14"/>
        <v>1.6439444785161822E-2</v>
      </c>
      <c r="AB52" s="27">
        <f t="shared" si="14"/>
        <v>1.6741856905690439E-2</v>
      </c>
      <c r="AC52" s="27">
        <f t="shared" si="14"/>
        <v>1.7098598330136262E-2</v>
      </c>
      <c r="AD52" s="27">
        <f t="shared" si="14"/>
        <v>1.7501009802506545E-2</v>
      </c>
      <c r="AE52" s="27">
        <f t="shared" si="14"/>
        <v>1.7921876438053885E-2</v>
      </c>
      <c r="AF52" s="27">
        <f t="shared" si="14"/>
        <v>1.836495058426316E-2</v>
      </c>
      <c r="AG52" s="27">
        <f t="shared" si="14"/>
        <v>1.8864737640238091E-2</v>
      </c>
      <c r="AH52" s="27">
        <f t="shared" si="14"/>
        <v>1.9391061081852148E-2</v>
      </c>
      <c r="AI52" s="27">
        <f t="shared" si="14"/>
        <v>1.9945822868027815E-2</v>
      </c>
      <c r="AJ52" s="27">
        <f t="shared" si="14"/>
        <v>2.0532653648167851E-2</v>
      </c>
      <c r="AK52" s="27">
        <f t="shared" si="14"/>
        <v>2.1144156863741926E-2</v>
      </c>
      <c r="AL52" s="27">
        <f t="shared" si="14"/>
        <v>2.1763558642145707E-2</v>
      </c>
      <c r="AM52" s="27">
        <f t="shared" si="14"/>
        <v>2.2384278454468744E-2</v>
      </c>
      <c r="AN52" s="27">
        <f t="shared" si="14"/>
        <v>2.3030976883173123E-2</v>
      </c>
      <c r="AO52" s="27">
        <f t="shared" si="14"/>
        <v>2.3667846581676664E-2</v>
      </c>
      <c r="AP52" s="27">
        <f t="shared" si="14"/>
        <v>2.43264594569279E-2</v>
      </c>
      <c r="AQ52" s="27">
        <f t="shared" si="14"/>
        <v>2.5014876848718771E-2</v>
      </c>
      <c r="AR52" s="27">
        <f t="shared" si="14"/>
        <v>2.5735256336417205E-2</v>
      </c>
      <c r="AS52" s="27">
        <f t="shared" si="14"/>
        <v>2.6489672874131745E-2</v>
      </c>
      <c r="AT52" s="27">
        <f t="shared" si="14"/>
        <v>2.7230347998174888E-2</v>
      </c>
      <c r="AU52" s="27">
        <f t="shared" si="14"/>
        <v>2.8005403611768936E-2</v>
      </c>
      <c r="AV52" s="27">
        <f t="shared" si="14"/>
        <v>2.8833691409816627E-2</v>
      </c>
      <c r="AW52" s="27">
        <f t="shared" si="14"/>
        <v>2.9708624977509365E-2</v>
      </c>
      <c r="AY52" s="79"/>
    </row>
    <row r="53" spans="1:51" x14ac:dyDescent="0.25">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7.3768889900085524E-2</v>
      </c>
      <c r="O53" s="27">
        <f t="shared" si="14"/>
        <v>7.3504831661853204E-2</v>
      </c>
      <c r="P53" s="27">
        <f t="shared" si="14"/>
        <v>7.2548895925592424E-2</v>
      </c>
      <c r="Q53" s="27">
        <f t="shared" si="14"/>
        <v>7.2146468817327475E-2</v>
      </c>
      <c r="R53" s="27">
        <f t="shared" si="14"/>
        <v>7.1835339545248775E-2</v>
      </c>
      <c r="S53" s="27">
        <f t="shared" si="14"/>
        <v>6.1889565205488752E-2</v>
      </c>
      <c r="T53" s="27">
        <f t="shared" si="14"/>
        <v>6.6481812072065799E-2</v>
      </c>
      <c r="U53" s="27">
        <f t="shared" si="14"/>
        <v>6.7748409317545569E-2</v>
      </c>
      <c r="V53" s="27">
        <f t="shared" si="14"/>
        <v>6.6780463124936462E-2</v>
      </c>
      <c r="W53" s="27">
        <f t="shared" si="14"/>
        <v>6.6785671523452231E-2</v>
      </c>
      <c r="X53" s="27">
        <f t="shared" si="14"/>
        <v>6.6890135220210464E-2</v>
      </c>
      <c r="Y53" s="27">
        <f t="shared" si="14"/>
        <v>6.743713274540554E-2</v>
      </c>
      <c r="Z53" s="27">
        <f t="shared" si="14"/>
        <v>6.8295677137438407E-2</v>
      </c>
      <c r="AA53" s="27">
        <f t="shared" si="14"/>
        <v>6.9470805617066575E-2</v>
      </c>
      <c r="AB53" s="27">
        <f t="shared" si="14"/>
        <v>7.1240190254247091E-2</v>
      </c>
      <c r="AC53" s="27">
        <f t="shared" si="14"/>
        <v>7.3642783136262879E-2</v>
      </c>
      <c r="AD53" s="27">
        <f t="shared" si="14"/>
        <v>7.6565565206777986E-2</v>
      </c>
      <c r="AE53" s="27">
        <f t="shared" si="14"/>
        <v>7.9685217706163075E-2</v>
      </c>
      <c r="AF53" s="27">
        <f t="shared" si="14"/>
        <v>8.3038818930018216E-2</v>
      </c>
      <c r="AG53" s="27">
        <f t="shared" si="14"/>
        <v>8.7009114915877442E-2</v>
      </c>
      <c r="AH53" s="27">
        <f t="shared" si="14"/>
        <v>9.1247587421526707E-2</v>
      </c>
      <c r="AI53" s="27">
        <f t="shared" si="14"/>
        <v>9.5766954792153025E-2</v>
      </c>
      <c r="AJ53" s="27">
        <f t="shared" si="14"/>
        <v>0.10060477246548749</v>
      </c>
      <c r="AK53" s="27">
        <f t="shared" si="14"/>
        <v>0.10568039069605478</v>
      </c>
      <c r="AL53" s="27">
        <f t="shared" si="14"/>
        <v>0.11080879633778973</v>
      </c>
      <c r="AM53" s="27">
        <f t="shared" si="14"/>
        <v>0.11591783377681314</v>
      </c>
      <c r="AN53" s="27">
        <f t="shared" si="14"/>
        <v>0.12127004844312377</v>
      </c>
      <c r="AO53" s="27">
        <f t="shared" si="14"/>
        <v>0.12648565848053531</v>
      </c>
      <c r="AP53" s="27">
        <f t="shared" si="14"/>
        <v>0.13190281200744958</v>
      </c>
      <c r="AQ53" s="27">
        <f t="shared" si="14"/>
        <v>0.13760335948166083</v>
      </c>
      <c r="AR53" s="27">
        <f t="shared" si="14"/>
        <v>0.14360833317380786</v>
      </c>
      <c r="AS53" s="27">
        <f t="shared" si="14"/>
        <v>0.14993780820908773</v>
      </c>
      <c r="AT53" s="27">
        <f t="shared" si="14"/>
        <v>0.15609489155481612</v>
      </c>
      <c r="AU53" s="27">
        <f t="shared" si="14"/>
        <v>0.16257587998952386</v>
      </c>
      <c r="AV53" s="27">
        <f t="shared" si="14"/>
        <v>0.16956811150870821</v>
      </c>
      <c r="AW53" s="27">
        <f t="shared" si="14"/>
        <v>0.17700023061284639</v>
      </c>
      <c r="AY53" s="79"/>
    </row>
    <row r="54" spans="1:51" x14ac:dyDescent="0.25">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6.6039158293445119</v>
      </c>
      <c r="U54" s="22">
        <f t="shared" si="15"/>
        <v>6.6012485501396982</v>
      </c>
      <c r="V54" s="22">
        <f t="shared" si="15"/>
        <v>6.6001604443693616</v>
      </c>
      <c r="W54" s="22">
        <f t="shared" si="15"/>
        <v>6.600080325977534</v>
      </c>
      <c r="X54" s="22">
        <f t="shared" si="15"/>
        <v>6.5995306968895253</v>
      </c>
      <c r="Y54" s="22">
        <f t="shared" si="15"/>
        <v>6.598923115247441</v>
      </c>
      <c r="Z54" s="22">
        <f t="shared" si="15"/>
        <v>6.5981330479222331</v>
      </c>
      <c r="AA54" s="22">
        <f t="shared" si="15"/>
        <v>6.5972188784689152</v>
      </c>
      <c r="AB54" s="22">
        <f t="shared" si="15"/>
        <v>6.5961794681665245</v>
      </c>
      <c r="AC54" s="22">
        <f t="shared" si="15"/>
        <v>6.5948921529508517</v>
      </c>
      <c r="AD54" s="22">
        <f t="shared" si="15"/>
        <v>6.5933452356009754</v>
      </c>
      <c r="AE54" s="22">
        <f t="shared" si="15"/>
        <v>6.5915972521366664</v>
      </c>
      <c r="AF54" s="22">
        <f t="shared" si="15"/>
        <v>6.5897942064289055</v>
      </c>
      <c r="AG54" s="22">
        <f t="shared" si="15"/>
        <v>6.5879234496765005</v>
      </c>
      <c r="AH54" s="22">
        <f t="shared" si="15"/>
        <v>6.5858323539455093</v>
      </c>
      <c r="AI54" s="22">
        <f t="shared" si="15"/>
        <v>6.5836741303606168</v>
      </c>
      <c r="AJ54" s="22">
        <f t="shared" si="15"/>
        <v>6.5814483062045497</v>
      </c>
      <c r="AK54" s="22">
        <f t="shared" si="15"/>
        <v>6.5791464997715865</v>
      </c>
      <c r="AL54" s="22">
        <f t="shared" si="15"/>
        <v>6.5768062666006832</v>
      </c>
      <c r="AM54" s="22">
        <f t="shared" si="15"/>
        <v>6.574499252572755</v>
      </c>
      <c r="AN54" s="22">
        <f t="shared" si="15"/>
        <v>6.5722500654070046</v>
      </c>
      <c r="AO54" s="22">
        <f t="shared" si="15"/>
        <v>6.5699640895938574</v>
      </c>
      <c r="AP54" s="22">
        <f t="shared" si="15"/>
        <v>6.5677752523944619</v>
      </c>
      <c r="AQ54" s="22">
        <f t="shared" si="15"/>
        <v>6.5655657817639117</v>
      </c>
      <c r="AR54" s="22">
        <f t="shared" si="15"/>
        <v>6.5633115253658172</v>
      </c>
      <c r="AS54" s="22">
        <f t="shared" si="15"/>
        <v>6.5610104686438113</v>
      </c>
      <c r="AT54" s="22">
        <f t="shared" si="15"/>
        <v>6.5586614028060843</v>
      </c>
      <c r="AU54" s="22">
        <f t="shared" si="15"/>
        <v>6.5564197188652589</v>
      </c>
      <c r="AV54" s="22">
        <f t="shared" si="15"/>
        <v>6.5541322084476263</v>
      </c>
      <c r="AW54" s="22">
        <f t="shared" si="15"/>
        <v>6.5517492573399654</v>
      </c>
      <c r="AY54" s="79"/>
    </row>
    <row r="55" spans="1:51" x14ac:dyDescent="0.25">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4.35858444736738E-2</v>
      </c>
      <c r="U55" s="22">
        <f t="shared" si="16"/>
        <v>4.3568240430922021E-2</v>
      </c>
      <c r="V55" s="22">
        <f t="shared" si="16"/>
        <v>4.3561058932837793E-2</v>
      </c>
      <c r="W55" s="22">
        <f t="shared" si="16"/>
        <v>4.356053015145174E-2</v>
      </c>
      <c r="X55" s="22">
        <f t="shared" si="16"/>
        <v>4.3556902599470863E-2</v>
      </c>
      <c r="Y55" s="22">
        <f t="shared" si="16"/>
        <v>4.3552892560633126E-2</v>
      </c>
      <c r="Z55" s="22">
        <f t="shared" si="16"/>
        <v>4.3547678116286744E-2</v>
      </c>
      <c r="AA55" s="22">
        <f t="shared" si="15"/>
        <v>4.3541644597894835E-2</v>
      </c>
      <c r="AB55" s="22">
        <f t="shared" si="15"/>
        <v>4.353478448989908E-2</v>
      </c>
      <c r="AC55" s="22">
        <f t="shared" si="15"/>
        <v>4.3526288209475635E-2</v>
      </c>
      <c r="AD55" s="22">
        <f t="shared" si="15"/>
        <v>4.3516078554966441E-2</v>
      </c>
      <c r="AE55" s="22">
        <f t="shared" si="15"/>
        <v>4.3504541864102013E-2</v>
      </c>
      <c r="AF55" s="22">
        <f t="shared" si="15"/>
        <v>4.3492641762430798E-2</v>
      </c>
      <c r="AG55" s="22">
        <f t="shared" si="15"/>
        <v>4.3480294767864906E-2</v>
      </c>
      <c r="AH55" s="22">
        <f t="shared" si="15"/>
        <v>4.346649353604036E-2</v>
      </c>
      <c r="AI55" s="22">
        <f t="shared" si="15"/>
        <v>4.3452249260380084E-2</v>
      </c>
      <c r="AJ55" s="22">
        <f t="shared" si="15"/>
        <v>4.3437558820950045E-2</v>
      </c>
      <c r="AK55" s="22">
        <f t="shared" si="15"/>
        <v>4.3422366898492486E-2</v>
      </c>
      <c r="AL55" s="22">
        <f t="shared" si="15"/>
        <v>4.3406921359564518E-2</v>
      </c>
      <c r="AM55" s="22">
        <f t="shared" si="15"/>
        <v>4.3391695066980186E-2</v>
      </c>
      <c r="AN55" s="22">
        <f t="shared" si="15"/>
        <v>4.3376850431686237E-2</v>
      </c>
      <c r="AO55" s="22">
        <f t="shared" si="15"/>
        <v>4.3361762991319469E-2</v>
      </c>
      <c r="AP55" s="22">
        <f t="shared" si="15"/>
        <v>4.3347316665803458E-2</v>
      </c>
      <c r="AQ55" s="22">
        <f t="shared" si="15"/>
        <v>4.3332734159641825E-2</v>
      </c>
      <c r="AR55" s="22">
        <f t="shared" si="15"/>
        <v>4.3317856067414402E-2</v>
      </c>
      <c r="AS55" s="22">
        <f t="shared" si="15"/>
        <v>4.3302669093049161E-2</v>
      </c>
      <c r="AT55" s="22">
        <f t="shared" si="15"/>
        <v>4.3287165258520166E-2</v>
      </c>
      <c r="AU55" s="22">
        <f t="shared" si="15"/>
        <v>4.3272370144510713E-2</v>
      </c>
      <c r="AV55" s="22">
        <f t="shared" si="15"/>
        <v>4.3257272575754346E-2</v>
      </c>
      <c r="AW55" s="22">
        <f t="shared" si="15"/>
        <v>4.324154509844378E-2</v>
      </c>
      <c r="AY55" s="79"/>
    </row>
    <row r="56" spans="1:51" x14ac:dyDescent="0.25">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2.9684611408468315</v>
      </c>
      <c r="U56" s="22">
        <f t="shared" si="15"/>
        <v>2.9883739464507562</v>
      </c>
      <c r="V56" s="22">
        <f t="shared" si="15"/>
        <v>2.9964972950083832</v>
      </c>
      <c r="W56" s="22">
        <f t="shared" si="15"/>
        <v>2.9970954258523137</v>
      </c>
      <c r="X56" s="22">
        <f t="shared" si="15"/>
        <v>3.0011987297599263</v>
      </c>
      <c r="Y56" s="22">
        <f t="shared" si="15"/>
        <v>3.0057346835158967</v>
      </c>
      <c r="Z56" s="22">
        <f t="shared" si="15"/>
        <v>3.0116330000597751</v>
      </c>
      <c r="AA56" s="22">
        <f t="shared" si="15"/>
        <v>3.0184578118680414</v>
      </c>
      <c r="AB56" s="22">
        <f t="shared" si="15"/>
        <v>3.0262176201613911</v>
      </c>
      <c r="AC56" s="22">
        <f t="shared" si="15"/>
        <v>3.0358281842127273</v>
      </c>
      <c r="AD56" s="22">
        <f t="shared" si="15"/>
        <v>3.0473768306453319</v>
      </c>
      <c r="AE56" s="22">
        <f t="shared" si="15"/>
        <v>3.0604265536967552</v>
      </c>
      <c r="AF56" s="22">
        <f t="shared" si="15"/>
        <v>3.0738873487304446</v>
      </c>
      <c r="AG56" s="22">
        <f t="shared" si="15"/>
        <v>3.0878536464752222</v>
      </c>
      <c r="AH56" s="22">
        <f t="shared" si="15"/>
        <v>3.1034649040875801</v>
      </c>
      <c r="AI56" s="22">
        <f t="shared" si="15"/>
        <v>3.1195773105496314</v>
      </c>
      <c r="AJ56" s="22">
        <f t="shared" si="15"/>
        <v>3.1361943949734403</v>
      </c>
      <c r="AK56" s="22">
        <f t="shared" si="15"/>
        <v>3.1533787317143176</v>
      </c>
      <c r="AL56" s="22">
        <f t="shared" si="15"/>
        <v>3.1708499466197355</v>
      </c>
      <c r="AM56" s="22">
        <f t="shared" si="15"/>
        <v>3.1880731611151454</v>
      </c>
      <c r="AN56" s="22">
        <f t="shared" si="15"/>
        <v>3.204864664125997</v>
      </c>
      <c r="AO56" s="22">
        <f t="shared" si="15"/>
        <v>3.2219308159935354</v>
      </c>
      <c r="AP56" s="22">
        <f t="shared" si="15"/>
        <v>3.2382717710654783</v>
      </c>
      <c r="AQ56" s="22">
        <f t="shared" si="15"/>
        <v>3.2547667668178186</v>
      </c>
      <c r="AR56" s="22">
        <f t="shared" si="15"/>
        <v>3.2715961146249932</v>
      </c>
      <c r="AS56" s="22">
        <f t="shared" si="15"/>
        <v>3.2887748543333002</v>
      </c>
      <c r="AT56" s="22">
        <f t="shared" si="15"/>
        <v>3.3063120102834809</v>
      </c>
      <c r="AU56" s="22">
        <f t="shared" si="15"/>
        <v>3.3230474973140525</v>
      </c>
      <c r="AV56" s="22">
        <f t="shared" si="15"/>
        <v>3.3401251059052477</v>
      </c>
      <c r="AW56" s="22">
        <f t="shared" si="15"/>
        <v>3.3579152352943518</v>
      </c>
      <c r="AY56" s="79"/>
    </row>
    <row r="57" spans="1:51" x14ac:dyDescent="0.25">
      <c r="A57" s="95" t="str">
        <f t="shared" si="0"/>
        <v>FS Organic</v>
      </c>
      <c r="B57" s="95" t="s">
        <v>1004</v>
      </c>
      <c r="C57" s="95" t="s">
        <v>1127</v>
      </c>
      <c r="D57" t="s">
        <v>369</v>
      </c>
      <c r="E57" t="s">
        <v>55</v>
      </c>
      <c r="F57" t="s">
        <v>421</v>
      </c>
      <c r="G57" t="s">
        <v>1152</v>
      </c>
      <c r="H57" t="s">
        <v>1153</v>
      </c>
      <c r="I57" t="s">
        <v>139</v>
      </c>
      <c r="J57" t="s">
        <v>287</v>
      </c>
      <c r="K57" s="22">
        <f t="shared" si="16"/>
        <v>0.31878106382562982</v>
      </c>
      <c r="L57" s="22">
        <f t="shared" si="15"/>
        <v>0.32056321299147922</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0.31868241691923649</v>
      </c>
      <c r="T57" s="22">
        <f t="shared" si="15"/>
        <v>0.32402254442417555</v>
      </c>
      <c r="U57" s="22">
        <f t="shared" si="15"/>
        <v>0.32570618142291091</v>
      </c>
      <c r="V57" s="22">
        <f t="shared" si="15"/>
        <v>0.32516943798186776</v>
      </c>
      <c r="W57" s="22">
        <f t="shared" si="15"/>
        <v>0.32593685309293052</v>
      </c>
      <c r="X57" s="22">
        <f t="shared" si="15"/>
        <v>0.32697963365876109</v>
      </c>
      <c r="Y57" s="22">
        <f t="shared" si="15"/>
        <v>0.32844511762619055</v>
      </c>
      <c r="Z57" s="22">
        <f t="shared" si="15"/>
        <v>0.33020745314340871</v>
      </c>
      <c r="AA57" s="22">
        <f t="shared" si="15"/>
        <v>0.33227336868260327</v>
      </c>
      <c r="AB57" s="22">
        <f t="shared" si="15"/>
        <v>0.33494516174924455</v>
      </c>
      <c r="AC57" s="22">
        <f t="shared" si="15"/>
        <v>0.33827702378695496</v>
      </c>
      <c r="AD57" s="22">
        <f t="shared" si="15"/>
        <v>0.34215452243681815</v>
      </c>
      <c r="AE57" s="22">
        <f t="shared" si="15"/>
        <v>0.34624309923265562</v>
      </c>
      <c r="AF57" s="22">
        <f t="shared" si="15"/>
        <v>0.35058536722515687</v>
      </c>
      <c r="AG57" s="22">
        <f t="shared" si="15"/>
        <v>0.35559046561775276</v>
      </c>
      <c r="AH57" s="22">
        <f t="shared" si="15"/>
        <v>0.3608909624369484</v>
      </c>
      <c r="AI57" s="22">
        <f t="shared" si="15"/>
        <v>0.3665074382484298</v>
      </c>
      <c r="AJ57" s="22">
        <f t="shared" si="15"/>
        <v>0.37247815995909833</v>
      </c>
      <c r="AK57" s="22">
        <f t="shared" si="15"/>
        <v>0.37870976476320173</v>
      </c>
      <c r="AL57" s="22">
        <f t="shared" si="15"/>
        <v>0.3850023470272444</v>
      </c>
      <c r="AM57" s="22">
        <f t="shared" si="15"/>
        <v>0.39127886998356842</v>
      </c>
      <c r="AN57" s="22">
        <f t="shared" si="15"/>
        <v>0.39782831190122409</v>
      </c>
      <c r="AO57" s="22">
        <f t="shared" si="15"/>
        <v>0.40422981296671717</v>
      </c>
      <c r="AP57" s="22">
        <f t="shared" si="15"/>
        <v>0.41085027485749065</v>
      </c>
      <c r="AQ57" s="22">
        <f t="shared" si="15"/>
        <v>0.41778081899198388</v>
      </c>
      <c r="AR57" s="22">
        <f t="shared" si="15"/>
        <v>0.42504232863325769</v>
      </c>
      <c r="AS57" s="22">
        <f t="shared" si="15"/>
        <v>0.43265442309529134</v>
      </c>
      <c r="AT57" s="22">
        <f t="shared" si="15"/>
        <v>0.44006692450146334</v>
      </c>
      <c r="AU57" s="22">
        <f t="shared" si="15"/>
        <v>0.44783152401556248</v>
      </c>
      <c r="AV57" s="22">
        <f t="shared" si="15"/>
        <v>0.45616000917872523</v>
      </c>
      <c r="AW57" s="22">
        <f t="shared" si="15"/>
        <v>0.46497167874838674</v>
      </c>
      <c r="AY57" s="79"/>
    </row>
    <row r="58" spans="1:51" x14ac:dyDescent="0.25">
      <c r="A58" s="95" t="str">
        <f t="shared" si="0"/>
        <v>FS Organic</v>
      </c>
      <c r="B58" s="95" t="s">
        <v>1004</v>
      </c>
      <c r="C58" s="95" t="s">
        <v>1127</v>
      </c>
      <c r="D58" t="s">
        <v>369</v>
      </c>
      <c r="E58" t="s">
        <v>55</v>
      </c>
      <c r="F58" t="s">
        <v>421</v>
      </c>
      <c r="G58" t="s">
        <v>1154</v>
      </c>
      <c r="H58" t="s">
        <v>1155</v>
      </c>
      <c r="I58" t="s">
        <v>139</v>
      </c>
      <c r="J58" t="s">
        <v>287</v>
      </c>
      <c r="K58" s="22">
        <f t="shared" si="16"/>
        <v>0.93210651077804829</v>
      </c>
      <c r="L58" s="22">
        <f t="shared" si="15"/>
        <v>0.93731746283627526</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0.93181807010778428</v>
      </c>
      <c r="T58" s="22">
        <f t="shared" si="15"/>
        <v>0.94743244680884642</v>
      </c>
      <c r="U58" s="22">
        <f t="shared" si="15"/>
        <v>0.95235535217052214</v>
      </c>
      <c r="V58" s="22">
        <f t="shared" si="15"/>
        <v>0.95078593004108458</v>
      </c>
      <c r="W58" s="22">
        <f t="shared" si="15"/>
        <v>0.95302982938976799</v>
      </c>
      <c r="X58" s="22">
        <f t="shared" si="15"/>
        <v>0.95607888927763895</v>
      </c>
      <c r="Y58" s="22">
        <f t="shared" si="15"/>
        <v>0.96036392155367478</v>
      </c>
      <c r="Z58" s="22">
        <f t="shared" si="15"/>
        <v>0.96551693908257352</v>
      </c>
      <c r="AA58" s="22">
        <f t="shared" si="15"/>
        <v>0.97155761572029908</v>
      </c>
      <c r="AB58" s="22">
        <f t="shared" si="15"/>
        <v>0.97936986053491026</v>
      </c>
      <c r="AC58" s="22">
        <f t="shared" si="15"/>
        <v>0.98911212772322343</v>
      </c>
      <c r="AD58" s="22">
        <f t="shared" si="15"/>
        <v>1.0004498204132997</v>
      </c>
      <c r="AE58" s="22">
        <f t="shared" si="15"/>
        <v>1.0124046994311475</v>
      </c>
      <c r="AF58" s="22">
        <f t="shared" si="15"/>
        <v>1.0251013640911517</v>
      </c>
      <c r="AG58" s="22">
        <f t="shared" si="15"/>
        <v>1.0397361254625965</v>
      </c>
      <c r="AH58" s="22">
        <f t="shared" si="15"/>
        <v>1.0552346231971832</v>
      </c>
      <c r="AI58" s="22">
        <f t="shared" si="15"/>
        <v>1.071657034267286</v>
      </c>
      <c r="AJ58" s="22">
        <f t="shared" si="15"/>
        <v>1.0891152499899179</v>
      </c>
      <c r="AK58" s="22">
        <f t="shared" si="15"/>
        <v>1.1073362802506044</v>
      </c>
      <c r="AL58" s="22">
        <f t="shared" si="15"/>
        <v>1.1257356068214228</v>
      </c>
      <c r="AM58" s="22">
        <f t="shared" si="15"/>
        <v>1.1440879764459799</v>
      </c>
      <c r="AN58" s="22">
        <f t="shared" si="15"/>
        <v>1.1632383531344423</v>
      </c>
      <c r="AO58" s="22">
        <f t="shared" si="15"/>
        <v>1.1819561550963633</v>
      </c>
      <c r="AP58" s="22">
        <f t="shared" si="15"/>
        <v>1.2013141921098898</v>
      </c>
      <c r="AQ58" s="22">
        <f t="shared" si="15"/>
        <v>1.2215789005385222</v>
      </c>
      <c r="AR58" s="22">
        <f t="shared" si="15"/>
        <v>1.2428113424329106</v>
      </c>
      <c r="AS58" s="22">
        <f t="shared" si="15"/>
        <v>1.2650688840935413</v>
      </c>
      <c r="AT58" s="22">
        <f t="shared" si="15"/>
        <v>1.2867428214941132</v>
      </c>
      <c r="AU58" s="22">
        <f t="shared" si="15"/>
        <v>1.3094462834683622</v>
      </c>
      <c r="AV58" s="22">
        <f t="shared" si="15"/>
        <v>1.3337985305947744</v>
      </c>
      <c r="AW58" s="22">
        <f t="shared" si="15"/>
        <v>1.3595635947994631</v>
      </c>
      <c r="AY58" s="79"/>
    </row>
    <row r="59" spans="1:51" x14ac:dyDescent="0.25">
      <c r="A59" s="95" t="str">
        <f t="shared" si="0"/>
        <v>FS Organic</v>
      </c>
      <c r="B59" s="95" t="s">
        <v>1004</v>
      </c>
      <c r="C59" s="95" t="s">
        <v>1127</v>
      </c>
      <c r="D59" t="s">
        <v>369</v>
      </c>
      <c r="E59" t="s">
        <v>55</v>
      </c>
      <c r="F59" t="s">
        <v>421</v>
      </c>
      <c r="G59" t="s">
        <v>1156</v>
      </c>
      <c r="H59" t="s">
        <v>1157</v>
      </c>
      <c r="I59" t="s">
        <v>139</v>
      </c>
      <c r="J59" t="s">
        <v>287</v>
      </c>
      <c r="K59" s="22">
        <f t="shared" si="16"/>
        <v>4.9862442750846905E-2</v>
      </c>
      <c r="L59" s="22">
        <f t="shared" si="15"/>
        <v>5.0141199304605817E-2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4.9847012801327445E-2</v>
      </c>
      <c r="T59" s="22">
        <f t="shared" si="15"/>
        <v>5.0682293914960028E-2</v>
      </c>
      <c r="U59" s="22">
        <f t="shared" si="15"/>
        <v>5.0945641594571781E-2</v>
      </c>
      <c r="V59" s="22">
        <f t="shared" si="15"/>
        <v>5.0861686359653741E-2</v>
      </c>
      <c r="W59" s="22">
        <f t="shared" si="15"/>
        <v>5.0981722322838888E-2</v>
      </c>
      <c r="X59" s="22">
        <f t="shared" si="15"/>
        <v>5.1144829835065117E-2</v>
      </c>
      <c r="Y59" s="22">
        <f t="shared" si="15"/>
        <v>5.1374054901169426E-2</v>
      </c>
      <c r="Z59" s="22">
        <f t="shared" si="15"/>
        <v>5.16497122842665E-2</v>
      </c>
      <c r="AA59" s="22">
        <f t="shared" si="15"/>
        <v>5.1972854424721632E-2</v>
      </c>
      <c r="AB59" s="22">
        <f t="shared" si="15"/>
        <v>5.2390765473855912E-2</v>
      </c>
      <c r="AC59" s="22">
        <f t="shared" si="15"/>
        <v>5.2911921837773199E-2</v>
      </c>
      <c r="AD59" s="22">
        <f t="shared" si="15"/>
        <v>5.3518424470410907E-2</v>
      </c>
      <c r="AE59" s="22">
        <f t="shared" si="15"/>
        <v>5.4157943091649959E-2</v>
      </c>
      <c r="AF59" s="22">
        <f t="shared" si="15"/>
        <v>5.483714306227104E-2</v>
      </c>
      <c r="AG59" s="22">
        <f t="shared" si="15"/>
        <v>5.5620020279217919E-2</v>
      </c>
      <c r="AH59" s="22">
        <f t="shared" si="15"/>
        <v>5.6449102521514333E-2</v>
      </c>
      <c r="AI59" s="22">
        <f t="shared" si="15"/>
        <v>5.7327608917881384E-2</v>
      </c>
      <c r="AJ59" s="22">
        <f t="shared" si="15"/>
        <v>5.8261525022892849E-2</v>
      </c>
      <c r="AK59" s="22">
        <f t="shared" si="15"/>
        <v>5.9236247404647842E-2</v>
      </c>
      <c r="AL59" s="22">
        <f t="shared" si="15"/>
        <v>6.0220507633691592E-2</v>
      </c>
      <c r="AM59" s="22">
        <f t="shared" si="15"/>
        <v>6.120225593087171E-2</v>
      </c>
      <c r="AN59" s="22">
        <f t="shared" si="15"/>
        <v>6.2226693106499371E-2</v>
      </c>
      <c r="AO59" s="22">
        <f t="shared" si="15"/>
        <v>6.3227989973280108E-2</v>
      </c>
      <c r="AP59" s="22">
        <f t="shared" si="15"/>
        <v>6.4263535805429733E-2</v>
      </c>
      <c r="AQ59" s="22">
        <f t="shared" si="15"/>
        <v>6.5347583446124638E-2</v>
      </c>
      <c r="AR59" s="22">
        <f t="shared" si="15"/>
        <v>6.6483399370783167E-2</v>
      </c>
      <c r="AS59" s="22">
        <f t="shared" si="15"/>
        <v>6.7674052353028091E-2</v>
      </c>
      <c r="AT59" s="22">
        <f t="shared" si="15"/>
        <v>6.8833485797945612E-2</v>
      </c>
      <c r="AU59" s="22">
        <f t="shared" si="15"/>
        <v>7.0047993002698511E-2</v>
      </c>
      <c r="AV59" s="22">
        <f t="shared" si="15"/>
        <v>7.1350700916605947E-2</v>
      </c>
      <c r="AW59" s="22">
        <f t="shared" si="15"/>
        <v>7.2728986578193891E-2</v>
      </c>
      <c r="AY59" s="79"/>
    </row>
    <row r="60" spans="1:51" x14ac:dyDescent="0.25">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0.35721424445443967</v>
      </c>
      <c r="S60" s="22">
        <f t="shared" si="15"/>
        <v>0.31699467423983352</v>
      </c>
      <c r="T60" s="22">
        <f t="shared" si="15"/>
        <v>0.32885186438651698</v>
      </c>
      <c r="U60" s="22">
        <f t="shared" si="15"/>
        <v>0.32957089529346995</v>
      </c>
      <c r="V60" s="22">
        <f t="shared" si="15"/>
        <v>0.32328098949315692</v>
      </c>
      <c r="W60" s="22">
        <f t="shared" si="15"/>
        <v>0.3203729864182408</v>
      </c>
      <c r="X60" s="22">
        <f t="shared" si="15"/>
        <v>0.31793219532013056</v>
      </c>
      <c r="Y60" s="22">
        <f t="shared" si="15"/>
        <v>0.31678985342253074</v>
      </c>
      <c r="Z60" s="22">
        <f t="shared" si="15"/>
        <v>0.31651564504678592</v>
      </c>
      <c r="AA60" s="22">
        <f t="shared" si="15"/>
        <v>0.31709302707101089</v>
      </c>
      <c r="AB60" s="22">
        <f t="shared" si="15"/>
        <v>0.31931033978927781</v>
      </c>
      <c r="AC60" s="22">
        <f t="shared" si="15"/>
        <v>0.32322869131420484</v>
      </c>
      <c r="AD60" s="22">
        <f t="shared" si="15"/>
        <v>0.32570330869023784</v>
      </c>
      <c r="AE60" s="22">
        <f t="shared" si="15"/>
        <v>0.3283941520620981</v>
      </c>
      <c r="AF60" s="22">
        <f t="shared" si="15"/>
        <v>0.33137464681175233</v>
      </c>
      <c r="AG60" s="22">
        <f t="shared" si="15"/>
        <v>0.33562860972913539</v>
      </c>
      <c r="AH60" s="22">
        <f t="shared" si="15"/>
        <v>0.34014916185430494</v>
      </c>
      <c r="AI60" s="22">
        <f t="shared" si="15"/>
        <v>0.34493327848094968</v>
      </c>
      <c r="AJ60" s="22">
        <f t="shared" si="15"/>
        <v>0.35003065581338916</v>
      </c>
      <c r="AK60" s="22">
        <f t="shared" si="15"/>
        <v>0.35519162577479102</v>
      </c>
      <c r="AL60" s="22">
        <f t="shared" si="15"/>
        <v>0.3599408645035353</v>
      </c>
      <c r="AM60" s="22">
        <f t="shared" si="15"/>
        <v>0.36410854912047524</v>
      </c>
      <c r="AN60" s="22">
        <f t="shared" si="15"/>
        <v>0.37018474225004672</v>
      </c>
      <c r="AO60" s="22">
        <f t="shared" si="15"/>
        <v>0.37551880126107001</v>
      </c>
      <c r="AP60" s="22">
        <f t="shared" si="15"/>
        <v>0.38087939894834533</v>
      </c>
      <c r="AQ60" s="22">
        <f t="shared" si="15"/>
        <v>0.386424272860941</v>
      </c>
      <c r="AR60" s="22">
        <f t="shared" si="15"/>
        <v>0.39216595365851897</v>
      </c>
      <c r="AS60" s="22">
        <f t="shared" si="15"/>
        <v>0.39811185901284146</v>
      </c>
      <c r="AT60" s="22">
        <f t="shared" si="15"/>
        <v>0.40320834860174254</v>
      </c>
      <c r="AU60" s="22">
        <f t="shared" si="15"/>
        <v>0.408480833213617</v>
      </c>
      <c r="AV60" s="22">
        <f t="shared" si="15"/>
        <v>0.41426575879347838</v>
      </c>
      <c r="AW60" s="22">
        <f t="shared" si="15"/>
        <v>0.42036756803014114</v>
      </c>
      <c r="AY60" s="79"/>
    </row>
    <row r="61" spans="1:51" x14ac:dyDescent="0.25">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2.3757428620222059</v>
      </c>
      <c r="S61" s="22">
        <f t="shared" si="17"/>
        <v>2.1082525300034387</v>
      </c>
      <c r="T61" s="22">
        <f t="shared" si="17"/>
        <v>2.1871117448638238</v>
      </c>
      <c r="U61" s="22">
        <f t="shared" si="17"/>
        <v>2.1918938401225838</v>
      </c>
      <c r="V61" s="22">
        <f t="shared" si="17"/>
        <v>2.1500612451466816</v>
      </c>
      <c r="W61" s="22">
        <f t="shared" si="17"/>
        <v>2.1307208418586709</v>
      </c>
      <c r="X61" s="22">
        <f t="shared" si="17"/>
        <v>2.1144877489206246</v>
      </c>
      <c r="Y61" s="22">
        <f t="shared" si="17"/>
        <v>2.1068903178233387</v>
      </c>
      <c r="Z61" s="22">
        <f t="shared" si="17"/>
        <v>2.1050666262950872</v>
      </c>
      <c r="AA61" s="22">
        <f t="shared" si="17"/>
        <v>2.1089066501575378</v>
      </c>
      <c r="AB61" s="22">
        <f t="shared" si="17"/>
        <v>2.12365344411963</v>
      </c>
      <c r="AC61" s="22">
        <f t="shared" si="17"/>
        <v>2.1497134229999686</v>
      </c>
      <c r="AD61" s="22">
        <f t="shared" si="17"/>
        <v>2.1661714860772836</v>
      </c>
      <c r="AE61" s="22">
        <f t="shared" si="17"/>
        <v>2.1840676143329767</v>
      </c>
      <c r="AF61" s="22">
        <f t="shared" si="17"/>
        <v>2.2038901416725563</v>
      </c>
      <c r="AG61" s="22">
        <f t="shared" si="17"/>
        <v>2.2321821882333386</v>
      </c>
      <c r="AH61" s="22">
        <f t="shared" si="17"/>
        <v>2.2622472531362603</v>
      </c>
      <c r="AI61" s="22">
        <f t="shared" si="17"/>
        <v>2.2940652198139113</v>
      </c>
      <c r="AJ61" s="22">
        <f t="shared" si="17"/>
        <v>2.3279666053285673</v>
      </c>
      <c r="AK61" s="22">
        <f t="shared" si="17"/>
        <v>2.3622909295604781</v>
      </c>
      <c r="AL61" s="22">
        <f t="shared" si="17"/>
        <v>2.3938769320366284</v>
      </c>
      <c r="AM61" s="22">
        <f t="shared" si="17"/>
        <v>2.4215951631362209</v>
      </c>
      <c r="AN61" s="22">
        <f t="shared" si="17"/>
        <v>2.4620064084321496</v>
      </c>
      <c r="AO61" s="22">
        <f t="shared" si="17"/>
        <v>2.4974819047702019</v>
      </c>
      <c r="AP61" s="22">
        <f t="shared" si="17"/>
        <v>2.5331339032261067</v>
      </c>
      <c r="AQ61" s="22">
        <f t="shared" si="17"/>
        <v>2.5700114769040021</v>
      </c>
      <c r="AR61" s="22">
        <f t="shared" si="17"/>
        <v>2.6081979640965525</v>
      </c>
      <c r="AS61" s="22">
        <f t="shared" si="17"/>
        <v>2.6477426978889169</v>
      </c>
      <c r="AT61" s="22">
        <f t="shared" si="17"/>
        <v>2.681638179242674</v>
      </c>
      <c r="AU61" s="22">
        <f t="shared" si="17"/>
        <v>2.7167041596066808</v>
      </c>
      <c r="AV61" s="22">
        <f t="shared" si="17"/>
        <v>2.7551782570623273</v>
      </c>
      <c r="AW61" s="22">
        <f t="shared" si="17"/>
        <v>2.7957598686986791</v>
      </c>
      <c r="AY61" s="79"/>
    </row>
    <row r="62" spans="1:51" x14ac:dyDescent="0.25">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0.37917034791782084</v>
      </c>
      <c r="O62" s="22">
        <f t="shared" si="17"/>
        <v>0.38707850955818845</v>
      </c>
      <c r="P62" s="22">
        <f t="shared" si="17"/>
        <v>0.39252728601928993</v>
      </c>
      <c r="Q62" s="22">
        <f t="shared" si="17"/>
        <v>0.3999671364536494</v>
      </c>
      <c r="R62" s="22">
        <f t="shared" si="17"/>
        <v>0.40776627193753145</v>
      </c>
      <c r="S62" s="22">
        <f t="shared" si="17"/>
        <v>0.37647951148946435</v>
      </c>
      <c r="T62" s="22">
        <f t="shared" si="17"/>
        <v>0.39997141699658445</v>
      </c>
      <c r="U62" s="22">
        <f t="shared" si="17"/>
        <v>0.41037079319296399</v>
      </c>
      <c r="V62" s="22">
        <f t="shared" si="17"/>
        <v>0.41198230989364792</v>
      </c>
      <c r="W62" s="22">
        <f t="shared" si="17"/>
        <v>0.41774177606195234</v>
      </c>
      <c r="X62" s="22">
        <f t="shared" si="17"/>
        <v>0.42406538534293964</v>
      </c>
      <c r="Y62" s="22">
        <f t="shared" si="17"/>
        <v>0.43213306504557886</v>
      </c>
      <c r="Z62" s="22">
        <f t="shared" si="17"/>
        <v>0.44146787012268579</v>
      </c>
      <c r="AA62" s="22">
        <f t="shared" si="17"/>
        <v>0.45213226710063575</v>
      </c>
      <c r="AB62" s="22">
        <f t="shared" si="17"/>
        <v>0.46536178495323738</v>
      </c>
      <c r="AC62" s="22">
        <f t="shared" si="17"/>
        <v>0.48141197047082973</v>
      </c>
      <c r="AD62" s="22">
        <f t="shared" si="17"/>
        <v>0.50118478014784917</v>
      </c>
      <c r="AE62" s="22">
        <f t="shared" si="17"/>
        <v>0.52211547307878936</v>
      </c>
      <c r="AF62" s="22">
        <f t="shared" si="17"/>
        <v>0.54440429118141587</v>
      </c>
      <c r="AG62" s="22">
        <f t="shared" si="17"/>
        <v>0.56981889025904608</v>
      </c>
      <c r="AH62" s="22">
        <f t="shared" si="17"/>
        <v>0.59686503128482082</v>
      </c>
      <c r="AI62" s="22">
        <f t="shared" si="17"/>
        <v>0.62565178516751863</v>
      </c>
      <c r="AJ62" s="22">
        <f t="shared" si="17"/>
        <v>0.65639506950880988</v>
      </c>
      <c r="AK62" s="22">
        <f t="shared" si="17"/>
        <v>0.68875253479957244</v>
      </c>
      <c r="AL62" s="22">
        <f t="shared" si="17"/>
        <v>0.72187418485397581</v>
      </c>
      <c r="AM62" s="22">
        <f t="shared" si="17"/>
        <v>0.75542061904932911</v>
      </c>
      <c r="AN62" s="22">
        <f t="shared" si="17"/>
        <v>0.78969703567324656</v>
      </c>
      <c r="AO62" s="22">
        <f t="shared" si="17"/>
        <v>0.82375660423862163</v>
      </c>
      <c r="AP62" s="22">
        <f t="shared" si="17"/>
        <v>0.85926378714125085</v>
      </c>
      <c r="AQ62" s="22">
        <f t="shared" si="17"/>
        <v>0.89665875194812283</v>
      </c>
      <c r="AR62" s="22">
        <f t="shared" si="17"/>
        <v>0.93608188711459661</v>
      </c>
      <c r="AS62" s="22">
        <f t="shared" si="17"/>
        <v>0.97767184854251954</v>
      </c>
      <c r="AT62" s="22">
        <f t="shared" si="17"/>
        <v>1.0188963205625274</v>
      </c>
      <c r="AU62" s="22">
        <f t="shared" si="17"/>
        <v>1.0623282839268509</v>
      </c>
      <c r="AV62" s="22">
        <f t="shared" si="17"/>
        <v>1.1090025842877593</v>
      </c>
      <c r="AW62" s="22">
        <f t="shared" si="17"/>
        <v>1.1586038578549231</v>
      </c>
      <c r="AY62" s="79"/>
    </row>
    <row r="63" spans="1:51" x14ac:dyDescent="0.25">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5.9204510866484872E-2</v>
      </c>
      <c r="T63" s="22">
        <f t="shared" si="17"/>
        <v>5.9243382658139922E-2</v>
      </c>
      <c r="U63" s="22">
        <f t="shared" si="17"/>
        <v>5.9223248626805898E-2</v>
      </c>
      <c r="V63" s="22">
        <f t="shared" si="17"/>
        <v>5.9217502557232155E-2</v>
      </c>
      <c r="W63" s="22">
        <f t="shared" si="17"/>
        <v>5.9278907450518212E-2</v>
      </c>
      <c r="X63" s="22">
        <f t="shared" si="17"/>
        <v>5.9378507696160314E-2</v>
      </c>
      <c r="Y63" s="22">
        <f t="shared" si="17"/>
        <v>5.9473208670287374E-2</v>
      </c>
      <c r="Z63" s="22">
        <f t="shared" si="17"/>
        <v>5.9564005611807427E-2</v>
      </c>
      <c r="AA63" s="22">
        <f t="shared" si="17"/>
        <v>5.965047643889803E-2</v>
      </c>
      <c r="AB63" s="22">
        <f t="shared" si="17"/>
        <v>5.9734564730420145E-2</v>
      </c>
      <c r="AC63" s="22">
        <f t="shared" si="17"/>
        <v>5.9817831383830941E-2</v>
      </c>
      <c r="AD63" s="22">
        <f t="shared" si="17"/>
        <v>5.9899868652981712E-2</v>
      </c>
      <c r="AE63" s="22">
        <f t="shared" si="17"/>
        <v>5.9980796115325127E-2</v>
      </c>
      <c r="AF63" s="22">
        <f t="shared" si="17"/>
        <v>6.0060966844279105E-2</v>
      </c>
      <c r="AG63" s="22">
        <f t="shared" si="17"/>
        <v>6.0140866812321149E-2</v>
      </c>
      <c r="AH63" s="22">
        <f t="shared" si="17"/>
        <v>6.021983152959743E-2</v>
      </c>
      <c r="AI63" s="22">
        <f t="shared" si="17"/>
        <v>6.0298860739719302E-2</v>
      </c>
      <c r="AJ63" s="22">
        <f t="shared" si="17"/>
        <v>6.0377128582057585E-2</v>
      </c>
      <c r="AK63" s="22">
        <f t="shared" si="17"/>
        <v>6.0452645130385001E-2</v>
      </c>
      <c r="AL63" s="22">
        <f t="shared" si="17"/>
        <v>6.0524700795761104E-2</v>
      </c>
      <c r="AM63" s="22">
        <f t="shared" si="17"/>
        <v>6.059334448260556E-2</v>
      </c>
      <c r="AN63" s="22">
        <f t="shared" si="17"/>
        <v>6.0659933748931069E-2</v>
      </c>
      <c r="AO63" s="22">
        <f t="shared" si="17"/>
        <v>6.0721872346044863E-2</v>
      </c>
      <c r="AP63" s="22">
        <f t="shared" si="17"/>
        <v>6.0779624538849837E-2</v>
      </c>
      <c r="AQ63" s="22">
        <f t="shared" si="17"/>
        <v>6.0833384786595716E-2</v>
      </c>
      <c r="AR63" s="22">
        <f t="shared" si="17"/>
        <v>6.0882335471582338E-2</v>
      </c>
      <c r="AS63" s="22">
        <f t="shared" si="17"/>
        <v>6.0925577411786301E-2</v>
      </c>
      <c r="AT63" s="22">
        <f t="shared" si="17"/>
        <v>6.0961136932547622E-2</v>
      </c>
      <c r="AU63" s="22">
        <f t="shared" si="17"/>
        <v>6.0991033843485122E-2</v>
      </c>
      <c r="AV63" s="22">
        <f t="shared" si="17"/>
        <v>6.1016092608455606E-2</v>
      </c>
      <c r="AW63" s="22">
        <f t="shared" si="17"/>
        <v>6.1035130575816006E-2</v>
      </c>
      <c r="AY63" s="79"/>
    </row>
    <row r="64" spans="1:51" x14ac:dyDescent="0.25">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4.8184424106406554E-2</v>
      </c>
      <c r="T64" s="22">
        <f t="shared" si="17"/>
        <v>4.8216060460925338E-2</v>
      </c>
      <c r="U64" s="22">
        <f t="shared" si="17"/>
        <v>4.8199674096262038E-2</v>
      </c>
      <c r="V64" s="22">
        <f t="shared" si="17"/>
        <v>4.8194997576699018E-2</v>
      </c>
      <c r="W64" s="22">
        <f t="shared" si="17"/>
        <v>4.8244972812994384E-2</v>
      </c>
      <c r="X64" s="22">
        <f t="shared" si="17"/>
        <v>4.8326033874168325E-2</v>
      </c>
      <c r="Y64" s="22">
        <f t="shared" si="17"/>
        <v>4.8403107594292762E-2</v>
      </c>
      <c r="Z64" s="22">
        <f t="shared" si="17"/>
        <v>4.8477003962554853E-2</v>
      </c>
      <c r="AA64" s="22">
        <f t="shared" si="17"/>
        <v>4.8547379461725201E-2</v>
      </c>
      <c r="AB64" s="22">
        <f t="shared" si="17"/>
        <v>4.8615815900803681E-2</v>
      </c>
      <c r="AC64" s="22">
        <f t="shared" si="17"/>
        <v>4.8683583638145775E-2</v>
      </c>
      <c r="AD64" s="22">
        <f t="shared" si="17"/>
        <v>4.875035082381185E-2</v>
      </c>
      <c r="AE64" s="22">
        <f t="shared" si="17"/>
        <v>4.8816214777594076E-2</v>
      </c>
      <c r="AF64" s="22">
        <f t="shared" si="17"/>
        <v>4.888146285326099E-2</v>
      </c>
      <c r="AG64" s="22">
        <f t="shared" si="17"/>
        <v>4.8946490566350427E-2</v>
      </c>
      <c r="AH64" s="22">
        <f t="shared" si="17"/>
        <v>4.901075711244629E-2</v>
      </c>
      <c r="AI64" s="22">
        <f t="shared" si="17"/>
        <v>4.9075076146951828E-2</v>
      </c>
      <c r="AJ64" s="22">
        <f t="shared" si="17"/>
        <v>4.9138775531575189E-2</v>
      </c>
      <c r="AK64" s="22">
        <f t="shared" si="17"/>
        <v>4.9200235736860311E-2</v>
      </c>
      <c r="AL64" s="22">
        <f t="shared" si="17"/>
        <v>4.9258879253864976E-2</v>
      </c>
      <c r="AM64" s="22">
        <f t="shared" si="17"/>
        <v>4.9314745884139137E-2</v>
      </c>
      <c r="AN64" s="22">
        <f t="shared" si="17"/>
        <v>4.9368940495370682E-2</v>
      </c>
      <c r="AO64" s="22">
        <f t="shared" si="17"/>
        <v>4.9419350094034843E-2</v>
      </c>
      <c r="AP64" s="22">
        <f t="shared" si="17"/>
        <v>4.9466352528654479E-2</v>
      </c>
      <c r="AQ64" s="22">
        <f t="shared" si="17"/>
        <v>4.9510106062625826E-2</v>
      </c>
      <c r="AR64" s="22">
        <f t="shared" si="17"/>
        <v>4.9549945266280641E-2</v>
      </c>
      <c r="AS64" s="22">
        <f t="shared" si="17"/>
        <v>4.9585138327678802E-2</v>
      </c>
      <c r="AT64" s="22">
        <f t="shared" si="17"/>
        <v>4.9614078943930974E-2</v>
      </c>
      <c r="AU64" s="22">
        <f t="shared" si="17"/>
        <v>4.9638410965511762E-2</v>
      </c>
      <c r="AV64" s="22">
        <f t="shared" si="17"/>
        <v>4.9658805393930298E-2</v>
      </c>
      <c r="AW64" s="22">
        <f t="shared" si="17"/>
        <v>4.9674299711508316E-2</v>
      </c>
      <c r="AY64" s="79"/>
    </row>
    <row r="65" spans="1:51" x14ac:dyDescent="0.25">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7.4155715935563154E-3</v>
      </c>
      <c r="R65" s="22">
        <f t="shared" si="17"/>
        <v>7.4643602602570466E-3</v>
      </c>
      <c r="S65" s="22">
        <f t="shared" si="17"/>
        <v>7.445648564892029E-3</v>
      </c>
      <c r="T65" s="22">
        <f t="shared" si="17"/>
        <v>7.4577338337269202E-3</v>
      </c>
      <c r="U65" s="22">
        <f t="shared" si="17"/>
        <v>7.4579966791368151E-3</v>
      </c>
      <c r="V65" s="22">
        <f t="shared" si="17"/>
        <v>7.4605291285120773E-3</v>
      </c>
      <c r="W65" s="22">
        <f t="shared" si="17"/>
        <v>7.4753643058316672E-3</v>
      </c>
      <c r="X65" s="22">
        <f t="shared" si="17"/>
        <v>7.4969700596856387E-3</v>
      </c>
      <c r="Y65" s="22">
        <f t="shared" si="17"/>
        <v>7.5171945898967292E-3</v>
      </c>
      <c r="Z65" s="22">
        <f t="shared" si="17"/>
        <v>7.536264857338092E-3</v>
      </c>
      <c r="AA65" s="22">
        <f t="shared" si="17"/>
        <v>7.5541359508139614E-3</v>
      </c>
      <c r="AB65" s="22">
        <f t="shared" si="17"/>
        <v>7.571204212548587E-3</v>
      </c>
      <c r="AC65" s="22">
        <f t="shared" si="17"/>
        <v>7.5877884289548541E-3</v>
      </c>
      <c r="AD65" s="22">
        <f t="shared" si="17"/>
        <v>7.6038348009783239E-3</v>
      </c>
      <c r="AE65" s="22">
        <f t="shared" si="17"/>
        <v>7.6193864248796164E-3</v>
      </c>
      <c r="AF65" s="22">
        <f t="shared" si="17"/>
        <v>7.6345278486947468E-3</v>
      </c>
      <c r="AG65" s="22">
        <f t="shared" si="17"/>
        <v>7.6493661802614753E-3</v>
      </c>
      <c r="AH65" s="22">
        <f t="shared" si="17"/>
        <v>7.6637931977367596E-3</v>
      </c>
      <c r="AI65" s="22">
        <f t="shared" si="17"/>
        <v>7.678008232817223E-3</v>
      </c>
      <c r="AJ65" s="22">
        <f t="shared" si="17"/>
        <v>7.6918710267490174E-3</v>
      </c>
      <c r="AK65" s="22">
        <f t="shared" si="17"/>
        <v>7.7050269321517805E-3</v>
      </c>
      <c r="AL65" s="22">
        <f t="shared" si="17"/>
        <v>7.7173585913482183E-3</v>
      </c>
      <c r="AM65" s="22">
        <f t="shared" si="17"/>
        <v>7.7288879821910744E-3</v>
      </c>
      <c r="AN65" s="22">
        <f t="shared" si="17"/>
        <v>7.7398760837182118E-3</v>
      </c>
      <c r="AO65" s="22">
        <f t="shared" si="17"/>
        <v>7.7498578922054195E-3</v>
      </c>
      <c r="AP65" s="22">
        <f t="shared" si="17"/>
        <v>7.7589301068001311E-3</v>
      </c>
      <c r="AQ65" s="22">
        <f t="shared" si="17"/>
        <v>7.7671389925368737E-3</v>
      </c>
      <c r="AR65" s="22">
        <f t="shared" si="17"/>
        <v>7.7743457304660793E-3</v>
      </c>
      <c r="AS65" s="22">
        <f t="shared" si="17"/>
        <v>7.7803971266300741E-3</v>
      </c>
      <c r="AT65" s="22">
        <f t="shared" si="17"/>
        <v>7.7849455648389063E-3</v>
      </c>
      <c r="AU65" s="22">
        <f t="shared" si="17"/>
        <v>7.7883687411193182E-3</v>
      </c>
      <c r="AV65" s="22">
        <f t="shared" si="17"/>
        <v>7.7908253006430447E-3</v>
      </c>
      <c r="AW65" s="22">
        <f t="shared" si="17"/>
        <v>7.7921100551359059E-3</v>
      </c>
      <c r="AY65" s="79"/>
    </row>
    <row r="66" spans="1:51" x14ac:dyDescent="0.25">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8.7964358824768801E-2</v>
      </c>
      <c r="O66" s="22">
        <f t="shared" si="17"/>
        <v>8.8412215452112072E-2</v>
      </c>
      <c r="P66" s="22">
        <f t="shared" si="17"/>
        <v>8.8924932944132923E-2</v>
      </c>
      <c r="Q66" s="22">
        <f t="shared" si="17"/>
        <v>8.9476727309038592E-2</v>
      </c>
      <c r="R66" s="22">
        <f t="shared" si="17"/>
        <v>9.0065414259340087E-2</v>
      </c>
      <c r="S66" s="22">
        <f t="shared" si="17"/>
        <v>8.9839637831651067E-2</v>
      </c>
      <c r="T66" s="22">
        <f t="shared" si="17"/>
        <v>8.9985459403239057E-2</v>
      </c>
      <c r="U66" s="22">
        <f t="shared" si="17"/>
        <v>8.998863091156703E-2</v>
      </c>
      <c r="V66" s="22">
        <f t="shared" si="17"/>
        <v>9.0019187596148326E-2</v>
      </c>
      <c r="W66" s="22">
        <f t="shared" si="17"/>
        <v>9.0198189726848496E-2</v>
      </c>
      <c r="X66" s="22">
        <f t="shared" si="17"/>
        <v>9.0458886036163061E-2</v>
      </c>
      <c r="Y66" s="22">
        <f t="shared" si="17"/>
        <v>9.0702916418962359E-2</v>
      </c>
      <c r="Z66" s="22">
        <f t="shared" si="17"/>
        <v>9.0933019398622597E-2</v>
      </c>
      <c r="AA66" s="22">
        <f t="shared" si="17"/>
        <v>9.1148653073988131E-2</v>
      </c>
      <c r="AB66" s="22">
        <f t="shared" si="17"/>
        <v>9.1354599733878203E-2</v>
      </c>
      <c r="AC66" s="22">
        <f t="shared" si="17"/>
        <v>9.1554705874085499E-2</v>
      </c>
      <c r="AD66" s="22">
        <f t="shared" si="17"/>
        <v>9.1748322352023765E-2</v>
      </c>
      <c r="AE66" s="22">
        <f t="shared" si="17"/>
        <v>9.1935969169733386E-2</v>
      </c>
      <c r="AF66" s="22">
        <f t="shared" si="17"/>
        <v>9.2118666488838791E-2</v>
      </c>
      <c r="AG66" s="22">
        <f t="shared" si="17"/>
        <v>9.2297706678872285E-2</v>
      </c>
      <c r="AH66" s="22">
        <f t="shared" si="17"/>
        <v>9.2471783928647647E-2</v>
      </c>
      <c r="AI66" s="22">
        <f t="shared" si="17"/>
        <v>9.2643303386256037E-2</v>
      </c>
      <c r="AJ66" s="22">
        <f t="shared" si="17"/>
        <v>9.2810572681242626E-2</v>
      </c>
      <c r="AK66" s="22">
        <f t="shared" si="17"/>
        <v>9.2969312617250999E-2</v>
      </c>
      <c r="AL66" s="22">
        <f t="shared" si="17"/>
        <v>9.3118107149576246E-2</v>
      </c>
      <c r="AM66" s="22">
        <f t="shared" si="17"/>
        <v>9.3257221464295006E-2</v>
      </c>
      <c r="AN66" s="22">
        <f t="shared" si="17"/>
        <v>9.3389804549979458E-2</v>
      </c>
      <c r="AO66" s="22">
        <f t="shared" si="17"/>
        <v>9.3510245644073564E-2</v>
      </c>
      <c r="AP66" s="22">
        <f t="shared" si="17"/>
        <v>9.3619711524233831E-2</v>
      </c>
      <c r="AQ66" s="22">
        <f t="shared" si="17"/>
        <v>9.3718760427114856E-2</v>
      </c>
      <c r="AR66" s="22">
        <f t="shared" si="17"/>
        <v>9.3805717355025783E-2</v>
      </c>
      <c r="AS66" s="22">
        <f t="shared" si="17"/>
        <v>9.387873386057409E-2</v>
      </c>
      <c r="AT66" s="22">
        <f t="shared" si="17"/>
        <v>9.3933615586164518E-2</v>
      </c>
      <c r="AU66" s="22">
        <f t="shared" si="17"/>
        <v>9.3974919834489676E-2</v>
      </c>
      <c r="AV66" s="22">
        <f t="shared" si="17"/>
        <v>9.40045608276147E-2</v>
      </c>
      <c r="AW66" s="22">
        <f t="shared" si="17"/>
        <v>9.402006275163588E-2</v>
      </c>
      <c r="AY66" s="79"/>
    </row>
    <row r="67" spans="1:51" x14ac:dyDescent="0.25">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5">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5">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0.12100901910045002</v>
      </c>
      <c r="P69" s="22">
        <f t="shared" si="18"/>
        <v>0.11845842648899831</v>
      </c>
      <c r="Q69" s="22">
        <f t="shared" si="18"/>
        <v>0.11660641339960408</v>
      </c>
      <c r="R69" s="22">
        <f t="shared" si="18"/>
        <v>0.11491827863139022</v>
      </c>
      <c r="S69" s="22">
        <f t="shared" si="18"/>
        <v>0.10257712115041472</v>
      </c>
      <c r="T69" s="22">
        <f t="shared" si="18"/>
        <v>0.10612173832190724</v>
      </c>
      <c r="U69" s="22">
        <f t="shared" si="18"/>
        <v>0.10603051457441355</v>
      </c>
      <c r="V69" s="22">
        <f t="shared" si="18"/>
        <v>0.1036407345850178</v>
      </c>
      <c r="W69" s="22">
        <f t="shared" si="18"/>
        <v>0.10235637270354113</v>
      </c>
      <c r="X69" s="22">
        <f t="shared" si="18"/>
        <v>0.10122895975061659</v>
      </c>
      <c r="Y69" s="22">
        <f t="shared" si="18"/>
        <v>0.10055360331560556</v>
      </c>
      <c r="Z69" s="22">
        <f t="shared" si="18"/>
        <v>0.10018513789519663</v>
      </c>
      <c r="AA69" s="22">
        <f t="shared" si="18"/>
        <v>0.10011583979014999</v>
      </c>
      <c r="AB69" s="22">
        <f t="shared" si="18"/>
        <v>0.10060044292898597</v>
      </c>
      <c r="AC69" s="22">
        <f t="shared" si="18"/>
        <v>0.10165526096833698</v>
      </c>
      <c r="AD69" s="22">
        <f t="shared" si="18"/>
        <v>0.10315232591064444</v>
      </c>
      <c r="AE69" s="22">
        <f t="shared" si="18"/>
        <v>0.10477689916810205</v>
      </c>
      <c r="AF69" s="22">
        <f t="shared" si="18"/>
        <v>0.10655681280553714</v>
      </c>
      <c r="AG69" s="22">
        <f t="shared" si="18"/>
        <v>0.10882806063893279</v>
      </c>
      <c r="AH69" s="22">
        <f t="shared" si="18"/>
        <v>0.11126188610963902</v>
      </c>
      <c r="AI69" s="22">
        <f t="shared" si="18"/>
        <v>0.11386230951414482</v>
      </c>
      <c r="AJ69" s="22">
        <f t="shared" si="18"/>
        <v>0.11665295090720325</v>
      </c>
      <c r="AK69" s="22">
        <f t="shared" si="18"/>
        <v>0.11955448296180408</v>
      </c>
      <c r="AL69" s="22">
        <f t="shared" si="18"/>
        <v>0.12240449334862206</v>
      </c>
      <c r="AM69" s="22">
        <f t="shared" si="18"/>
        <v>0.12514279113351157</v>
      </c>
      <c r="AN69" s="22">
        <f t="shared" si="18"/>
        <v>0.12798748329061832</v>
      </c>
      <c r="AO69" s="22">
        <f t="shared" si="18"/>
        <v>0.13062298874605013</v>
      </c>
      <c r="AP69" s="22">
        <f t="shared" si="18"/>
        <v>0.13332536020230906</v>
      </c>
      <c r="AQ69" s="22">
        <f t="shared" si="18"/>
        <v>0.13615436014686075</v>
      </c>
      <c r="AR69" s="22">
        <f t="shared" si="18"/>
        <v>0.13911846964021221</v>
      </c>
      <c r="AS69" s="22">
        <f t="shared" si="18"/>
        <v>0.14222468867268048</v>
      </c>
      <c r="AT69" s="22">
        <f t="shared" si="18"/>
        <v>0.14508620992791244</v>
      </c>
      <c r="AU69" s="22">
        <f t="shared" si="18"/>
        <v>0.14808269746470262</v>
      </c>
      <c r="AV69" s="22">
        <f t="shared" si="18"/>
        <v>0.15134508064341001</v>
      </c>
      <c r="AW69" s="22">
        <f t="shared" si="18"/>
        <v>0.15480705115761836</v>
      </c>
      <c r="AY69" s="79"/>
    </row>
    <row r="70" spans="1:51" x14ac:dyDescent="0.25">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3.0700450247237832E-2</v>
      </c>
      <c r="P70" s="22">
        <f t="shared" si="18"/>
        <v>3.0053355161673637E-2</v>
      </c>
      <c r="Q70" s="22">
        <f t="shared" si="18"/>
        <v>2.9583492368545926E-2</v>
      </c>
      <c r="R70" s="22">
        <f t="shared" si="18"/>
        <v>2.9155206131309685E-2</v>
      </c>
      <c r="S70" s="22">
        <f t="shared" si="18"/>
        <v>2.6024207350768307E-2</v>
      </c>
      <c r="T70" s="22">
        <f t="shared" si="18"/>
        <v>2.6923490263131886E-2</v>
      </c>
      <c r="U70" s="22">
        <f t="shared" si="18"/>
        <v>2.6900346450033353E-2</v>
      </c>
      <c r="V70" s="22">
        <f t="shared" si="18"/>
        <v>2.6294050140785639E-2</v>
      </c>
      <c r="W70" s="22">
        <f t="shared" si="18"/>
        <v>2.5968202626816525E-2</v>
      </c>
      <c r="X70" s="22">
        <f t="shared" si="18"/>
        <v>2.5682173655367548E-2</v>
      </c>
      <c r="Y70" s="22">
        <f t="shared" si="18"/>
        <v>2.5510833148797568E-2</v>
      </c>
      <c r="Z70" s="22">
        <f t="shared" si="18"/>
        <v>2.5417352064567786E-2</v>
      </c>
      <c r="AA70" s="22">
        <f t="shared" si="18"/>
        <v>2.539977087068631E-2</v>
      </c>
      <c r="AB70" s="22">
        <f t="shared" si="18"/>
        <v>2.5522716537580269E-2</v>
      </c>
      <c r="AC70" s="22">
        <f t="shared" si="18"/>
        <v>2.5790327902234858E-2</v>
      </c>
      <c r="AD70" s="22">
        <f t="shared" si="18"/>
        <v>2.6170138994993514E-2</v>
      </c>
      <c r="AE70" s="22">
        <f t="shared" si="18"/>
        <v>2.6582299434226301E-2</v>
      </c>
      <c r="AF70" s="22">
        <f t="shared" si="18"/>
        <v>2.7033870321063219E-2</v>
      </c>
      <c r="AG70" s="22">
        <f t="shared" si="18"/>
        <v>2.7610094569690744E-2</v>
      </c>
      <c r="AH70" s="22">
        <f t="shared" si="18"/>
        <v>2.8227565385744974E-2</v>
      </c>
      <c r="AI70" s="22">
        <f t="shared" si="18"/>
        <v>2.8887302733797623E-2</v>
      </c>
      <c r="AJ70" s="22">
        <f t="shared" si="18"/>
        <v>2.9595299111938284E-2</v>
      </c>
      <c r="AK70" s="22">
        <f t="shared" si="18"/>
        <v>3.0331428874374376E-2</v>
      </c>
      <c r="AL70" s="22">
        <f t="shared" si="18"/>
        <v>3.1054487392946327E-2</v>
      </c>
      <c r="AM70" s="22">
        <f t="shared" si="18"/>
        <v>3.1749203997808124E-2</v>
      </c>
      <c r="AN70" s="22">
        <f t="shared" si="18"/>
        <v>3.2470913261193425E-2</v>
      </c>
      <c r="AO70" s="22">
        <f t="shared" si="18"/>
        <v>3.3139551059535081E-2</v>
      </c>
      <c r="AP70" s="22">
        <f t="shared" si="18"/>
        <v>3.3825153017630158E-2</v>
      </c>
      <c r="AQ70" s="22">
        <f t="shared" si="18"/>
        <v>3.454288110676583E-2</v>
      </c>
      <c r="AR70" s="22">
        <f t="shared" si="18"/>
        <v>3.5294887004379646E-2</v>
      </c>
      <c r="AS70" s="22">
        <f t="shared" si="18"/>
        <v>3.6082946634746177E-2</v>
      </c>
      <c r="AT70" s="22">
        <f t="shared" si="18"/>
        <v>3.6808925504591701E-2</v>
      </c>
      <c r="AU70" s="22">
        <f t="shared" si="18"/>
        <v>3.7569145835469123E-2</v>
      </c>
      <c r="AV70" s="22">
        <f t="shared" si="18"/>
        <v>3.8396824906086091E-2</v>
      </c>
      <c r="AW70" s="22">
        <f t="shared" si="18"/>
        <v>3.9275140045890937E-2</v>
      </c>
      <c r="AY70" s="79"/>
    </row>
    <row r="71" spans="1:51" x14ac:dyDescent="0.25">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0.16019971617730658</v>
      </c>
      <c r="M71" s="22">
        <f t="shared" si="18"/>
        <v>0.16393118028621728</v>
      </c>
      <c r="N71" s="22">
        <f t="shared" si="18"/>
        <v>0.1667959170810015</v>
      </c>
      <c r="O71" s="22">
        <f t="shared" si="18"/>
        <v>0.16909558154641685</v>
      </c>
      <c r="P71" s="22">
        <f t="shared" si="18"/>
        <v>0.1708164974258628</v>
      </c>
      <c r="Q71" s="22">
        <f t="shared" si="18"/>
        <v>0.17302318661183388</v>
      </c>
      <c r="R71" s="22">
        <f t="shared" si="18"/>
        <v>0.17531753251219057</v>
      </c>
      <c r="S71" s="22">
        <f t="shared" si="18"/>
        <v>0.16770706546141487</v>
      </c>
      <c r="T71" s="22">
        <f t="shared" si="18"/>
        <v>0.17373916608304588</v>
      </c>
      <c r="U71" s="22">
        <f t="shared" si="18"/>
        <v>0.17653493666053177</v>
      </c>
      <c r="V71" s="22">
        <f t="shared" si="18"/>
        <v>0.17726209949621408</v>
      </c>
      <c r="W71" s="22">
        <f t="shared" si="18"/>
        <v>0.17906549253865273</v>
      </c>
      <c r="X71" s="22">
        <f t="shared" si="18"/>
        <v>0.18105021442014085</v>
      </c>
      <c r="Y71" s="22">
        <f t="shared" si="18"/>
        <v>0.18341345763964922</v>
      </c>
      <c r="Z71" s="22">
        <f t="shared" si="18"/>
        <v>0.18604368266290003</v>
      </c>
      <c r="AA71" s="22">
        <f t="shared" si="18"/>
        <v>0.18895296536741077</v>
      </c>
      <c r="AB71" s="22">
        <f t="shared" si="18"/>
        <v>0.1924288532507111</v>
      </c>
      <c r="AC71" s="22">
        <f t="shared" si="18"/>
        <v>0.196529195500668</v>
      </c>
      <c r="AD71" s="22">
        <f t="shared" si="18"/>
        <v>0.20115446368921791</v>
      </c>
      <c r="AE71" s="22">
        <f t="shared" si="18"/>
        <v>0.20599185326350888</v>
      </c>
      <c r="AF71" s="22">
        <f t="shared" si="18"/>
        <v>0.21108449324606129</v>
      </c>
      <c r="AG71" s="22">
        <f t="shared" si="18"/>
        <v>0.21682898446902202</v>
      </c>
      <c r="AH71" s="22">
        <f t="shared" si="18"/>
        <v>0.22287848165916574</v>
      </c>
      <c r="AI71" s="22">
        <f t="shared" si="18"/>
        <v>0.22925484569945415</v>
      </c>
      <c r="AJ71" s="22">
        <f t="shared" si="18"/>
        <v>0.23599980682955346</v>
      </c>
      <c r="AK71" s="22">
        <f t="shared" si="18"/>
        <v>0.24302834991141717</v>
      </c>
      <c r="AL71" s="22">
        <f t="shared" si="18"/>
        <v>0.25014767810727451</v>
      </c>
      <c r="AM71" s="22">
        <f t="shared" si="18"/>
        <v>0.25728215562360784</v>
      </c>
      <c r="AN71" s="22">
        <f t="shared" si="18"/>
        <v>0.26471522817557319</v>
      </c>
      <c r="AO71" s="22">
        <f t="shared" si="18"/>
        <v>0.27203533050612827</v>
      </c>
      <c r="AP71" s="22">
        <f t="shared" si="18"/>
        <v>0.27960534624779138</v>
      </c>
      <c r="AQ71" s="22">
        <f t="shared" si="18"/>
        <v>0.28751793145302856</v>
      </c>
      <c r="AR71" s="22">
        <f t="shared" si="18"/>
        <v>0.29579788507490112</v>
      </c>
      <c r="AS71" s="22">
        <f t="shared" si="18"/>
        <v>0.30446905638185684</v>
      </c>
      <c r="AT71" s="22">
        <f t="shared" si="18"/>
        <v>0.31298228556269558</v>
      </c>
      <c r="AU71" s="22">
        <f t="shared" si="18"/>
        <v>0.3218906798805764</v>
      </c>
      <c r="AV71" s="22">
        <f t="shared" si="18"/>
        <v>0.33141091840834092</v>
      </c>
      <c r="AW71" s="22">
        <f t="shared" si="18"/>
        <v>0.34146729770067868</v>
      </c>
      <c r="AY71" s="79"/>
    </row>
    <row r="72" spans="1:51" x14ac:dyDescent="0.25">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0.81503229757580609</v>
      </c>
      <c r="P72" s="22">
        <f t="shared" si="18"/>
        <v>0.80443274266431908</v>
      </c>
      <c r="Q72" s="22">
        <f t="shared" si="18"/>
        <v>0.79997057217510759</v>
      </c>
      <c r="R72" s="22">
        <f t="shared" si="18"/>
        <v>0.79652072541357855</v>
      </c>
      <c r="S72" s="22">
        <f t="shared" si="18"/>
        <v>0.68624052847909656</v>
      </c>
      <c r="T72" s="22">
        <f t="shared" si="18"/>
        <v>0.73716003172916666</v>
      </c>
      <c r="U72" s="22">
        <f t="shared" si="18"/>
        <v>0.75120424677934983</v>
      </c>
      <c r="V72" s="22">
        <f t="shared" si="18"/>
        <v>0.74047151817558654</v>
      </c>
      <c r="W72" s="22">
        <f t="shared" si="18"/>
        <v>0.74052926965821742</v>
      </c>
      <c r="X72" s="22">
        <f t="shared" si="18"/>
        <v>0.74168757836877641</v>
      </c>
      <c r="Y72" s="22">
        <f t="shared" si="18"/>
        <v>0.74775276673324975</v>
      </c>
      <c r="Z72" s="22">
        <f t="shared" si="18"/>
        <v>0.7572724322108666</v>
      </c>
      <c r="AA72" s="22">
        <f t="shared" si="18"/>
        <v>0.77030242824030004</v>
      </c>
      <c r="AB72" s="22">
        <f t="shared" si="18"/>
        <v>0.78992162324465998</v>
      </c>
      <c r="AC72" s="22">
        <f t="shared" si="18"/>
        <v>0.81656192365071967</v>
      </c>
      <c r="AD72" s="22">
        <f t="shared" si="18"/>
        <v>0.8489701576727231</v>
      </c>
      <c r="AE72" s="22">
        <f t="shared" si="18"/>
        <v>0.88356131973277385</v>
      </c>
      <c r="AF72" s="22">
        <f t="shared" si="18"/>
        <v>0.9207465393820855</v>
      </c>
      <c r="AG72" s="22">
        <f t="shared" si="18"/>
        <v>0.96476976052620256</v>
      </c>
      <c r="AH72" s="22">
        <f t="shared" si="18"/>
        <v>1.0117665620478089</v>
      </c>
      <c r="AI72" s="22">
        <f t="shared" si="18"/>
        <v>1.0618779668139025</v>
      </c>
      <c r="AJ72" s="22">
        <f t="shared" si="18"/>
        <v>1.1155203949972583</v>
      </c>
      <c r="AK72" s="22">
        <f t="shared" si="18"/>
        <v>1.1717995904535186</v>
      </c>
      <c r="AL72" s="22">
        <f t="shared" si="18"/>
        <v>1.2286641004263119</v>
      </c>
      <c r="AM72" s="22">
        <f t="shared" si="18"/>
        <v>1.2853138529416839</v>
      </c>
      <c r="AN72" s="22">
        <f t="shared" si="18"/>
        <v>1.3446599900319607</v>
      </c>
      <c r="AO72" s="22">
        <f t="shared" si="18"/>
        <v>1.4024914350668463</v>
      </c>
      <c r="AP72" s="22">
        <f t="shared" si="18"/>
        <v>1.4625576237178592</v>
      </c>
      <c r="AQ72" s="22">
        <f t="shared" si="18"/>
        <v>1.52576612580273</v>
      </c>
      <c r="AR72" s="22">
        <f t="shared" si="18"/>
        <v>1.5923501502068407</v>
      </c>
      <c r="AS72" s="22">
        <f t="shared" si="18"/>
        <v>1.6625322928472692</v>
      </c>
      <c r="AT72" s="22">
        <f t="shared" si="18"/>
        <v>1.7308029312825794</v>
      </c>
      <c r="AU72" s="22">
        <f t="shared" si="18"/>
        <v>1.8026650766011629</v>
      </c>
      <c r="AV72" s="22">
        <f t="shared" si="18"/>
        <v>1.8801959598290792</v>
      </c>
      <c r="AW72" s="22">
        <f t="shared" si="18"/>
        <v>1.9626043807770914</v>
      </c>
      <c r="AY72" s="79"/>
    </row>
    <row r="73" spans="1:51" x14ac:dyDescent="0.25">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5">
      <c r="A74" s="95" t="str">
        <f t="shared" si="0"/>
        <v>FS U&amp;D</v>
      </c>
      <c r="B74" s="95" t="s">
        <v>1004</v>
      </c>
      <c r="C74" s="95" t="s">
        <v>1336</v>
      </c>
      <c r="D74" t="s">
        <v>369</v>
      </c>
      <c r="E74" t="s">
        <v>55</v>
      </c>
      <c r="F74" t="s">
        <v>422</v>
      </c>
      <c r="G74" t="s">
        <v>1154</v>
      </c>
      <c r="H74" t="s">
        <v>1241</v>
      </c>
      <c r="I74" t="s">
        <v>139</v>
      </c>
      <c r="J74" t="s">
        <v>287</v>
      </c>
      <c r="K74" s="22">
        <f t="shared" si="16"/>
        <v>1.0775797812462986</v>
      </c>
      <c r="L74" s="22">
        <f t="shared" si="18"/>
        <v>1.0836040032789309</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1.0772463238240282</v>
      </c>
      <c r="T74" s="22">
        <f t="shared" si="18"/>
        <v>1.0952976263686085</v>
      </c>
      <c r="U74" s="22">
        <f t="shared" si="18"/>
        <v>1.10098884643991</v>
      </c>
      <c r="V74" s="22">
        <f t="shared" si="18"/>
        <v>1.0991744855966292</v>
      </c>
      <c r="W74" s="22">
        <f t="shared" si="18"/>
        <v>1.1017685888899051</v>
      </c>
      <c r="X74" s="22">
        <f t="shared" si="18"/>
        <v>1.1052935136157676</v>
      </c>
      <c r="Y74" s="22">
        <f t="shared" si="18"/>
        <v>1.1102473081545372</v>
      </c>
      <c r="Z74" s="22">
        <f t="shared" si="18"/>
        <v>1.1162045538526861</v>
      </c>
      <c r="AA74" s="22">
        <f t="shared" si="18"/>
        <v>1.1231879950523691</v>
      </c>
      <c r="AB74" s="22">
        <f t="shared" si="18"/>
        <v>1.1322194919478732</v>
      </c>
      <c r="AC74" s="22">
        <f t="shared" si="18"/>
        <v>1.1434822285817614</v>
      </c>
      <c r="AD74" s="22">
        <f t="shared" si="18"/>
        <v>1.1565893877610403</v>
      </c>
      <c r="AE74" s="22">
        <f t="shared" si="18"/>
        <v>1.1704100571458353</v>
      </c>
      <c r="AF74" s="22">
        <f t="shared" ref="L74:AW81" si="19">AF1483</f>
        <v>1.1850882821863025</v>
      </c>
      <c r="AG74" s="22">
        <f t="shared" si="19"/>
        <v>1.2020070814596491</v>
      </c>
      <c r="AH74" s="22">
        <f t="shared" si="19"/>
        <v>1.2199244198811368</v>
      </c>
      <c r="AI74" s="22">
        <f t="shared" si="19"/>
        <v>1.2389098662049551</v>
      </c>
      <c r="AJ74" s="22">
        <f t="shared" si="19"/>
        <v>1.2590927745548184</v>
      </c>
      <c r="AK74" s="22">
        <f t="shared" si="19"/>
        <v>1.2801575494226642</v>
      </c>
      <c r="AL74" s="22">
        <f t="shared" si="19"/>
        <v>1.3014284471923965</v>
      </c>
      <c r="AM74" s="22">
        <f t="shared" si="19"/>
        <v>1.3226450594751211</v>
      </c>
      <c r="AN74" s="22">
        <f t="shared" si="19"/>
        <v>1.3447842232768119</v>
      </c>
      <c r="AO74" s="22">
        <f t="shared" si="19"/>
        <v>1.3664233006894375</v>
      </c>
      <c r="AP74" s="22">
        <f t="shared" si="19"/>
        <v>1.3888025342310863</v>
      </c>
      <c r="AQ74" s="22">
        <f t="shared" si="19"/>
        <v>1.4122299428191007</v>
      </c>
      <c r="AR74" s="22">
        <f t="shared" si="19"/>
        <v>1.4367761184195498</v>
      </c>
      <c r="AS74" s="22">
        <f t="shared" si="19"/>
        <v>1.4625073804549613</v>
      </c>
      <c r="AT74" s="22">
        <f t="shared" si="19"/>
        <v>1.4875639554845237</v>
      </c>
      <c r="AU74" s="22">
        <f t="shared" si="19"/>
        <v>1.5138107323333667</v>
      </c>
      <c r="AV74" s="22">
        <f t="shared" si="19"/>
        <v>1.5419636191847106</v>
      </c>
      <c r="AW74" s="22">
        <f t="shared" si="19"/>
        <v>1.5717498205774141</v>
      </c>
      <c r="AY74" s="79"/>
    </row>
    <row r="75" spans="1:51" x14ac:dyDescent="0.25">
      <c r="A75" s="95" t="str">
        <f t="shared" si="0"/>
        <v>FS U&amp;D</v>
      </c>
      <c r="B75" s="95" t="s">
        <v>1004</v>
      </c>
      <c r="C75" s="95" t="s">
        <v>1336</v>
      </c>
      <c r="D75" t="s">
        <v>369</v>
      </c>
      <c r="E75" t="s">
        <v>55</v>
      </c>
      <c r="F75" t="s">
        <v>422</v>
      </c>
      <c r="G75" t="s">
        <v>1156</v>
      </c>
      <c r="H75" t="s">
        <v>1242</v>
      </c>
      <c r="I75" t="s">
        <v>139</v>
      </c>
      <c r="J75" t="s">
        <v>287</v>
      </c>
      <c r="K75" s="22">
        <f t="shared" si="16"/>
        <v>0.73383920392416035</v>
      </c>
      <c r="L75" s="22">
        <f t="shared" si="19"/>
        <v>0.73794174034663862</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0.73361211713804919</v>
      </c>
      <c r="T75" s="22">
        <f t="shared" si="19"/>
        <v>0.74590517767950448</v>
      </c>
      <c r="U75" s="22">
        <f t="shared" si="19"/>
        <v>0.74978093748788832</v>
      </c>
      <c r="V75" s="22">
        <f t="shared" si="19"/>
        <v>0.74854534533959793</v>
      </c>
      <c r="W75" s="22">
        <f t="shared" si="19"/>
        <v>0.75031194743140117</v>
      </c>
      <c r="X75" s="22">
        <f t="shared" si="19"/>
        <v>0.75271244528755776</v>
      </c>
      <c r="Y75" s="22">
        <f t="shared" si="19"/>
        <v>0.75608601326275693</v>
      </c>
      <c r="Z75" s="22">
        <f t="shared" si="19"/>
        <v>0.76014293834319391</v>
      </c>
      <c r="AA75" s="22">
        <f t="shared" si="19"/>
        <v>0.76489870958149553</v>
      </c>
      <c r="AB75" s="22">
        <f t="shared" si="19"/>
        <v>0.7710492207616283</v>
      </c>
      <c r="AC75" s="22">
        <f t="shared" si="19"/>
        <v>0.77871922146993877</v>
      </c>
      <c r="AD75" s="22">
        <f t="shared" si="19"/>
        <v>0.7876452865513609</v>
      </c>
      <c r="AE75" s="22">
        <f t="shared" si="19"/>
        <v>0.79705725696463914</v>
      </c>
      <c r="AF75" s="22">
        <f t="shared" si="19"/>
        <v>0.80705322864690143</v>
      </c>
      <c r="AG75" s="22">
        <f t="shared" si="19"/>
        <v>0.81857504671196002</v>
      </c>
      <c r="AH75" s="22">
        <f t="shared" si="19"/>
        <v>0.83077687676899459</v>
      </c>
      <c r="AI75" s="22">
        <f t="shared" si="19"/>
        <v>0.84370609561560506</v>
      </c>
      <c r="AJ75" s="22">
        <f t="shared" si="19"/>
        <v>0.85745079429509208</v>
      </c>
      <c r="AK75" s="22">
        <f t="shared" si="19"/>
        <v>0.87179605010713312</v>
      </c>
      <c r="AL75" s="22">
        <f t="shared" si="19"/>
        <v>0.88628167702567007</v>
      </c>
      <c r="AM75" s="22">
        <f t="shared" si="19"/>
        <v>0.90073033515612888</v>
      </c>
      <c r="AN75" s="22">
        <f t="shared" si="19"/>
        <v>0.9158072571831819</v>
      </c>
      <c r="AO75" s="22">
        <f t="shared" si="19"/>
        <v>0.93054361695764665</v>
      </c>
      <c r="AP75" s="22">
        <f t="shared" si="19"/>
        <v>0.94578402812018958</v>
      </c>
      <c r="AQ75" s="22">
        <f t="shared" si="19"/>
        <v>0.96173825366101318</v>
      </c>
      <c r="AR75" s="22">
        <f t="shared" si="19"/>
        <v>0.97845436719200618</v>
      </c>
      <c r="AS75" s="22">
        <f t="shared" si="19"/>
        <v>0.99597753269367439</v>
      </c>
      <c r="AT75" s="22">
        <f t="shared" si="19"/>
        <v>1.0130412317280915</v>
      </c>
      <c r="AU75" s="22">
        <f t="shared" si="19"/>
        <v>1.0309154663449043</v>
      </c>
      <c r="AV75" s="22">
        <f t="shared" si="19"/>
        <v>1.0500877749151918</v>
      </c>
      <c r="AW75" s="22">
        <f t="shared" si="19"/>
        <v>1.0703723818634268</v>
      </c>
      <c r="AY75" s="79"/>
    </row>
    <row r="76" spans="1:51" x14ac:dyDescent="0.25">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13.711253827544148</v>
      </c>
      <c r="S76" s="22">
        <f t="shared" si="19"/>
        <v>12.167472344559267</v>
      </c>
      <c r="T76" s="22">
        <f t="shared" si="19"/>
        <v>12.622596814836001</v>
      </c>
      <c r="U76" s="22">
        <f t="shared" si="19"/>
        <v>12.650195980961469</v>
      </c>
      <c r="V76" s="22">
        <f t="shared" si="19"/>
        <v>12.408765253272689</v>
      </c>
      <c r="W76" s="22">
        <f t="shared" si="19"/>
        <v>12.297144933225404</v>
      </c>
      <c r="X76" s="22">
        <f t="shared" si="19"/>
        <v>12.203458002186826</v>
      </c>
      <c r="Y76" s="22">
        <f t="shared" si="19"/>
        <v>12.15961053541027</v>
      </c>
      <c r="Z76" s="22">
        <f t="shared" si="19"/>
        <v>12.149085365432185</v>
      </c>
      <c r="AA76" s="22">
        <f t="shared" si="19"/>
        <v>12.171247503735771</v>
      </c>
      <c r="AB76" s="22">
        <f t="shared" si="19"/>
        <v>12.256356476760155</v>
      </c>
      <c r="AC76" s="22">
        <f t="shared" si="19"/>
        <v>12.40675784842402</v>
      </c>
      <c r="AD76" s="22">
        <f t="shared" si="19"/>
        <v>12.501743161847511</v>
      </c>
      <c r="AE76" s="22">
        <f t="shared" si="19"/>
        <v>12.60502805894922</v>
      </c>
      <c r="AF76" s="22">
        <f t="shared" si="19"/>
        <v>12.719430887723828</v>
      </c>
      <c r="AG76" s="22">
        <f t="shared" si="19"/>
        <v>12.882714312835496</v>
      </c>
      <c r="AH76" s="22">
        <f t="shared" si="19"/>
        <v>13.056230455013722</v>
      </c>
      <c r="AI76" s="22">
        <f t="shared" si="19"/>
        <v>13.239863214420293</v>
      </c>
      <c r="AJ76" s="22">
        <f t="shared" si="19"/>
        <v>13.435520122130086</v>
      </c>
      <c r="AK76" s="22">
        <f t="shared" si="19"/>
        <v>13.63361795903238</v>
      </c>
      <c r="AL76" s="22">
        <f t="shared" si="19"/>
        <v>13.815911970842766</v>
      </c>
      <c r="AM76" s="22">
        <f t="shared" si="19"/>
        <v>13.975883703614199</v>
      </c>
      <c r="AN76" s="22">
        <f t="shared" si="19"/>
        <v>14.209111318688663</v>
      </c>
      <c r="AO76" s="22">
        <f t="shared" si="19"/>
        <v>14.413852977697637</v>
      </c>
      <c r="AP76" s="22">
        <f t="shared" si="19"/>
        <v>14.619613292966791</v>
      </c>
      <c r="AQ76" s="22">
        <f t="shared" si="19"/>
        <v>14.832446837086621</v>
      </c>
      <c r="AR76" s="22">
        <f t="shared" si="19"/>
        <v>15.052834584872441</v>
      </c>
      <c r="AS76" s="22">
        <f t="shared" si="19"/>
        <v>15.28106125503836</v>
      </c>
      <c r="AT76" s="22">
        <f t="shared" si="19"/>
        <v>15.476684087743651</v>
      </c>
      <c r="AU76" s="22">
        <f t="shared" si="19"/>
        <v>15.679062284967117</v>
      </c>
      <c r="AV76" s="22">
        <f t="shared" si="19"/>
        <v>15.901109933487049</v>
      </c>
      <c r="AW76" s="22">
        <f t="shared" si="19"/>
        <v>16.135320793076126</v>
      </c>
      <c r="AY76" s="79"/>
    </row>
    <row r="77" spans="1:51" x14ac:dyDescent="0.25">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8.621647483145102</v>
      </c>
      <c r="S77" s="22">
        <f t="shared" si="19"/>
        <v>7.6509164395286078</v>
      </c>
      <c r="T77" s="22">
        <f t="shared" si="19"/>
        <v>7.9370990741025862</v>
      </c>
      <c r="U77" s="22">
        <f t="shared" si="19"/>
        <v>7.9544534520577637</v>
      </c>
      <c r="V77" s="22">
        <f t="shared" si="19"/>
        <v>7.802641615451666</v>
      </c>
      <c r="W77" s="22">
        <f t="shared" si="19"/>
        <v>7.7324546680354986</v>
      </c>
      <c r="X77" s="22">
        <f t="shared" si="19"/>
        <v>7.6735442501151701</v>
      </c>
      <c r="Y77" s="22">
        <f t="shared" si="19"/>
        <v>7.6459729275846975</v>
      </c>
      <c r="Z77" s="22">
        <f t="shared" si="19"/>
        <v>7.6393546921999143</v>
      </c>
      <c r="AA77" s="22">
        <f t="shared" si="19"/>
        <v>7.6532902626684836</v>
      </c>
      <c r="AB77" s="22">
        <f t="shared" si="19"/>
        <v>7.7068068536599466</v>
      </c>
      <c r="AC77" s="22">
        <f t="shared" si="19"/>
        <v>7.8013793576611761</v>
      </c>
      <c r="AD77" s="22">
        <f t="shared" si="19"/>
        <v>7.8611061994740128</v>
      </c>
      <c r="AE77" s="22">
        <f t="shared" si="19"/>
        <v>7.9260518262083819</v>
      </c>
      <c r="AF77" s="22">
        <f t="shared" si="19"/>
        <v>7.9979884173600837</v>
      </c>
      <c r="AG77" s="22">
        <f t="shared" si="19"/>
        <v>8.1006611669758257</v>
      </c>
      <c r="AH77" s="22">
        <f t="shared" si="19"/>
        <v>8.2097682573493316</v>
      </c>
      <c r="AI77" s="22">
        <f t="shared" si="19"/>
        <v>8.3252366848085479</v>
      </c>
      <c r="AJ77" s="22">
        <f t="shared" si="19"/>
        <v>8.4482659064343135</v>
      </c>
      <c r="AK77" s="22">
        <f t="shared" si="19"/>
        <v>8.5728299863081894</v>
      </c>
      <c r="AL77" s="22">
        <f t="shared" si="19"/>
        <v>8.6874566081974383</v>
      </c>
      <c r="AM77" s="22">
        <f t="shared" si="19"/>
        <v>8.7880469629943505</v>
      </c>
      <c r="AN77" s="22">
        <f t="shared" si="19"/>
        <v>8.9347006757618317</v>
      </c>
      <c r="AO77" s="22">
        <f t="shared" si="19"/>
        <v>9.0634423963434738</v>
      </c>
      <c r="AP77" s="22">
        <f t="shared" si="19"/>
        <v>9.1928246488044216</v>
      </c>
      <c r="AQ77" s="22">
        <f t="shared" si="19"/>
        <v>9.3266545532806528</v>
      </c>
      <c r="AR77" s="22">
        <f t="shared" si="19"/>
        <v>9.4652345471245862</v>
      </c>
      <c r="AS77" s="22">
        <f t="shared" si="19"/>
        <v>9.6087436616936497</v>
      </c>
      <c r="AT77" s="22">
        <f t="shared" si="19"/>
        <v>9.7317514569290591</v>
      </c>
      <c r="AU77" s="22">
        <f t="shared" si="19"/>
        <v>9.8590070308306945</v>
      </c>
      <c r="AV77" s="22">
        <f t="shared" si="19"/>
        <v>9.9986307715971563</v>
      </c>
      <c r="AW77" s="22">
        <f t="shared" si="19"/>
        <v>10.145902749309721</v>
      </c>
      <c r="AY77" s="79"/>
    </row>
    <row r="78" spans="1:51" x14ac:dyDescent="0.25">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5">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5.8847857186566284</v>
      </c>
      <c r="T79" s="22">
        <f t="shared" si="19"/>
        <v>5.8886494810801731</v>
      </c>
      <c r="U79" s="22">
        <f t="shared" si="19"/>
        <v>5.8866482068813086</v>
      </c>
      <c r="V79" s="22">
        <f t="shared" si="19"/>
        <v>5.8860770614116298</v>
      </c>
      <c r="W79" s="22">
        <f t="shared" si="19"/>
        <v>5.892180559840666</v>
      </c>
      <c r="X79" s="22">
        <f t="shared" si="19"/>
        <v>5.9020805842568986</v>
      </c>
      <c r="Y79" s="22">
        <f t="shared" si="19"/>
        <v>5.9114936328900098</v>
      </c>
      <c r="Z79" s="22">
        <f t="shared" si="19"/>
        <v>5.9205186300892922</v>
      </c>
      <c r="AA79" s="22">
        <f t="shared" si="19"/>
        <v>5.9291136219386589</v>
      </c>
      <c r="AB79" s="22">
        <f t="shared" si="19"/>
        <v>5.9374717954935692</v>
      </c>
      <c r="AC79" s="22">
        <f t="shared" si="19"/>
        <v>5.9457483002000622</v>
      </c>
      <c r="AD79" s="22">
        <f t="shared" si="19"/>
        <v>5.9539026070734851</v>
      </c>
      <c r="AE79" s="22">
        <f t="shared" si="19"/>
        <v>5.9619466018244847</v>
      </c>
      <c r="AF79" s="22">
        <f t="shared" si="19"/>
        <v>5.9699153791000308</v>
      </c>
      <c r="AG79" s="22">
        <f t="shared" si="19"/>
        <v>5.9778572433933679</v>
      </c>
      <c r="AH79" s="22">
        <f t="shared" si="19"/>
        <v>5.985706146014202</v>
      </c>
      <c r="AI79" s="22">
        <f t="shared" si="19"/>
        <v>5.9935614590684843</v>
      </c>
      <c r="AJ79" s="22">
        <f t="shared" si="19"/>
        <v>6.0013410939996996</v>
      </c>
      <c r="AK79" s="22">
        <f t="shared" si="19"/>
        <v>6.0088472569358578</v>
      </c>
      <c r="AL79" s="22">
        <f t="shared" si="19"/>
        <v>6.0160094164461331</v>
      </c>
      <c r="AM79" s="22">
        <f t="shared" si="19"/>
        <v>6.022832433511998</v>
      </c>
      <c r="AN79" s="22">
        <f t="shared" si="19"/>
        <v>6.0294512461286898</v>
      </c>
      <c r="AO79" s="22">
        <f t="shared" si="19"/>
        <v>6.0356077934321695</v>
      </c>
      <c r="AP79" s="22">
        <f t="shared" si="19"/>
        <v>6.0413482222350741</v>
      </c>
      <c r="AQ79" s="22">
        <f t="shared" si="19"/>
        <v>6.0466918613182488</v>
      </c>
      <c r="AR79" s="22">
        <f t="shared" si="19"/>
        <v>6.0515574414524611</v>
      </c>
      <c r="AS79" s="22">
        <f t="shared" si="19"/>
        <v>6.0558555861112886</v>
      </c>
      <c r="AT79" s="22">
        <f t="shared" si="19"/>
        <v>6.0593901167893724</v>
      </c>
      <c r="AU79" s="22">
        <f t="shared" si="19"/>
        <v>6.0623617976958108</v>
      </c>
      <c r="AV79" s="22">
        <f t="shared" si="19"/>
        <v>6.064852578551311</v>
      </c>
      <c r="AW79" s="22">
        <f t="shared" si="19"/>
        <v>6.0667449066323131</v>
      </c>
      <c r="AY79" s="79"/>
    </row>
    <row r="80" spans="1:51" x14ac:dyDescent="0.25">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0.65691584576644568</v>
      </c>
      <c r="T80" s="22">
        <f t="shared" si="19"/>
        <v>0.65734715573789559</v>
      </c>
      <c r="U80" s="22">
        <f t="shared" si="19"/>
        <v>0.65712375444585047</v>
      </c>
      <c r="V80" s="22">
        <f t="shared" si="19"/>
        <v>0.65705999774727075</v>
      </c>
      <c r="W80" s="22">
        <f t="shared" si="19"/>
        <v>0.65774132838942712</v>
      </c>
      <c r="X80" s="22">
        <f t="shared" si="19"/>
        <v>0.65884646343145248</v>
      </c>
      <c r="Y80" s="22">
        <f t="shared" si="19"/>
        <v>0.65989723759718932</v>
      </c>
      <c r="Z80" s="22">
        <f t="shared" si="19"/>
        <v>0.66090469376494909</v>
      </c>
      <c r="AA80" s="22">
        <f t="shared" si="19"/>
        <v>0.6618641486389274</v>
      </c>
      <c r="AB80" s="22">
        <f t="shared" si="19"/>
        <v>0.66279716759873064</v>
      </c>
      <c r="AC80" s="22">
        <f t="shared" si="19"/>
        <v>0.66372106990362179</v>
      </c>
      <c r="AD80" s="22">
        <f t="shared" si="19"/>
        <v>0.66463133132221675</v>
      </c>
      <c r="AE80" s="22">
        <f t="shared" si="19"/>
        <v>0.66552927865077305</v>
      </c>
      <c r="AF80" s="22">
        <f t="shared" si="19"/>
        <v>0.66641882948812903</v>
      </c>
      <c r="AG80" s="22">
        <f t="shared" si="19"/>
        <v>0.66730537604201257</v>
      </c>
      <c r="AH80" s="22">
        <f t="shared" si="19"/>
        <v>0.66818154532837415</v>
      </c>
      <c r="AI80" s="22">
        <f t="shared" si="19"/>
        <v>0.66905843020838807</v>
      </c>
      <c r="AJ80" s="22">
        <f t="shared" si="19"/>
        <v>0.6699268671753269</v>
      </c>
      <c r="AK80" s="22">
        <f t="shared" si="19"/>
        <v>0.67076477659283273</v>
      </c>
      <c r="AL80" s="22">
        <f t="shared" si="19"/>
        <v>0.67156428507065047</v>
      </c>
      <c r="AM80" s="22">
        <f t="shared" si="19"/>
        <v>0.6723259352378419</v>
      </c>
      <c r="AN80" s="22">
        <f t="shared" si="19"/>
        <v>0.67306479015897869</v>
      </c>
      <c r="AO80" s="22">
        <f t="shared" si="19"/>
        <v>0.67375204262189237</v>
      </c>
      <c r="AP80" s="22">
        <f t="shared" si="19"/>
        <v>0.67439284397344657</v>
      </c>
      <c r="AQ80" s="22">
        <f t="shared" si="19"/>
        <v>0.67498935187630293</v>
      </c>
      <c r="AR80" s="22">
        <f t="shared" si="19"/>
        <v>0.67553249428484918</v>
      </c>
      <c r="AS80" s="22">
        <f t="shared" si="19"/>
        <v>0.67601229413972397</v>
      </c>
      <c r="AT80" s="22">
        <f t="shared" si="19"/>
        <v>0.67640685212718299</v>
      </c>
      <c r="AU80" s="22">
        <f t="shared" si="19"/>
        <v>0.67673857946090932</v>
      </c>
      <c r="AV80" s="22">
        <f t="shared" si="19"/>
        <v>0.67701662414945629</v>
      </c>
      <c r="AW80" s="22">
        <f t="shared" si="19"/>
        <v>0.67722786383790545</v>
      </c>
      <c r="AY80" s="79"/>
    </row>
    <row r="81" spans="1:51" x14ac:dyDescent="0.25">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0.73708994755228441</v>
      </c>
      <c r="R81" s="22">
        <f t="shared" si="19"/>
        <v>0.74193942345928476</v>
      </c>
      <c r="S81" s="22">
        <f t="shared" si="19"/>
        <v>0.74007952602842475</v>
      </c>
      <c r="T81" s="22">
        <f t="shared" si="19"/>
        <v>0.74128077262948289</v>
      </c>
      <c r="U81" s="22">
        <f t="shared" ref="L81:AW87" si="20">U1490</f>
        <v>0.74130689882986411</v>
      </c>
      <c r="V81" s="22">
        <f t="shared" si="20"/>
        <v>0.74155861819547764</v>
      </c>
      <c r="W81" s="22">
        <f t="shared" si="20"/>
        <v>0.74303319907362941</v>
      </c>
      <c r="X81" s="22">
        <f t="shared" si="20"/>
        <v>0.74518075894465685</v>
      </c>
      <c r="Y81" s="22">
        <f t="shared" si="20"/>
        <v>0.74719102851383168</v>
      </c>
      <c r="Z81" s="22">
        <f t="shared" si="20"/>
        <v>0.74908656714505129</v>
      </c>
      <c r="AA81" s="22">
        <f t="shared" si="20"/>
        <v>0.75086291077367695</v>
      </c>
      <c r="AB81" s="22">
        <f t="shared" si="20"/>
        <v>0.75255945486175735</v>
      </c>
      <c r="AC81" s="22">
        <f t="shared" si="20"/>
        <v>0.75420788601057287</v>
      </c>
      <c r="AD81" s="22">
        <f t="shared" si="20"/>
        <v>0.75580285672374903</v>
      </c>
      <c r="AE81" s="22">
        <f t="shared" si="20"/>
        <v>0.75734865066574497</v>
      </c>
      <c r="AF81" s="22">
        <f t="shared" si="20"/>
        <v>0.75885367170761042</v>
      </c>
      <c r="AG81" s="22">
        <f t="shared" si="20"/>
        <v>0.76032856611032751</v>
      </c>
      <c r="AH81" s="22">
        <f t="shared" si="20"/>
        <v>0.76176257688347304</v>
      </c>
      <c r="AI81" s="22">
        <f t="shared" si="20"/>
        <v>0.76317551711737452</v>
      </c>
      <c r="AJ81" s="22">
        <f t="shared" si="20"/>
        <v>0.76455344542987214</v>
      </c>
      <c r="AK81" s="22">
        <f t="shared" si="20"/>
        <v>0.76586111072592999</v>
      </c>
      <c r="AL81" s="22">
        <f t="shared" si="20"/>
        <v>0.76708684793521442</v>
      </c>
      <c r="AM81" s="22">
        <f t="shared" si="20"/>
        <v>0.76823284160332972</v>
      </c>
      <c r="AN81" s="22">
        <f t="shared" si="20"/>
        <v>0.76932503241777406</v>
      </c>
      <c r="AO81" s="22">
        <f t="shared" si="20"/>
        <v>0.77031720012885196</v>
      </c>
      <c r="AP81" s="22">
        <f t="shared" si="20"/>
        <v>0.77121895639880822</v>
      </c>
      <c r="AQ81" s="22">
        <f t="shared" si="20"/>
        <v>0.77203489986059293</v>
      </c>
      <c r="AR81" s="22">
        <f t="shared" si="20"/>
        <v>0.77275123224512232</v>
      </c>
      <c r="AS81" s="22">
        <f t="shared" si="20"/>
        <v>0.77335272644214581</v>
      </c>
      <c r="AT81" s="22">
        <f t="shared" si="20"/>
        <v>0.7738048302400119</v>
      </c>
      <c r="AU81" s="22">
        <f t="shared" si="20"/>
        <v>0.77414508571366714</v>
      </c>
      <c r="AV81" s="22">
        <f t="shared" si="20"/>
        <v>0.77438926181090495</v>
      </c>
      <c r="AW81" s="22">
        <f t="shared" si="20"/>
        <v>0.7745169633117015</v>
      </c>
      <c r="AY81" s="79"/>
    </row>
    <row r="82" spans="1:51" x14ac:dyDescent="0.25">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1.2248165826201782</v>
      </c>
      <c r="T82" s="22">
        <f t="shared" si="20"/>
        <v>1.2268046213444594</v>
      </c>
      <c r="U82" s="22">
        <f t="shared" si="20"/>
        <v>1.2268478596753989</v>
      </c>
      <c r="V82" s="22">
        <f t="shared" si="20"/>
        <v>1.2272644501124084</v>
      </c>
      <c r="W82" s="22">
        <f t="shared" si="20"/>
        <v>1.2297048515131437</v>
      </c>
      <c r="X82" s="22">
        <f t="shared" si="20"/>
        <v>1.2332590194771185</v>
      </c>
      <c r="Y82" s="22">
        <f t="shared" si="20"/>
        <v>1.2365859747802534</v>
      </c>
      <c r="Z82" s="22">
        <f t="shared" si="20"/>
        <v>1.2397230527115592</v>
      </c>
      <c r="AA82" s="22">
        <f t="shared" si="20"/>
        <v>1.2426628653347351</v>
      </c>
      <c r="AB82" s="22">
        <f t="shared" si="20"/>
        <v>1.2454706113392466</v>
      </c>
      <c r="AC82" s="22">
        <f t="shared" si="20"/>
        <v>1.2481987314065748</v>
      </c>
      <c r="AD82" s="22">
        <f t="shared" si="20"/>
        <v>1.2508383755388417</v>
      </c>
      <c r="AE82" s="22">
        <f t="shared" si="20"/>
        <v>1.2533966331137145</v>
      </c>
      <c r="AF82" s="22">
        <f t="shared" si="20"/>
        <v>1.2558874123670754</v>
      </c>
      <c r="AG82" s="22">
        <f t="shared" si="20"/>
        <v>1.2583283326445973</v>
      </c>
      <c r="AH82" s="22">
        <f t="shared" si="20"/>
        <v>1.2607015913456321</v>
      </c>
      <c r="AI82" s="22">
        <f t="shared" si="20"/>
        <v>1.263039978732216</v>
      </c>
      <c r="AJ82" s="22">
        <f t="shared" si="20"/>
        <v>1.2653204221000602</v>
      </c>
      <c r="AK82" s="22">
        <f t="shared" si="20"/>
        <v>1.2674845816029232</v>
      </c>
      <c r="AL82" s="22">
        <f t="shared" si="20"/>
        <v>1.2695131517863503</v>
      </c>
      <c r="AM82" s="22">
        <f t="shared" si="20"/>
        <v>1.271409748028943</v>
      </c>
      <c r="AN82" s="22">
        <f t="shared" si="20"/>
        <v>1.2732173016415873</v>
      </c>
      <c r="AO82" s="22">
        <f t="shared" si="20"/>
        <v>1.2748593190498922</v>
      </c>
      <c r="AP82" s="22">
        <f t="shared" si="20"/>
        <v>1.2763517073596342</v>
      </c>
      <c r="AQ82" s="22">
        <f t="shared" si="20"/>
        <v>1.2777020772149352</v>
      </c>
      <c r="AR82" s="22">
        <f t="shared" si="20"/>
        <v>1.2788875927607413</v>
      </c>
      <c r="AS82" s="22">
        <f t="shared" si="20"/>
        <v>1.2798830534388905</v>
      </c>
      <c r="AT82" s="22">
        <f t="shared" si="20"/>
        <v>1.280631276040944</v>
      </c>
      <c r="AU82" s="22">
        <f t="shared" si="20"/>
        <v>1.2811943919383622</v>
      </c>
      <c r="AV82" s="22">
        <f t="shared" si="20"/>
        <v>1.2815984984194333</v>
      </c>
      <c r="AW82" s="22">
        <f t="shared" si="20"/>
        <v>1.2818098418092996</v>
      </c>
      <c r="AY82" s="79"/>
    </row>
    <row r="83" spans="1:51" x14ac:dyDescent="0.25">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0.19381280191845884</v>
      </c>
      <c r="N83" s="22">
        <f t="shared" si="20"/>
        <v>0.19411375969056655</v>
      </c>
      <c r="O83" s="22">
        <f t="shared" si="20"/>
        <v>0.19368291106027893</v>
      </c>
      <c r="P83" s="22">
        <f t="shared" si="20"/>
        <v>0.19253602379697465</v>
      </c>
      <c r="Q83" s="22">
        <f t="shared" si="20"/>
        <v>0.19190012409058904</v>
      </c>
      <c r="R83" s="22">
        <f t="shared" si="20"/>
        <v>0.19132863754616411</v>
      </c>
      <c r="S83" s="22">
        <f t="shared" si="20"/>
        <v>0.18208940984408351</v>
      </c>
      <c r="T83" s="22">
        <f t="shared" si="20"/>
        <v>0.18650458380292187</v>
      </c>
      <c r="U83" s="22">
        <f t="shared" si="20"/>
        <v>0.18782509427816671</v>
      </c>
      <c r="V83" s="22">
        <f t="shared" si="20"/>
        <v>0.18698737185003164</v>
      </c>
      <c r="W83" s="22">
        <f t="shared" si="20"/>
        <v>0.18698411982517998</v>
      </c>
      <c r="X83" s="22">
        <f t="shared" si="20"/>
        <v>0.18702146626487534</v>
      </c>
      <c r="Y83" s="22">
        <f t="shared" si="20"/>
        <v>0.18748754964144224</v>
      </c>
      <c r="Z83" s="22">
        <f t="shared" si="20"/>
        <v>0.18825410052969024</v>
      </c>
      <c r="AA83" s="22">
        <f t="shared" si="20"/>
        <v>0.18932518762803624</v>
      </c>
      <c r="AB83" s="22">
        <f t="shared" si="20"/>
        <v>0.19096000643163408</v>
      </c>
      <c r="AC83" s="22">
        <f t="shared" si="20"/>
        <v>0.19319120458740052</v>
      </c>
      <c r="AD83" s="22">
        <f t="shared" si="20"/>
        <v>0.1959108618030003</v>
      </c>
      <c r="AE83" s="22">
        <f t="shared" si="20"/>
        <v>0.19881233317460748</v>
      </c>
      <c r="AF83" s="22">
        <f t="shared" si="20"/>
        <v>0.20192996022191315</v>
      </c>
      <c r="AG83" s="22">
        <f t="shared" si="20"/>
        <v>0.20562379742400483</v>
      </c>
      <c r="AH83" s="22">
        <f t="shared" si="20"/>
        <v>0.20956569929071434</v>
      </c>
      <c r="AI83" s="22">
        <f t="shared" si="20"/>
        <v>0.21376572448369915</v>
      </c>
      <c r="AJ83" s="22">
        <f t="shared" si="20"/>
        <v>0.21826085665065206</v>
      </c>
      <c r="AK83" s="22">
        <f t="shared" si="20"/>
        <v>0.22297970925859958</v>
      </c>
      <c r="AL83" s="22">
        <f t="shared" si="20"/>
        <v>0.22775066267657273</v>
      </c>
      <c r="AM83" s="22">
        <f t="shared" si="20"/>
        <v>0.23250696889867636</v>
      </c>
      <c r="AN83" s="22">
        <f t="shared" si="20"/>
        <v>0.23749371595586077</v>
      </c>
      <c r="AO83" s="22">
        <f t="shared" si="20"/>
        <v>0.24236103449740087</v>
      </c>
      <c r="AP83" s="22">
        <f t="shared" si="20"/>
        <v>0.24742786738237058</v>
      </c>
      <c r="AQ83" s="22">
        <f t="shared" si="20"/>
        <v>0.25277258101926975</v>
      </c>
      <c r="AR83" s="22">
        <f t="shared" si="20"/>
        <v>0.25841946779016939</v>
      </c>
      <c r="AS83" s="22">
        <f t="shared" si="20"/>
        <v>0.26439288061785843</v>
      </c>
      <c r="AT83" s="22">
        <f t="shared" si="20"/>
        <v>0.27023296917478923</v>
      </c>
      <c r="AU83" s="22">
        <f t="shared" si="20"/>
        <v>0.27640509451857076</v>
      </c>
      <c r="AV83" s="22">
        <f t="shared" si="20"/>
        <v>0.28308746416676767</v>
      </c>
      <c r="AW83" s="22">
        <f t="shared" si="20"/>
        <v>0.29022122923830351</v>
      </c>
      <c r="AY83" s="79"/>
    </row>
    <row r="84" spans="1:51" x14ac:dyDescent="0.25">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5">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5">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5">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5">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5">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5">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5">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5">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5">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5">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5">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5">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5">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5">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5">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5">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5">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0.66039158293445122</v>
      </c>
      <c r="U101" s="22">
        <f t="shared" si="22"/>
        <v>0.66012485501396989</v>
      </c>
      <c r="V101" s="22">
        <f t="shared" si="22"/>
        <v>0.66001604443693607</v>
      </c>
      <c r="W101" s="22">
        <f t="shared" si="22"/>
        <v>0.66000803259775342</v>
      </c>
      <c r="X101" s="22">
        <f t="shared" si="22"/>
        <v>0.65995306968895251</v>
      </c>
      <c r="Y101" s="22">
        <f t="shared" si="22"/>
        <v>0.65989231152474426</v>
      </c>
      <c r="Z101" s="22">
        <f t="shared" ref="L101:AW108" si="23">Z1510</f>
        <v>0.65981330479222333</v>
      </c>
      <c r="AA101" s="22">
        <f t="shared" si="23"/>
        <v>0.65972188784689145</v>
      </c>
      <c r="AB101" s="22">
        <f t="shared" si="23"/>
        <v>0.65961794681665253</v>
      </c>
      <c r="AC101" s="22">
        <f t="shared" si="23"/>
        <v>0.6594892152950852</v>
      </c>
      <c r="AD101" s="22">
        <f t="shared" si="23"/>
        <v>0.6593345235600977</v>
      </c>
      <c r="AE101" s="22">
        <f t="shared" si="23"/>
        <v>0.65915972521366661</v>
      </c>
      <c r="AF101" s="22">
        <f t="shared" si="23"/>
        <v>0.65897942064289072</v>
      </c>
      <c r="AG101" s="22">
        <f t="shared" si="23"/>
        <v>0.65879234496764993</v>
      </c>
      <c r="AH101" s="22">
        <f t="shared" si="23"/>
        <v>0.65858323539455099</v>
      </c>
      <c r="AI101" s="22">
        <f t="shared" si="23"/>
        <v>0.65836741303606172</v>
      </c>
      <c r="AJ101" s="22">
        <f t="shared" si="23"/>
        <v>0.65814483062045515</v>
      </c>
      <c r="AK101" s="22">
        <f t="shared" si="23"/>
        <v>0.65791464997715865</v>
      </c>
      <c r="AL101" s="22">
        <f t="shared" si="23"/>
        <v>0.65768062666006832</v>
      </c>
      <c r="AM101" s="22">
        <f t="shared" si="23"/>
        <v>0.65744992525727552</v>
      </c>
      <c r="AN101" s="22">
        <f t="shared" si="23"/>
        <v>0.65722500654070048</v>
      </c>
      <c r="AO101" s="22">
        <f t="shared" si="23"/>
        <v>0.65699640895938582</v>
      </c>
      <c r="AP101" s="22">
        <f t="shared" si="23"/>
        <v>0.65677752523944621</v>
      </c>
      <c r="AQ101" s="22">
        <f t="shared" si="23"/>
        <v>0.65655657817639124</v>
      </c>
      <c r="AR101" s="22">
        <f t="shared" si="23"/>
        <v>0.6563311525365817</v>
      </c>
      <c r="AS101" s="22">
        <f t="shared" si="23"/>
        <v>0.6561010468643812</v>
      </c>
      <c r="AT101" s="22">
        <f t="shared" si="23"/>
        <v>0.65586614028060841</v>
      </c>
      <c r="AU101" s="22">
        <f t="shared" si="23"/>
        <v>0.65564197188652584</v>
      </c>
      <c r="AV101" s="22">
        <f t="shared" si="23"/>
        <v>0.65541322084476272</v>
      </c>
      <c r="AW101" s="22">
        <f t="shared" si="23"/>
        <v>0.6551749257339966</v>
      </c>
      <c r="AY101" s="79"/>
    </row>
    <row r="102" spans="1:51" x14ac:dyDescent="0.25">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8.7171688947347593E-3</v>
      </c>
      <c r="U102" s="22">
        <f t="shared" si="23"/>
        <v>8.7136480861844043E-3</v>
      </c>
      <c r="V102" s="22">
        <f t="shared" si="23"/>
        <v>8.7122117865675586E-3</v>
      </c>
      <c r="W102" s="22">
        <f t="shared" si="23"/>
        <v>8.7121060302903473E-3</v>
      </c>
      <c r="X102" s="22">
        <f t="shared" si="23"/>
        <v>8.7113805198941741E-3</v>
      </c>
      <c r="Y102" s="22">
        <f t="shared" si="23"/>
        <v>8.7105785121266242E-3</v>
      </c>
      <c r="Z102" s="22">
        <f t="shared" si="23"/>
        <v>8.7095356232573494E-3</v>
      </c>
      <c r="AA102" s="22">
        <f t="shared" si="23"/>
        <v>8.7083289195789663E-3</v>
      </c>
      <c r="AB102" s="22">
        <f t="shared" si="23"/>
        <v>8.7069568979798173E-3</v>
      </c>
      <c r="AC102" s="22">
        <f t="shared" si="23"/>
        <v>8.7052576418951266E-3</v>
      </c>
      <c r="AD102" s="22">
        <f t="shared" si="23"/>
        <v>8.7032157109932905E-3</v>
      </c>
      <c r="AE102" s="22">
        <f t="shared" si="23"/>
        <v>8.7009083728204015E-3</v>
      </c>
      <c r="AF102" s="22">
        <f t="shared" si="23"/>
        <v>8.6985283524861606E-3</v>
      </c>
      <c r="AG102" s="22">
        <f t="shared" si="23"/>
        <v>8.6960589535729806E-3</v>
      </c>
      <c r="AH102" s="22">
        <f t="shared" si="23"/>
        <v>8.6932987072080737E-3</v>
      </c>
      <c r="AI102" s="22">
        <f t="shared" si="23"/>
        <v>8.6904498520760185E-3</v>
      </c>
      <c r="AJ102" s="22">
        <f t="shared" si="23"/>
        <v>8.6875117641900101E-3</v>
      </c>
      <c r="AK102" s="22">
        <f t="shared" si="23"/>
        <v>8.6844733796984964E-3</v>
      </c>
      <c r="AL102" s="22">
        <f t="shared" si="23"/>
        <v>8.681384271912904E-3</v>
      </c>
      <c r="AM102" s="22">
        <f t="shared" si="23"/>
        <v>8.6783390133960397E-3</v>
      </c>
      <c r="AN102" s="22">
        <f t="shared" si="23"/>
        <v>8.6753700863372481E-3</v>
      </c>
      <c r="AO102" s="22">
        <f t="shared" si="23"/>
        <v>8.6723525982638945E-3</v>
      </c>
      <c r="AP102" s="22">
        <f t="shared" si="23"/>
        <v>8.6694633331606923E-3</v>
      </c>
      <c r="AQ102" s="22">
        <f t="shared" si="23"/>
        <v>8.6665468319283654E-3</v>
      </c>
      <c r="AR102" s="22">
        <f t="shared" si="23"/>
        <v>8.6635712134828791E-3</v>
      </c>
      <c r="AS102" s="22">
        <f t="shared" si="23"/>
        <v>8.6605338186098325E-3</v>
      </c>
      <c r="AT102" s="22">
        <f t="shared" si="23"/>
        <v>8.6574330517040325E-3</v>
      </c>
      <c r="AU102" s="22">
        <f t="shared" si="23"/>
        <v>8.6544740289021416E-3</v>
      </c>
      <c r="AV102" s="22">
        <f t="shared" si="23"/>
        <v>8.6514545151508693E-3</v>
      </c>
      <c r="AW102" s="22">
        <f t="shared" si="23"/>
        <v>8.6483090196887574E-3</v>
      </c>
      <c r="AY102" s="79"/>
    </row>
    <row r="103" spans="1:51" x14ac:dyDescent="0.25">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1.2019035107607592</v>
      </c>
      <c r="M103" s="22">
        <f t="shared" si="23"/>
        <v>1.2088775122881088</v>
      </c>
      <c r="N103" s="22">
        <f t="shared" si="23"/>
        <v>1.2055442230548152</v>
      </c>
      <c r="O103" s="22">
        <f t="shared" si="23"/>
        <v>1.1958435838326278</v>
      </c>
      <c r="P103" s="22">
        <f t="shared" si="23"/>
        <v>1.1799964998501222</v>
      </c>
      <c r="Q103" s="22">
        <f t="shared" si="23"/>
        <v>1.1697766221705692</v>
      </c>
      <c r="R103" s="22">
        <f t="shared" si="23"/>
        <v>1.1606871439933115</v>
      </c>
      <c r="S103" s="22">
        <f t="shared" si="23"/>
        <v>1.0578594718744427</v>
      </c>
      <c r="T103" s="22">
        <f t="shared" si="23"/>
        <v>1.0973838748296381</v>
      </c>
      <c r="U103" s="22">
        <f t="shared" si="23"/>
        <v>1.1052764597150242</v>
      </c>
      <c r="V103" s="22">
        <f t="shared" si="23"/>
        <v>1.0929404436344576</v>
      </c>
      <c r="W103" s="22">
        <f t="shared" si="23"/>
        <v>1.090380156193564</v>
      </c>
      <c r="X103" s="22">
        <f t="shared" si="23"/>
        <v>1.0891996012432479</v>
      </c>
      <c r="Y103" s="22">
        <f t="shared" si="23"/>
        <v>1.0918646836966448</v>
      </c>
      <c r="Z103" s="22">
        <f t="shared" si="23"/>
        <v>1.0971706289277323</v>
      </c>
      <c r="AA103" s="22">
        <f t="shared" si="23"/>
        <v>1.105121486470156</v>
      </c>
      <c r="AB103" s="22">
        <f t="shared" si="23"/>
        <v>1.1181562354319485</v>
      </c>
      <c r="AC103" s="22">
        <f t="shared" si="23"/>
        <v>1.1365671550959868</v>
      </c>
      <c r="AD103" s="22">
        <f t="shared" si="23"/>
        <v>1.1553263610266549</v>
      </c>
      <c r="AE103" s="22">
        <f t="shared" si="23"/>
        <v>1.175329543863092</v>
      </c>
      <c r="AF103" s="22">
        <f t="shared" si="23"/>
        <v>1.1968620587668248</v>
      </c>
      <c r="AG103" s="22">
        <f t="shared" si="23"/>
        <v>1.2231295260045483</v>
      </c>
      <c r="AH103" s="22">
        <f t="shared" si="23"/>
        <v>1.2510673590803638</v>
      </c>
      <c r="AI103" s="22">
        <f t="shared" si="23"/>
        <v>1.2807440076326042</v>
      </c>
      <c r="AJ103" s="22">
        <f t="shared" si="23"/>
        <v>1.3124068130580511</v>
      </c>
      <c r="AK103" s="22">
        <f t="shared" si="23"/>
        <v>1.3453116910342116</v>
      </c>
      <c r="AL103" s="22">
        <f t="shared" si="23"/>
        <v>1.3779080495884406</v>
      </c>
      <c r="AM103" s="22">
        <f t="shared" si="23"/>
        <v>1.4096151274352577</v>
      </c>
      <c r="AN103" s="22">
        <f t="shared" si="23"/>
        <v>1.4452347428269905</v>
      </c>
      <c r="AO103" s="22">
        <f t="shared" si="23"/>
        <v>1.4791723799322345</v>
      </c>
      <c r="AP103" s="22">
        <f t="shared" si="23"/>
        <v>1.5141286387945283</v>
      </c>
      <c r="AQ103" s="22">
        <f t="shared" si="23"/>
        <v>1.5507224986935915</v>
      </c>
      <c r="AR103" s="22">
        <f t="shared" si="23"/>
        <v>1.5890713222112618</v>
      </c>
      <c r="AS103" s="22">
        <f t="shared" si="23"/>
        <v>1.6292805192498721</v>
      </c>
      <c r="AT103" s="22">
        <f t="shared" si="23"/>
        <v>1.6674720419011457</v>
      </c>
      <c r="AU103" s="22">
        <f t="shared" si="23"/>
        <v>1.7074878820800576</v>
      </c>
      <c r="AV103" s="22">
        <f t="shared" si="23"/>
        <v>1.7507149817502461</v>
      </c>
      <c r="AW103" s="22">
        <f t="shared" si="23"/>
        <v>1.7965342054970324</v>
      </c>
      <c r="AY103" s="79"/>
    </row>
    <row r="104" spans="1:51" x14ac:dyDescent="0.25">
      <c r="A104" s="95" t="str">
        <f t="shared" si="0"/>
        <v>FS Volatilisation</v>
      </c>
      <c r="B104" s="95" t="s">
        <v>1004</v>
      </c>
      <c r="C104" s="95" t="s">
        <v>62</v>
      </c>
      <c r="D104" t="s">
        <v>369</v>
      </c>
      <c r="E104" t="s">
        <v>61</v>
      </c>
      <c r="F104" t="s">
        <v>62</v>
      </c>
      <c r="G104" t="s">
        <v>438</v>
      </c>
      <c r="H104" t="s">
        <v>1265</v>
      </c>
      <c r="I104" t="s">
        <v>139</v>
      </c>
      <c r="J104" t="s">
        <v>287</v>
      </c>
      <c r="K104" s="22">
        <f t="shared" si="16"/>
        <v>4.3975799639737021</v>
      </c>
      <c r="L104" s="22">
        <f t="shared" si="23"/>
        <v>4.3787767883653972</v>
      </c>
      <c r="M104" s="22">
        <f t="shared" si="23"/>
        <v>4.3752716537638934</v>
      </c>
      <c r="N104" s="22">
        <f t="shared" si="23"/>
        <v>4.3473821211305586</v>
      </c>
      <c r="O104" s="22">
        <f t="shared" si="23"/>
        <v>4.3052096453824609</v>
      </c>
      <c r="P104" s="22">
        <f t="shared" si="23"/>
        <v>4.2496956169043703</v>
      </c>
      <c r="Q104" s="22">
        <f t="shared" si="23"/>
        <v>4.2083609134426787</v>
      </c>
      <c r="R104" s="22">
        <f t="shared" si="23"/>
        <v>4.1703852155628232</v>
      </c>
      <c r="S104" s="22">
        <f t="shared" si="23"/>
        <v>3.9075902533738627</v>
      </c>
      <c r="T104" s="22">
        <f t="shared" si="23"/>
        <v>3.9871353065033701</v>
      </c>
      <c r="U104" s="22">
        <f t="shared" si="23"/>
        <v>3.9924203988025355</v>
      </c>
      <c r="V104" s="22">
        <f t="shared" si="23"/>
        <v>3.9526302841151368</v>
      </c>
      <c r="W104" s="22">
        <f t="shared" si="23"/>
        <v>3.9370249397723454</v>
      </c>
      <c r="X104" s="22">
        <f t="shared" si="23"/>
        <v>3.9257065938812463</v>
      </c>
      <c r="Y104" s="22">
        <f t="shared" si="23"/>
        <v>3.9226508774114852</v>
      </c>
      <c r="Z104" s="22">
        <f t="shared" si="23"/>
        <v>3.9251042781166197</v>
      </c>
      <c r="AA104" s="22">
        <f t="shared" si="23"/>
        <v>3.9329563082523329</v>
      </c>
      <c r="AB104" s="22">
        <f t="shared" si="23"/>
        <v>3.9514231257436618</v>
      </c>
      <c r="AC104" s="22">
        <f t="shared" si="23"/>
        <v>3.9809754183210502</v>
      </c>
      <c r="AD104" s="22">
        <f t="shared" si="23"/>
        <v>4.0018537243413661</v>
      </c>
      <c r="AE104" s="22">
        <f t="shared" si="23"/>
        <v>4.0241895336983875</v>
      </c>
      <c r="AF104" s="22">
        <f t="shared" si="23"/>
        <v>4.0484852464543772</v>
      </c>
      <c r="AG104" s="22">
        <f t="shared" si="23"/>
        <v>4.0812125382068691</v>
      </c>
      <c r="AH104" s="22">
        <f t="shared" si="23"/>
        <v>4.115781626959512</v>
      </c>
      <c r="AI104" s="22">
        <f t="shared" si="23"/>
        <v>4.1522199223126863</v>
      </c>
      <c r="AJ104" s="22">
        <f t="shared" si="23"/>
        <v>4.1908416110982678</v>
      </c>
      <c r="AK104" s="22">
        <f t="shared" si="23"/>
        <v>4.2299557557959808</v>
      </c>
      <c r="AL104" s="22">
        <f t="shared" si="23"/>
        <v>4.2664208573945261</v>
      </c>
      <c r="AM104" s="22">
        <f t="shared" si="23"/>
        <v>4.299120305865852</v>
      </c>
      <c r="AN104" s="22">
        <f t="shared" si="23"/>
        <v>4.3438788790373417</v>
      </c>
      <c r="AO104" s="22">
        <f t="shared" si="23"/>
        <v>4.3837338214005754</v>
      </c>
      <c r="AP104" s="22">
        <f t="shared" si="23"/>
        <v>4.4237784841678307</v>
      </c>
      <c r="AQ104" s="22">
        <f t="shared" si="23"/>
        <v>4.4650732272283227</v>
      </c>
      <c r="AR104" s="22">
        <f t="shared" si="23"/>
        <v>4.507687721753241</v>
      </c>
      <c r="AS104" s="22">
        <f t="shared" si="23"/>
        <v>4.5516564054237598</v>
      </c>
      <c r="AT104" s="22">
        <f t="shared" si="23"/>
        <v>4.5899253963487059</v>
      </c>
      <c r="AU104" s="22">
        <f t="shared" si="23"/>
        <v>4.6293766555987865</v>
      </c>
      <c r="AV104" s="22">
        <f t="shared" si="23"/>
        <v>4.6722962096236991</v>
      </c>
      <c r="AW104" s="22">
        <f t="shared" si="23"/>
        <v>4.7173668497342875</v>
      </c>
      <c r="AY104" s="79"/>
    </row>
    <row r="105" spans="1:51" x14ac:dyDescent="0.25">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2.2783509611238567E-4</v>
      </c>
      <c r="U105" s="22">
        <f t="shared" si="23"/>
        <v>2.2774307497981961E-4</v>
      </c>
      <c r="V105" s="22">
        <f t="shared" si="23"/>
        <v>2.2770553533074295E-4</v>
      </c>
      <c r="W105" s="22">
        <f t="shared" si="23"/>
        <v>2.2770277124622491E-4</v>
      </c>
      <c r="X105" s="22">
        <f t="shared" si="23"/>
        <v>2.2768380904268856E-4</v>
      </c>
      <c r="Y105" s="22">
        <f t="shared" si="23"/>
        <v>2.2766284747603672E-4</v>
      </c>
      <c r="Z105" s="22">
        <f t="shared" si="23"/>
        <v>2.2763559015331699E-4</v>
      </c>
      <c r="AA105" s="22">
        <f t="shared" si="23"/>
        <v>2.2760405130717757E-4</v>
      </c>
      <c r="AB105" s="22">
        <f t="shared" si="23"/>
        <v>2.2756819165174511E-4</v>
      </c>
      <c r="AC105" s="22">
        <f t="shared" si="23"/>
        <v>2.2752377927680445E-4</v>
      </c>
      <c r="AD105" s="22">
        <f t="shared" si="23"/>
        <v>2.2747041062823363E-4</v>
      </c>
      <c r="AE105" s="22">
        <f t="shared" si="23"/>
        <v>2.2741010519871499E-4</v>
      </c>
      <c r="AF105" s="22">
        <f t="shared" si="23"/>
        <v>2.2734790012179722E-4</v>
      </c>
      <c r="AG105" s="22">
        <f t="shared" si="23"/>
        <v>2.2728335901383927E-4</v>
      </c>
      <c r="AH105" s="22">
        <f t="shared" si="23"/>
        <v>2.2721121621112006E-4</v>
      </c>
      <c r="AI105" s="22">
        <f t="shared" si="23"/>
        <v>2.2713675749744128E-4</v>
      </c>
      <c r="AJ105" s="22">
        <f t="shared" si="23"/>
        <v>2.2705996656405698E-4</v>
      </c>
      <c r="AK105" s="22">
        <f t="shared" si="23"/>
        <v>2.269805542421197E-4</v>
      </c>
      <c r="AL105" s="22">
        <f t="shared" si="23"/>
        <v>2.2689981619772353E-4</v>
      </c>
      <c r="AM105" s="22">
        <f t="shared" si="23"/>
        <v>2.2682022421376E-4</v>
      </c>
      <c r="AN105" s="22">
        <f t="shared" si="23"/>
        <v>2.2674262725654165E-4</v>
      </c>
      <c r="AO105" s="22">
        <f t="shared" si="23"/>
        <v>2.2666376109098805E-4</v>
      </c>
      <c r="AP105" s="22">
        <f t="shared" si="23"/>
        <v>2.2658824620760891E-4</v>
      </c>
      <c r="AQ105" s="22">
        <f t="shared" si="23"/>
        <v>2.2651201947085492E-4</v>
      </c>
      <c r="AR105" s="22">
        <f t="shared" si="23"/>
        <v>2.2643424762512071E-4</v>
      </c>
      <c r="AS105" s="22">
        <f t="shared" si="23"/>
        <v>2.2635486116821148E-4</v>
      </c>
      <c r="AT105" s="22">
        <f t="shared" si="23"/>
        <v>2.2627381839680988E-4</v>
      </c>
      <c r="AU105" s="22">
        <f t="shared" si="23"/>
        <v>2.2619648030085141E-4</v>
      </c>
      <c r="AV105" s="22">
        <f t="shared" si="23"/>
        <v>2.2611756119144313E-4</v>
      </c>
      <c r="AW105" s="22">
        <f t="shared" si="23"/>
        <v>2.2603534937822882E-4</v>
      </c>
      <c r="AY105" s="79"/>
    </row>
    <row r="106" spans="1:51" x14ac:dyDescent="0.25">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1.503711634341746E-6</v>
      </c>
      <c r="U106" s="22">
        <f t="shared" si="23"/>
        <v>1.5031042948668096E-6</v>
      </c>
      <c r="V106" s="22">
        <f t="shared" si="23"/>
        <v>1.5028565331829037E-6</v>
      </c>
      <c r="W106" s="22">
        <f t="shared" si="23"/>
        <v>1.502838290225085E-6</v>
      </c>
      <c r="X106" s="22">
        <f t="shared" si="23"/>
        <v>1.5027131396817448E-6</v>
      </c>
      <c r="Y106" s="22">
        <f t="shared" si="23"/>
        <v>1.5025747933418428E-6</v>
      </c>
      <c r="Z106" s="22">
        <f t="shared" si="23"/>
        <v>1.5023948950118924E-6</v>
      </c>
      <c r="AA106" s="22">
        <f t="shared" si="23"/>
        <v>1.5021867386273718E-6</v>
      </c>
      <c r="AB106" s="22">
        <f t="shared" si="23"/>
        <v>1.5019500649015182E-6</v>
      </c>
      <c r="AC106" s="22">
        <f t="shared" si="23"/>
        <v>1.5016569432269093E-6</v>
      </c>
      <c r="AD106" s="22">
        <f t="shared" si="23"/>
        <v>1.5013047101463422E-6</v>
      </c>
      <c r="AE106" s="22">
        <f t="shared" si="23"/>
        <v>1.5009066943115193E-6</v>
      </c>
      <c r="AF106" s="22">
        <f t="shared" si="23"/>
        <v>1.5004961408038625E-6</v>
      </c>
      <c r="AG106" s="22">
        <f t="shared" si="23"/>
        <v>1.5000701694913394E-6</v>
      </c>
      <c r="AH106" s="22">
        <f t="shared" si="23"/>
        <v>1.4995940269933923E-6</v>
      </c>
      <c r="AI106" s="22">
        <f t="shared" si="23"/>
        <v>1.4991025994831128E-6</v>
      </c>
      <c r="AJ106" s="22">
        <f t="shared" si="23"/>
        <v>1.4985957793227763E-6</v>
      </c>
      <c r="AK106" s="22">
        <f t="shared" si="23"/>
        <v>1.4980716579979906E-6</v>
      </c>
      <c r="AL106" s="22">
        <f t="shared" si="23"/>
        <v>1.4975387869049757E-6</v>
      </c>
      <c r="AM106" s="22">
        <f t="shared" si="23"/>
        <v>1.4970134798108165E-6</v>
      </c>
      <c r="AN106" s="22">
        <f t="shared" si="23"/>
        <v>1.4965013398931751E-6</v>
      </c>
      <c r="AO106" s="22">
        <f t="shared" si="23"/>
        <v>1.4959808232005212E-6</v>
      </c>
      <c r="AP106" s="22">
        <f t="shared" si="23"/>
        <v>1.495482424970219E-6</v>
      </c>
      <c r="AQ106" s="22">
        <f t="shared" si="23"/>
        <v>1.4949793285076428E-6</v>
      </c>
      <c r="AR106" s="22">
        <f t="shared" si="23"/>
        <v>1.4944660343257967E-6</v>
      </c>
      <c r="AS106" s="22">
        <f t="shared" si="23"/>
        <v>1.4939420837101961E-6</v>
      </c>
      <c r="AT106" s="22">
        <f t="shared" si="23"/>
        <v>1.4934072014189454E-6</v>
      </c>
      <c r="AU106" s="22">
        <f t="shared" si="23"/>
        <v>1.4928967699856194E-6</v>
      </c>
      <c r="AV106" s="22">
        <f t="shared" si="23"/>
        <v>1.4923759038635249E-6</v>
      </c>
      <c r="AW106" s="22">
        <f t="shared" si="23"/>
        <v>1.4918333058963104E-6</v>
      </c>
      <c r="AY106" s="79"/>
    </row>
    <row r="107" spans="1:51" x14ac:dyDescent="0.25">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0.20732835560623097</v>
      </c>
      <c r="M107" s="22">
        <f t="shared" si="23"/>
        <v>0.20853137086969875</v>
      </c>
      <c r="N107" s="22">
        <f t="shared" si="23"/>
        <v>0.20795637847695561</v>
      </c>
      <c r="O107" s="22">
        <f t="shared" si="23"/>
        <v>0.20628301821112829</v>
      </c>
      <c r="P107" s="22">
        <f t="shared" si="23"/>
        <v>0.20354939622414608</v>
      </c>
      <c r="Q107" s="22">
        <f t="shared" si="23"/>
        <v>0.20178646732442315</v>
      </c>
      <c r="R107" s="22">
        <f t="shared" si="23"/>
        <v>0.20021853233884623</v>
      </c>
      <c r="S107" s="22">
        <f t="shared" si="23"/>
        <v>0.18248075889834134</v>
      </c>
      <c r="T107" s="22">
        <f t="shared" si="23"/>
        <v>0.18929871840811252</v>
      </c>
      <c r="U107" s="22">
        <f t="shared" si="23"/>
        <v>0.19066018930084169</v>
      </c>
      <c r="V107" s="22">
        <f t="shared" si="23"/>
        <v>0.18853222652694393</v>
      </c>
      <c r="W107" s="22">
        <f t="shared" si="23"/>
        <v>0.18809057694338979</v>
      </c>
      <c r="X107" s="22">
        <f t="shared" si="23"/>
        <v>0.18788693121446026</v>
      </c>
      <c r="Y107" s="22">
        <f t="shared" si="23"/>
        <v>0.18834665793767122</v>
      </c>
      <c r="Z107" s="22">
        <f t="shared" si="23"/>
        <v>0.18926193349003381</v>
      </c>
      <c r="AA107" s="22">
        <f t="shared" si="23"/>
        <v>0.19063345641610194</v>
      </c>
      <c r="AB107" s="22">
        <f t="shared" si="23"/>
        <v>0.19288195061201113</v>
      </c>
      <c r="AC107" s="22">
        <f t="shared" si="23"/>
        <v>0.19605783425405765</v>
      </c>
      <c r="AD107" s="22">
        <f t="shared" si="23"/>
        <v>0.19929379727709792</v>
      </c>
      <c r="AE107" s="22">
        <f t="shared" si="23"/>
        <v>0.20274434631638333</v>
      </c>
      <c r="AF107" s="22">
        <f t="shared" si="23"/>
        <v>0.20645870513727727</v>
      </c>
      <c r="AG107" s="22">
        <f t="shared" si="23"/>
        <v>0.21098984323578454</v>
      </c>
      <c r="AH107" s="22">
        <f t="shared" si="23"/>
        <v>0.21580911944136272</v>
      </c>
      <c r="AI107" s="22">
        <f t="shared" si="23"/>
        <v>0.22092834131662423</v>
      </c>
      <c r="AJ107" s="22">
        <f t="shared" si="23"/>
        <v>0.22639017525251376</v>
      </c>
      <c r="AK107" s="22">
        <f t="shared" si="23"/>
        <v>0.23206626670340147</v>
      </c>
      <c r="AL107" s="22">
        <f t="shared" si="23"/>
        <v>0.23768913855400603</v>
      </c>
      <c r="AM107" s="22">
        <f t="shared" si="23"/>
        <v>0.24315860948258192</v>
      </c>
      <c r="AN107" s="22">
        <f t="shared" si="23"/>
        <v>0.24930299313765589</v>
      </c>
      <c r="AO107" s="22">
        <f t="shared" si="23"/>
        <v>0.25515723553831038</v>
      </c>
      <c r="AP107" s="22">
        <f t="shared" si="23"/>
        <v>0.26118719019205611</v>
      </c>
      <c r="AQ107" s="22">
        <f t="shared" si="23"/>
        <v>0.26749963102464441</v>
      </c>
      <c r="AR107" s="22">
        <f t="shared" si="23"/>
        <v>0.27411480308144259</v>
      </c>
      <c r="AS107" s="22">
        <f t="shared" si="23"/>
        <v>0.28105088957060298</v>
      </c>
      <c r="AT107" s="22">
        <f t="shared" si="23"/>
        <v>0.28763892722794754</v>
      </c>
      <c r="AU107" s="22">
        <f t="shared" si="23"/>
        <v>0.29454165965880996</v>
      </c>
      <c r="AV107" s="22">
        <f t="shared" si="23"/>
        <v>0.30199833435191742</v>
      </c>
      <c r="AW107" s="22">
        <f t="shared" si="23"/>
        <v>0.30990215044823805</v>
      </c>
      <c r="AY107" s="79"/>
    </row>
    <row r="108" spans="1:51" x14ac:dyDescent="0.25">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5">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0.10241190935921568</v>
      </c>
      <c r="U109" s="22">
        <f t="shared" si="24"/>
        <v>0.10309890115255108</v>
      </c>
      <c r="V109" s="22">
        <f t="shared" si="24"/>
        <v>0.10337915667778921</v>
      </c>
      <c r="W109" s="22">
        <f t="shared" si="24"/>
        <v>0.1033997921919048</v>
      </c>
      <c r="X109" s="22">
        <f t="shared" si="24"/>
        <v>0.10354135617671745</v>
      </c>
      <c r="Y109" s="22">
        <f t="shared" si="24"/>
        <v>0.10369784658129844</v>
      </c>
      <c r="Z109" s="22">
        <f t="shared" si="24"/>
        <v>0.10390133850206223</v>
      </c>
      <c r="AA109" s="22">
        <f t="shared" si="24"/>
        <v>0.10413679450944742</v>
      </c>
      <c r="AB109" s="22">
        <f t="shared" si="24"/>
        <v>0.10440450789556797</v>
      </c>
      <c r="AC109" s="22">
        <f t="shared" si="24"/>
        <v>0.10473607235533908</v>
      </c>
      <c r="AD109" s="22">
        <f t="shared" si="24"/>
        <v>0.10513450065726393</v>
      </c>
      <c r="AE109" s="22">
        <f t="shared" si="24"/>
        <v>0.10558471610253806</v>
      </c>
      <c r="AF109" s="22">
        <f t="shared" si="24"/>
        <v>0.10604911353120032</v>
      </c>
      <c r="AG109" s="22">
        <f t="shared" si="24"/>
        <v>0.10653095080339518</v>
      </c>
      <c r="AH109" s="22">
        <f t="shared" si="24"/>
        <v>0.10706953919102152</v>
      </c>
      <c r="AI109" s="22">
        <f t="shared" si="24"/>
        <v>0.10762541721396227</v>
      </c>
      <c r="AJ109" s="22">
        <f t="shared" si="24"/>
        <v>0.10819870662658371</v>
      </c>
      <c r="AK109" s="22">
        <f t="shared" si="24"/>
        <v>0.10879156624414393</v>
      </c>
      <c r="AL109" s="22">
        <f t="shared" si="24"/>
        <v>0.10939432315838087</v>
      </c>
      <c r="AM109" s="22">
        <f t="shared" si="24"/>
        <v>0.10998852405847249</v>
      </c>
      <c r="AN109" s="22">
        <f t="shared" si="24"/>
        <v>0.1105678309123469</v>
      </c>
      <c r="AO109" s="22">
        <f t="shared" si="24"/>
        <v>0.11115661315177698</v>
      </c>
      <c r="AP109" s="22">
        <f t="shared" si="24"/>
        <v>0.111720376101759</v>
      </c>
      <c r="AQ109" s="22">
        <f t="shared" si="24"/>
        <v>0.11228945345521474</v>
      </c>
      <c r="AR109" s="22">
        <f t="shared" si="24"/>
        <v>0.11287006595456224</v>
      </c>
      <c r="AS109" s="22">
        <f t="shared" si="24"/>
        <v>0.11346273247449885</v>
      </c>
      <c r="AT109" s="22">
        <f t="shared" si="24"/>
        <v>0.11406776435478007</v>
      </c>
      <c r="AU109" s="22">
        <f t="shared" si="24"/>
        <v>0.11464513865733481</v>
      </c>
      <c r="AV109" s="22">
        <f t="shared" si="24"/>
        <v>0.11523431615373105</v>
      </c>
      <c r="AW109" s="22">
        <f t="shared" si="24"/>
        <v>0.11584807561765513</v>
      </c>
      <c r="AY109" s="79"/>
    </row>
    <row r="110" spans="1:51" x14ac:dyDescent="0.25">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5">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5">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5">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5">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5">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5">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5">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5">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5">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5">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5">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5">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0.39609736661915951</v>
      </c>
      <c r="L122" s="22">
        <f t="shared" si="27"/>
        <v>0.39831175345583053</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0.39597479415711101</v>
      </c>
      <c r="T122" s="22">
        <f t="shared" si="27"/>
        <v>0.40261010184048684</v>
      </c>
      <c r="U122" s="22">
        <f t="shared" si="27"/>
        <v>0.40470208363369153</v>
      </c>
      <c r="V122" s="22">
        <f t="shared" si="27"/>
        <v>0.40403515988045507</v>
      </c>
      <c r="W122" s="22">
        <f t="shared" si="27"/>
        <v>0.40498870179084268</v>
      </c>
      <c r="X122" s="22">
        <f t="shared" si="27"/>
        <v>0.40628439555360985</v>
      </c>
      <c r="Y122" s="22">
        <f t="shared" si="27"/>
        <v>0.40810531406537853</v>
      </c>
      <c r="Z122" s="22">
        <f t="shared" si="27"/>
        <v>0.41029508170431006</v>
      </c>
      <c r="AA122" s="22">
        <f t="shared" si="27"/>
        <v>0.41286205884816002</v>
      </c>
      <c r="AB122" s="22">
        <f t="shared" si="27"/>
        <v>0.41618186142723307</v>
      </c>
      <c r="AC122" s="22">
        <f t="shared" si="27"/>
        <v>0.42032182433229853</v>
      </c>
      <c r="AD122" s="22">
        <f t="shared" si="27"/>
        <v>0.42513976108753898</v>
      </c>
      <c r="AE122" s="22">
        <f t="shared" si="27"/>
        <v>0.4302199703152027</v>
      </c>
      <c r="AF122" s="22">
        <f t="shared" si="27"/>
        <v>0.43561540032081048</v>
      </c>
      <c r="AG122" s="22">
        <f t="shared" si="27"/>
        <v>0.44183442183101374</v>
      </c>
      <c r="AH122" s="22">
        <f t="shared" si="27"/>
        <v>0.44842048690859637</v>
      </c>
      <c r="AI122" s="22">
        <f t="shared" si="27"/>
        <v>0.45539916767435495</v>
      </c>
      <c r="AJ122" s="22">
        <f t="shared" si="27"/>
        <v>0.46281801218798413</v>
      </c>
      <c r="AK122" s="22">
        <f t="shared" si="27"/>
        <v>0.47056101367964998</v>
      </c>
      <c r="AL122" s="22">
        <f t="shared" si="27"/>
        <v>0.47837978194056857</v>
      </c>
      <c r="AM122" s="22">
        <f t="shared" si="27"/>
        <v>0.48617859591241902</v>
      </c>
      <c r="AN122" s="22">
        <f t="shared" si="27"/>
        <v>0.49431652187726727</v>
      </c>
      <c r="AO122" s="22">
        <f t="shared" si="27"/>
        <v>0.50227062581312243</v>
      </c>
      <c r="AP122" s="22">
        <f t="shared" si="27"/>
        <v>0.5104967967445686</v>
      </c>
      <c r="AQ122" s="22">
        <f t="shared" si="27"/>
        <v>0.51910825643406944</v>
      </c>
      <c r="AR122" s="22">
        <f t="shared" si="27"/>
        <v>0.52813095311520453</v>
      </c>
      <c r="AS122" s="22">
        <f t="shared" si="27"/>
        <v>0.53758926451765676</v>
      </c>
      <c r="AT122" s="22">
        <f t="shared" si="27"/>
        <v>0.5467995741006989</v>
      </c>
      <c r="AU122" s="22">
        <f t="shared" si="27"/>
        <v>0.5564473787208295</v>
      </c>
      <c r="AV122" s="22">
        <f t="shared" si="27"/>
        <v>0.56679583230043096</v>
      </c>
      <c r="AW122" s="22">
        <f t="shared" si="27"/>
        <v>0.57774466053437612</v>
      </c>
      <c r="AY122" s="79"/>
    </row>
    <row r="123" spans="1:51" x14ac:dyDescent="0.25">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3.1249813656142659E-2</v>
      </c>
      <c r="L123" s="22">
        <f t="shared" si="27"/>
        <v>3.1424516095088999E-2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3.1240143390896816E-2</v>
      </c>
      <c r="T123" s="22">
        <f t="shared" si="27"/>
        <v>3.1763631164689651E-2</v>
      </c>
      <c r="U123" s="22">
        <f t="shared" si="27"/>
        <v>3.1928676546757399E-2</v>
      </c>
      <c r="V123" s="22">
        <f t="shared" si="27"/>
        <v>3.1876060082302253E-2</v>
      </c>
      <c r="W123" s="22">
        <f t="shared" si="27"/>
        <v>3.1951289077807254E-2</v>
      </c>
      <c r="X123" s="22">
        <f t="shared" si="27"/>
        <v>3.2053511894857258E-2</v>
      </c>
      <c r="Y123" s="22">
        <f t="shared" si="27"/>
        <v>3.2197171936481576E-2</v>
      </c>
      <c r="Z123" s="22">
        <f t="shared" si="27"/>
        <v>3.2369932061727905E-2</v>
      </c>
      <c r="AA123" s="22">
        <f t="shared" si="27"/>
        <v>3.2572451856518699E-2</v>
      </c>
      <c r="AB123" s="22">
        <f t="shared" si="27"/>
        <v>3.2834365266488315E-2</v>
      </c>
      <c r="AC123" s="22">
        <f t="shared" si="27"/>
        <v>3.3160984628871078E-2</v>
      </c>
      <c r="AD123" s="22">
        <f t="shared" si="27"/>
        <v>3.3541092245070167E-2</v>
      </c>
      <c r="AE123" s="22">
        <f t="shared" si="27"/>
        <v>3.3941891657229224E-2</v>
      </c>
      <c r="AF123" s="22">
        <f t="shared" si="27"/>
        <v>3.4367560183402777E-2</v>
      </c>
      <c r="AG123" s="22">
        <f t="shared" si="27"/>
        <v>3.4858205362329822E-2</v>
      </c>
      <c r="AH123" s="22">
        <f t="shared" si="27"/>
        <v>3.5377808176552963E-2</v>
      </c>
      <c r="AI123" s="22">
        <f t="shared" si="27"/>
        <v>3.5928386119943707E-2</v>
      </c>
      <c r="AJ123" s="22">
        <f t="shared" si="27"/>
        <v>3.6513690462089729E-2</v>
      </c>
      <c r="AK123" s="22">
        <f t="shared" si="27"/>
        <v>3.712456893325726E-2</v>
      </c>
      <c r="AL123" s="22">
        <f t="shared" si="27"/>
        <v>3.7741424968579497E-2</v>
      </c>
      <c r="AM123" s="22">
        <f t="shared" si="27"/>
        <v>3.8356706724778505E-2</v>
      </c>
      <c r="AN123" s="22">
        <f t="shared" si="27"/>
        <v>3.8998742475027541E-2</v>
      </c>
      <c r="AO123" s="22">
        <f t="shared" si="27"/>
        <v>3.9626275719993685E-2</v>
      </c>
      <c r="AP123" s="22">
        <f t="shared" si="27"/>
        <v>4.0275273492701505E-2</v>
      </c>
      <c r="AQ123" s="22">
        <f t="shared" si="27"/>
        <v>4.0954668341753923E-2</v>
      </c>
      <c r="AR123" s="22">
        <f t="shared" si="27"/>
        <v>4.1666507434166944E-2</v>
      </c>
      <c r="AS123" s="22">
        <f t="shared" si="27"/>
        <v>4.2412714033193875E-2</v>
      </c>
      <c r="AT123" s="22">
        <f t="shared" si="27"/>
        <v>4.3139354709051191E-2</v>
      </c>
      <c r="AU123" s="22">
        <f t="shared" si="27"/>
        <v>4.3900511237667632E-2</v>
      </c>
      <c r="AV123" s="22">
        <f t="shared" si="27"/>
        <v>4.47169449563566E-2</v>
      </c>
      <c r="AW123" s="22">
        <f t="shared" si="27"/>
        <v>4.5580744796745003E-2</v>
      </c>
      <c r="AY123" s="79"/>
    </row>
    <row r="124" spans="1:51" x14ac:dyDescent="0.25">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2.8967336997006332E-4</v>
      </c>
      <c r="L124" s="22">
        <f t="shared" si="27"/>
        <v>2.9129279224209421E-4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2.8958373044922991E-4</v>
      </c>
      <c r="T124" s="22">
        <f t="shared" si="27"/>
        <v>2.9443625434717291E-4</v>
      </c>
      <c r="U124" s="22">
        <f t="shared" si="27"/>
        <v>2.9596615953469285E-4</v>
      </c>
      <c r="V124" s="22">
        <f t="shared" si="27"/>
        <v>2.9547842579194663E-4</v>
      </c>
      <c r="W124" s="22">
        <f t="shared" si="27"/>
        <v>2.9617576872292145E-4</v>
      </c>
      <c r="X124" s="22">
        <f t="shared" si="27"/>
        <v>2.9712333366614126E-4</v>
      </c>
      <c r="Y124" s="22">
        <f t="shared" si="27"/>
        <v>2.9845500523529884E-4</v>
      </c>
      <c r="Z124" s="22">
        <f t="shared" si="27"/>
        <v>3.0005642303020818E-4</v>
      </c>
      <c r="AA124" s="22">
        <f t="shared" si="27"/>
        <v>3.0193370115059038E-4</v>
      </c>
      <c r="AB124" s="22">
        <f t="shared" si="27"/>
        <v>3.0436153451116911E-4</v>
      </c>
      <c r="AC124" s="22">
        <f t="shared" si="27"/>
        <v>3.0738916636971264E-4</v>
      </c>
      <c r="AD124" s="22">
        <f t="shared" si="27"/>
        <v>3.1091261311237938E-4</v>
      </c>
      <c r="AE124" s="22">
        <f t="shared" si="27"/>
        <v>3.1462786459130501E-4</v>
      </c>
      <c r="AF124" s="22">
        <f t="shared" si="27"/>
        <v>3.1857364288693482E-4</v>
      </c>
      <c r="AG124" s="22">
        <f t="shared" si="27"/>
        <v>3.2312172896524743E-4</v>
      </c>
      <c r="AH124" s="22">
        <f t="shared" si="27"/>
        <v>3.2793824082986636E-4</v>
      </c>
      <c r="AI124" s="22">
        <f t="shared" si="27"/>
        <v>3.3304187984826517E-4</v>
      </c>
      <c r="AJ124" s="22">
        <f t="shared" si="27"/>
        <v>3.3846741880069422E-4</v>
      </c>
      <c r="AK124" s="22">
        <f t="shared" si="27"/>
        <v>3.4413001977913151E-4</v>
      </c>
      <c r="AL124" s="22">
        <f t="shared" si="27"/>
        <v>3.498480304048698E-4</v>
      </c>
      <c r="AM124" s="22">
        <f t="shared" si="27"/>
        <v>3.5555144808794561E-4</v>
      </c>
      <c r="AN124" s="22">
        <f t="shared" si="27"/>
        <v>3.6150286467757182E-4</v>
      </c>
      <c r="AO124" s="22">
        <f t="shared" si="27"/>
        <v>3.6731984879907097E-4</v>
      </c>
      <c r="AP124" s="22">
        <f t="shared" si="27"/>
        <v>3.7333580057375906E-4</v>
      </c>
      <c r="AQ124" s="22">
        <f t="shared" si="27"/>
        <v>3.7963352118197886E-4</v>
      </c>
      <c r="AR124" s="22">
        <f t="shared" si="27"/>
        <v>3.8623198704947618E-4</v>
      </c>
      <c r="AS124" s="22">
        <f t="shared" si="27"/>
        <v>3.931490260632925E-4</v>
      </c>
      <c r="AT124" s="22">
        <f t="shared" si="27"/>
        <v>3.998846967347731E-4</v>
      </c>
      <c r="AU124" s="22">
        <f t="shared" si="27"/>
        <v>4.0694031566246226E-4</v>
      </c>
      <c r="AV124" s="22">
        <f t="shared" si="27"/>
        <v>4.1450833220336525E-4</v>
      </c>
      <c r="AW124" s="22">
        <f t="shared" si="27"/>
        <v>4.2251541389345802E-4</v>
      </c>
      <c r="AY124" s="79"/>
    </row>
    <row r="125" spans="1:51" x14ac:dyDescent="0.25">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2.886579753167189E-3</v>
      </c>
      <c r="S125" s="22">
        <f t="shared" si="27"/>
        <v>2.561573125170372E-3</v>
      </c>
      <c r="T125" s="22">
        <f t="shared" si="27"/>
        <v>2.6573888031233691E-3</v>
      </c>
      <c r="U125" s="22">
        <f t="shared" si="27"/>
        <v>2.6631991538866259E-3</v>
      </c>
      <c r="V125" s="22">
        <f t="shared" si="27"/>
        <v>2.6123716322679351E-3</v>
      </c>
      <c r="W125" s="22">
        <f t="shared" si="27"/>
        <v>2.5888726175211374E-3</v>
      </c>
      <c r="X125" s="22">
        <f t="shared" si="27"/>
        <v>2.5691490530919642E-3</v>
      </c>
      <c r="Y125" s="22">
        <f t="shared" si="27"/>
        <v>2.5599180074547933E-3</v>
      </c>
      <c r="Z125" s="22">
        <f t="shared" si="27"/>
        <v>2.5577021821962501E-3</v>
      </c>
      <c r="AA125" s="22">
        <f t="shared" si="27"/>
        <v>2.5623678955233203E-3</v>
      </c>
      <c r="AB125" s="22">
        <f t="shared" si="27"/>
        <v>2.5802855740547697E-3</v>
      </c>
      <c r="AC125" s="22">
        <f t="shared" si="27"/>
        <v>2.6119490207208466E-3</v>
      </c>
      <c r="AD125" s="22">
        <f t="shared" si="27"/>
        <v>2.631945928810003E-3</v>
      </c>
      <c r="AE125" s="22">
        <f t="shared" si="27"/>
        <v>2.65369011767352E-3</v>
      </c>
      <c r="AF125" s="22">
        <f t="shared" si="27"/>
        <v>2.6777749237313323E-3</v>
      </c>
      <c r="AG125" s="22">
        <f t="shared" si="27"/>
        <v>2.7121503816495787E-3</v>
      </c>
      <c r="AH125" s="22">
        <f t="shared" si="27"/>
        <v>2.7486800957923626E-3</v>
      </c>
      <c r="AI125" s="22">
        <f t="shared" si="27"/>
        <v>2.7873396240884825E-3</v>
      </c>
      <c r="AJ125" s="22">
        <f t="shared" si="27"/>
        <v>2.828530552027387E-3</v>
      </c>
      <c r="AK125" s="22">
        <f t="shared" si="27"/>
        <v>2.8702353597962913E-3</v>
      </c>
      <c r="AL125" s="22">
        <f t="shared" si="27"/>
        <v>2.9086130464932147E-3</v>
      </c>
      <c r="AM125" s="22">
        <f t="shared" si="27"/>
        <v>2.9422913060240421E-3</v>
      </c>
      <c r="AN125" s="22">
        <f t="shared" si="27"/>
        <v>2.9913918565660342E-3</v>
      </c>
      <c r="AO125" s="22">
        <f t="shared" si="27"/>
        <v>3.0344953637258185E-3</v>
      </c>
      <c r="AP125" s="22">
        <f t="shared" si="27"/>
        <v>3.0778133248351137E-3</v>
      </c>
      <c r="AQ125" s="22">
        <f t="shared" si="27"/>
        <v>3.1226203867550789E-3</v>
      </c>
      <c r="AR125" s="22">
        <f t="shared" si="27"/>
        <v>3.1690178073415665E-3</v>
      </c>
      <c r="AS125" s="22">
        <f t="shared" si="27"/>
        <v>3.2170655273764969E-3</v>
      </c>
      <c r="AT125" s="22">
        <f t="shared" si="27"/>
        <v>3.2582492816302425E-3</v>
      </c>
      <c r="AU125" s="22">
        <f t="shared" si="27"/>
        <v>3.3008552178878142E-3</v>
      </c>
      <c r="AV125" s="22">
        <f t="shared" si="27"/>
        <v>3.3476020912604309E-3</v>
      </c>
      <c r="AW125" s="22">
        <f t="shared" si="27"/>
        <v>3.3969096406476058E-3</v>
      </c>
      <c r="AY125" s="79"/>
    </row>
    <row r="126" spans="1:51" x14ac:dyDescent="0.25">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1.4369412471908503E-2</v>
      </c>
      <c r="S126" s="22">
        <f t="shared" si="27"/>
        <v>1.2751527399214348E-2</v>
      </c>
      <c r="T126" s="22">
        <f t="shared" si="27"/>
        <v>1.3228498456837644E-2</v>
      </c>
      <c r="U126" s="22">
        <f t="shared" si="27"/>
        <v>1.3257422420096273E-2</v>
      </c>
      <c r="V126" s="22">
        <f t="shared" si="27"/>
        <v>1.3004402692419443E-2</v>
      </c>
      <c r="W126" s="22">
        <f t="shared" si="27"/>
        <v>1.2887424446725831E-2</v>
      </c>
      <c r="X126" s="22">
        <f t="shared" si="27"/>
        <v>1.2789240416858616E-2</v>
      </c>
      <c r="Y126" s="22">
        <f t="shared" si="27"/>
        <v>1.2743288212641162E-2</v>
      </c>
      <c r="Z126" s="22">
        <f t="shared" si="27"/>
        <v>1.2732257820333192E-2</v>
      </c>
      <c r="AA126" s="22">
        <f t="shared" si="27"/>
        <v>1.2755483771114141E-2</v>
      </c>
      <c r="AB126" s="22">
        <f t="shared" si="27"/>
        <v>1.2844678089433244E-2</v>
      </c>
      <c r="AC126" s="22">
        <f t="shared" si="27"/>
        <v>1.3002298929435295E-2</v>
      </c>
      <c r="AD126" s="22">
        <f t="shared" si="27"/>
        <v>1.3101843665790022E-2</v>
      </c>
      <c r="AE126" s="22">
        <f t="shared" si="27"/>
        <v>1.3210086377013973E-2</v>
      </c>
      <c r="AF126" s="22">
        <f t="shared" si="27"/>
        <v>1.3329980695600136E-2</v>
      </c>
      <c r="AG126" s="22">
        <f t="shared" si="27"/>
        <v>1.3501101944959713E-2</v>
      </c>
      <c r="AH126" s="22">
        <f t="shared" si="27"/>
        <v>1.368294709558222E-2</v>
      </c>
      <c r="AI126" s="22">
        <f t="shared" si="27"/>
        <v>1.3875394474680914E-2</v>
      </c>
      <c r="AJ126" s="22">
        <f t="shared" si="27"/>
        <v>1.4080443177390526E-2</v>
      </c>
      <c r="AK126" s="22">
        <f t="shared" si="27"/>
        <v>1.4288049977180313E-2</v>
      </c>
      <c r="AL126" s="22">
        <f t="shared" si="27"/>
        <v>1.4479094346995732E-2</v>
      </c>
      <c r="AM126" s="22">
        <f t="shared" si="27"/>
        <v>1.4646744938323915E-2</v>
      </c>
      <c r="AN126" s="22">
        <f t="shared" si="27"/>
        <v>1.4891167792936389E-2</v>
      </c>
      <c r="AO126" s="22">
        <f t="shared" si="27"/>
        <v>1.5105737327239122E-2</v>
      </c>
      <c r="AP126" s="22">
        <f t="shared" si="27"/>
        <v>1.5321374414674033E-2</v>
      </c>
      <c r="AQ126" s="22">
        <f t="shared" si="27"/>
        <v>1.5544424255467754E-2</v>
      </c>
      <c r="AR126" s="22">
        <f t="shared" si="27"/>
        <v>1.5775390911874305E-2</v>
      </c>
      <c r="AS126" s="22">
        <f t="shared" si="27"/>
        <v>1.6014572769489414E-2</v>
      </c>
      <c r="AT126" s="22">
        <f t="shared" si="27"/>
        <v>1.6219585761548434E-2</v>
      </c>
      <c r="AU126" s="22">
        <f t="shared" si="27"/>
        <v>1.6431678384717829E-2</v>
      </c>
      <c r="AV126" s="22">
        <f t="shared" si="27"/>
        <v>1.6664384619328593E-2</v>
      </c>
      <c r="AW126" s="22">
        <f t="shared" si="27"/>
        <v>1.6909837915516202E-2</v>
      </c>
      <c r="AY126" s="79"/>
    </row>
    <row r="127" spans="1:51" x14ac:dyDescent="0.25">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0.17476418316081965</v>
      </c>
      <c r="O127" s="22">
        <f t="shared" si="27"/>
        <v>0.17840915017095654</v>
      </c>
      <c r="P127" s="22">
        <f t="shared" si="27"/>
        <v>0.18092055691117107</v>
      </c>
      <c r="Q127" s="22">
        <f t="shared" si="27"/>
        <v>0.18434967364231722</v>
      </c>
      <c r="R127" s="22">
        <f t="shared" si="27"/>
        <v>0.18794438918293385</v>
      </c>
      <c r="S127" s="22">
        <f t="shared" si="27"/>
        <v>0.17352394422071399</v>
      </c>
      <c r="T127" s="22">
        <f t="shared" si="27"/>
        <v>0.18435164659614559</v>
      </c>
      <c r="U127" s="22">
        <f t="shared" si="27"/>
        <v>0.18914484441955828</v>
      </c>
      <c r="V127" s="22">
        <f t="shared" si="27"/>
        <v>0.18988761188909178</v>
      </c>
      <c r="W127" s="22">
        <f t="shared" si="27"/>
        <v>0.1925422192598249</v>
      </c>
      <c r="X127" s="22">
        <f t="shared" si="27"/>
        <v>0.19545684699031254</v>
      </c>
      <c r="Y127" s="22">
        <f t="shared" si="27"/>
        <v>0.1991753377978808</v>
      </c>
      <c r="Z127" s="22">
        <f t="shared" si="27"/>
        <v>0.20347786196208481</v>
      </c>
      <c r="AA127" s="22">
        <f t="shared" si="27"/>
        <v>0.20839321105778491</v>
      </c>
      <c r="AB127" s="22">
        <f t="shared" si="27"/>
        <v>0.21449085527974951</v>
      </c>
      <c r="AC127" s="22">
        <f t="shared" si="27"/>
        <v>0.2218885792235257</v>
      </c>
      <c r="AD127" s="22">
        <f t="shared" si="27"/>
        <v>0.23100210550788483</v>
      </c>
      <c r="AE127" s="22">
        <f t="shared" si="27"/>
        <v>0.24064931413892085</v>
      </c>
      <c r="AF127" s="22">
        <f t="shared" si="27"/>
        <v>0.25092249902987085</v>
      </c>
      <c r="AG127" s="22">
        <f t="shared" si="27"/>
        <v>0.26263639404447886</v>
      </c>
      <c r="AH127" s="22">
        <f t="shared" si="27"/>
        <v>0.27510228640652162</v>
      </c>
      <c r="AI127" s="22">
        <f t="shared" si="27"/>
        <v>0.28837044821239044</v>
      </c>
      <c r="AJ127" s="22">
        <f t="shared" si="27"/>
        <v>0.30254039848695968</v>
      </c>
      <c r="AK127" s="22">
        <f t="shared" si="27"/>
        <v>0.31745434421543811</v>
      </c>
      <c r="AL127" s="22">
        <f t="shared" si="27"/>
        <v>0.33272051191152302</v>
      </c>
      <c r="AM127" s="22">
        <f t="shared" si="27"/>
        <v>0.3481824677377201</v>
      </c>
      <c r="AN127" s="22">
        <f t="shared" si="27"/>
        <v>0.36398088126307615</v>
      </c>
      <c r="AO127" s="22">
        <f t="shared" si="27"/>
        <v>0.37967934690477179</v>
      </c>
      <c r="AP127" s="22">
        <f t="shared" si="27"/>
        <v>0.39604503544132569</v>
      </c>
      <c r="AQ127" s="22">
        <f t="shared" si="27"/>
        <v>0.41328082540931393</v>
      </c>
      <c r="AR127" s="22">
        <f t="shared" si="27"/>
        <v>0.43145142353978966</v>
      </c>
      <c r="AS127" s="22">
        <f t="shared" si="27"/>
        <v>0.45062073800901142</v>
      </c>
      <c r="AT127" s="22">
        <f t="shared" si="27"/>
        <v>0.46962159400520392</v>
      </c>
      <c r="AU127" s="22">
        <f t="shared" si="27"/>
        <v>0.48963990936693613</v>
      </c>
      <c r="AV127" s="22">
        <f t="shared" si="27"/>
        <v>0.51115265692741996</v>
      </c>
      <c r="AW127" s="22">
        <f t="shared" si="27"/>
        <v>0.53401448171489141</v>
      </c>
      <c r="AY127" s="79"/>
    </row>
    <row r="128" spans="1:51" x14ac:dyDescent="0.25">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1.1888455997286118E-4</v>
      </c>
      <c r="T128" s="22">
        <f t="shared" si="27"/>
        <v>1.1896261577939745E-4</v>
      </c>
      <c r="U128" s="22">
        <f t="shared" si="27"/>
        <v>1.1892218599760219E-4</v>
      </c>
      <c r="V128" s="22">
        <f t="shared" si="27"/>
        <v>1.1891064770528544E-4</v>
      </c>
      <c r="W128" s="22">
        <f t="shared" si="27"/>
        <v>1.1903395070385184E-4</v>
      </c>
      <c r="X128" s="22">
        <f t="shared" si="27"/>
        <v>1.1923395119710909E-4</v>
      </c>
      <c r="Y128" s="22">
        <f t="shared" si="27"/>
        <v>1.1942411379575778E-4</v>
      </c>
      <c r="Z128" s="22">
        <f t="shared" si="27"/>
        <v>1.1960643697150083E-4</v>
      </c>
      <c r="AA128" s="22">
        <f t="shared" si="27"/>
        <v>1.1978007317047797E-4</v>
      </c>
      <c r="AB128" s="22">
        <f t="shared" si="27"/>
        <v>1.1994892516148624E-4</v>
      </c>
      <c r="AC128" s="22">
        <f t="shared" si="27"/>
        <v>1.2011612727676896E-4</v>
      </c>
      <c r="AD128" s="22">
        <f t="shared" si="27"/>
        <v>1.2028086074895928E-4</v>
      </c>
      <c r="AE128" s="22">
        <f t="shared" si="27"/>
        <v>1.2044336569342393E-4</v>
      </c>
      <c r="AF128" s="22">
        <f t="shared" si="27"/>
        <v>1.2060435109292993E-4</v>
      </c>
      <c r="AG128" s="22">
        <f t="shared" si="27"/>
        <v>1.2076479279582561E-4</v>
      </c>
      <c r="AH128" s="22">
        <f t="shared" si="27"/>
        <v>1.209233564851354E-4</v>
      </c>
      <c r="AI128" s="22">
        <f t="shared" ref="L128:AW135" si="28">AI1537</f>
        <v>1.210820496781512E-4</v>
      </c>
      <c r="AJ128" s="22">
        <f t="shared" si="28"/>
        <v>1.2123921402019596E-4</v>
      </c>
      <c r="AK128" s="22">
        <f t="shared" si="28"/>
        <v>1.2139085367547188E-4</v>
      </c>
      <c r="AL128" s="22">
        <f t="shared" si="28"/>
        <v>1.2153554376658857E-4</v>
      </c>
      <c r="AM128" s="22">
        <f t="shared" si="28"/>
        <v>1.2167338249519188E-4</v>
      </c>
      <c r="AN128" s="22">
        <f t="shared" si="28"/>
        <v>1.2180709588138769E-4</v>
      </c>
      <c r="AO128" s="22">
        <f t="shared" si="28"/>
        <v>1.2193147057438729E-4</v>
      </c>
      <c r="AP128" s="22">
        <f t="shared" si="28"/>
        <v>1.2204743883303182E-4</v>
      </c>
      <c r="AQ128" s="22">
        <f t="shared" si="28"/>
        <v>1.2215539113774243E-4</v>
      </c>
      <c r="AR128" s="22">
        <f t="shared" si="28"/>
        <v>1.2225368568590832E-4</v>
      </c>
      <c r="AS128" s="22">
        <f t="shared" si="28"/>
        <v>1.2234051689113715E-4</v>
      </c>
      <c r="AT128" s="22">
        <f t="shared" si="28"/>
        <v>1.2241192155130047E-4</v>
      </c>
      <c r="AU128" s="22">
        <f t="shared" si="28"/>
        <v>1.2247195550900628E-4</v>
      </c>
      <c r="AV128" s="22">
        <f t="shared" si="28"/>
        <v>1.2252227431416789E-4</v>
      </c>
      <c r="AW128" s="22">
        <f t="shared" si="28"/>
        <v>1.2256050316428917E-4</v>
      </c>
      <c r="AY128" s="79"/>
    </row>
    <row r="129" spans="1:51" x14ac:dyDescent="0.25">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8.1584709877445701E-4</v>
      </c>
      <c r="T129" s="22">
        <f t="shared" si="28"/>
        <v>8.1638275793254804E-4</v>
      </c>
      <c r="U129" s="22">
        <f t="shared" si="28"/>
        <v>8.1610530794081436E-4</v>
      </c>
      <c r="V129" s="22">
        <f t="shared" si="28"/>
        <v>8.160261262345137E-4</v>
      </c>
      <c r="W129" s="22">
        <f t="shared" si="28"/>
        <v>8.1687229493525629E-4</v>
      </c>
      <c r="X129" s="22">
        <f t="shared" si="28"/>
        <v>8.1824480135841689E-4</v>
      </c>
      <c r="Y129" s="22">
        <f t="shared" si="28"/>
        <v>8.1954979508038048E-4</v>
      </c>
      <c r="Z129" s="22">
        <f t="shared" si="28"/>
        <v>8.2080099064356588E-4</v>
      </c>
      <c r="AA129" s="22">
        <f t="shared" si="28"/>
        <v>8.219925716967325E-4</v>
      </c>
      <c r="AB129" s="22">
        <f t="shared" si="28"/>
        <v>8.2315132105003665E-4</v>
      </c>
      <c r="AC129" s="22">
        <f t="shared" si="28"/>
        <v>8.2429874810611102E-4</v>
      </c>
      <c r="AD129" s="22">
        <f t="shared" si="28"/>
        <v>8.2542923406146284E-4</v>
      </c>
      <c r="AE129" s="22">
        <f t="shared" si="28"/>
        <v>8.2654442671144419E-4</v>
      </c>
      <c r="AF129" s="22">
        <f t="shared" si="28"/>
        <v>8.2764919146106355E-4</v>
      </c>
      <c r="AG129" s="22">
        <f t="shared" si="28"/>
        <v>8.287502250844352E-4</v>
      </c>
      <c r="AH129" s="22">
        <f t="shared" si="28"/>
        <v>8.2983837081104534E-4</v>
      </c>
      <c r="AI129" s="22">
        <f t="shared" si="28"/>
        <v>8.3092740525880478E-4</v>
      </c>
      <c r="AJ129" s="22">
        <f t="shared" si="28"/>
        <v>8.3200594794355126E-4</v>
      </c>
      <c r="AK129" s="22">
        <f t="shared" si="28"/>
        <v>8.3304657738142137E-4</v>
      </c>
      <c r="AL129" s="22">
        <f t="shared" si="28"/>
        <v>8.3403951532967885E-4</v>
      </c>
      <c r="AM129" s="22">
        <f t="shared" si="28"/>
        <v>8.3498543569861022E-4</v>
      </c>
      <c r="AN129" s="22">
        <f t="shared" si="28"/>
        <v>8.3590304584260265E-4</v>
      </c>
      <c r="AO129" s="22">
        <f t="shared" si="28"/>
        <v>8.3675656906267288E-4</v>
      </c>
      <c r="AP129" s="22">
        <f t="shared" si="28"/>
        <v>8.3755240299928063E-4</v>
      </c>
      <c r="AQ129" s="22">
        <f t="shared" si="28"/>
        <v>8.3829322733024723E-4</v>
      </c>
      <c r="AR129" s="22">
        <f t="shared" si="28"/>
        <v>8.3896777516021589E-4</v>
      </c>
      <c r="AS129" s="22">
        <f t="shared" si="28"/>
        <v>8.395636556251414E-4</v>
      </c>
      <c r="AT129" s="22">
        <f t="shared" si="28"/>
        <v>8.4005367119021138E-4</v>
      </c>
      <c r="AU129" s="22">
        <f t="shared" si="28"/>
        <v>8.404656551369359E-4</v>
      </c>
      <c r="AV129" s="22">
        <f t="shared" si="28"/>
        <v>8.4081096870174436E-4</v>
      </c>
      <c r="AW129" s="22">
        <f t="shared" si="28"/>
        <v>8.4107331476643136E-4</v>
      </c>
      <c r="AY129" s="79"/>
    </row>
    <row r="130" spans="1:51" x14ac:dyDescent="0.25">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1.489070601115726E-5</v>
      </c>
      <c r="R130" s="22">
        <f t="shared" si="28"/>
        <v>1.4988675221399694E-5</v>
      </c>
      <c r="S130" s="22">
        <f t="shared" si="28"/>
        <v>1.4951101535927772E-5</v>
      </c>
      <c r="T130" s="22">
        <f t="shared" si="28"/>
        <v>1.4975369144029958E-5</v>
      </c>
      <c r="U130" s="22">
        <f t="shared" si="28"/>
        <v>1.4975896946057861E-5</v>
      </c>
      <c r="V130" s="22">
        <f t="shared" si="28"/>
        <v>1.4980982185767226E-5</v>
      </c>
      <c r="W130" s="22">
        <f t="shared" si="28"/>
        <v>1.5010771698457164E-5</v>
      </c>
      <c r="X130" s="22">
        <f t="shared" si="28"/>
        <v>1.5054156746356709E-5</v>
      </c>
      <c r="Y130" s="22">
        <f t="shared" si="28"/>
        <v>1.509476825280468E-5</v>
      </c>
      <c r="Z130" s="22">
        <f t="shared" si="28"/>
        <v>1.513306196252629E-5</v>
      </c>
      <c r="AA130" s="22">
        <f t="shared" si="28"/>
        <v>1.5168947692397513E-5</v>
      </c>
      <c r="AB130" s="22">
        <f t="shared" si="28"/>
        <v>1.5203221310338531E-5</v>
      </c>
      <c r="AC130" s="22">
        <f t="shared" si="28"/>
        <v>1.5236522949708545E-5</v>
      </c>
      <c r="AD130" s="22">
        <f t="shared" si="28"/>
        <v>1.5268744580277758E-5</v>
      </c>
      <c r="AE130" s="22">
        <f t="shared" si="28"/>
        <v>1.5299972740722126E-5</v>
      </c>
      <c r="AF130" s="22">
        <f t="shared" si="28"/>
        <v>1.533037720621435E-5</v>
      </c>
      <c r="AG130" s="22">
        <f t="shared" si="28"/>
        <v>1.5360173052733888E-5</v>
      </c>
      <c r="AH130" s="22">
        <f t="shared" si="28"/>
        <v>1.5389142967342891E-5</v>
      </c>
      <c r="AI130" s="22">
        <f t="shared" si="28"/>
        <v>1.5417687214492416E-5</v>
      </c>
      <c r="AJ130" s="22">
        <f t="shared" si="28"/>
        <v>1.5445524150098428E-5</v>
      </c>
      <c r="AK130" s="22">
        <f t="shared" si="28"/>
        <v>1.5471941630826872E-5</v>
      </c>
      <c r="AL130" s="22">
        <f t="shared" si="28"/>
        <v>1.54967039986912E-5</v>
      </c>
      <c r="AM130" s="22">
        <f t="shared" si="28"/>
        <v>1.5519855385925853E-5</v>
      </c>
      <c r="AN130" s="22">
        <f t="shared" si="28"/>
        <v>1.5541919846823716E-5</v>
      </c>
      <c r="AO130" s="22">
        <f t="shared" si="28"/>
        <v>1.5561963638966707E-5</v>
      </c>
      <c r="AP130" s="22">
        <f t="shared" si="28"/>
        <v>1.558018093734966E-5</v>
      </c>
      <c r="AQ130" s="22">
        <f t="shared" si="28"/>
        <v>1.559666464364834E-5</v>
      </c>
      <c r="AR130" s="22">
        <f t="shared" si="28"/>
        <v>1.5611136004951967E-5</v>
      </c>
      <c r="AS130" s="22">
        <f t="shared" si="28"/>
        <v>1.5623287402871632E-5</v>
      </c>
      <c r="AT130" s="22">
        <f t="shared" si="28"/>
        <v>1.5632420812929532E-5</v>
      </c>
      <c r="AU130" s="22">
        <f t="shared" si="28"/>
        <v>1.5639294660882165E-5</v>
      </c>
      <c r="AV130" s="22">
        <f t="shared" si="28"/>
        <v>1.5644227511331414E-5</v>
      </c>
      <c r="AW130" s="22">
        <f t="shared" si="28"/>
        <v>1.5646807339630332E-5</v>
      </c>
      <c r="AY130" s="79"/>
    </row>
    <row r="131" spans="1:51" x14ac:dyDescent="0.25">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1.5149984613639169E-3</v>
      </c>
      <c r="R131" s="22">
        <f t="shared" si="28"/>
        <v>1.5249659674490626E-3</v>
      </c>
      <c r="S131" s="22">
        <f t="shared" si="28"/>
        <v>1.5211431751895766E-3</v>
      </c>
      <c r="T131" s="22">
        <f t="shared" si="28"/>
        <v>1.5236121910245711E-3</v>
      </c>
      <c r="U131" s="22">
        <f t="shared" si="28"/>
        <v>1.5236658902420279E-3</v>
      </c>
      <c r="V131" s="22">
        <f t="shared" si="28"/>
        <v>1.5241832686879913E-3</v>
      </c>
      <c r="W131" s="22">
        <f t="shared" si="28"/>
        <v>1.5272140897824528E-3</v>
      </c>
      <c r="X131" s="22">
        <f t="shared" si="28"/>
        <v>1.5316281370925506E-3</v>
      </c>
      <c r="Y131" s="22">
        <f t="shared" si="28"/>
        <v>1.5357600009367667E-3</v>
      </c>
      <c r="Z131" s="22">
        <f t="shared" si="28"/>
        <v>1.5396560493353237E-3</v>
      </c>
      <c r="AA131" s="22">
        <f t="shared" si="28"/>
        <v>1.5433071069479779E-3</v>
      </c>
      <c r="AB131" s="22">
        <f t="shared" si="28"/>
        <v>1.5467941463406772E-3</v>
      </c>
      <c r="AC131" s="22">
        <f t="shared" si="28"/>
        <v>1.5501822954565529E-3</v>
      </c>
      <c r="AD131" s="22">
        <f t="shared" si="28"/>
        <v>1.553460563169207E-3</v>
      </c>
      <c r="AE131" s="22">
        <f t="shared" si="28"/>
        <v>1.5566377540283231E-3</v>
      </c>
      <c r="AF131" s="22">
        <f t="shared" si="28"/>
        <v>1.5597311411655616E-3</v>
      </c>
      <c r="AG131" s="22">
        <f t="shared" si="28"/>
        <v>1.5627626066715163E-3</v>
      </c>
      <c r="AH131" s="22">
        <f t="shared" si="28"/>
        <v>1.565710040864737E-3</v>
      </c>
      <c r="AI131" s="22">
        <f t="shared" si="28"/>
        <v>1.5686141671351714E-3</v>
      </c>
      <c r="AJ131" s="22">
        <f t="shared" si="28"/>
        <v>1.5714463306726561E-3</v>
      </c>
      <c r="AK131" s="22">
        <f t="shared" si="28"/>
        <v>1.5741340771520181E-3</v>
      </c>
      <c r="AL131" s="22">
        <f t="shared" si="28"/>
        <v>1.5766534304443389E-3</v>
      </c>
      <c r="AM131" s="22">
        <f t="shared" si="28"/>
        <v>1.579008880616591E-3</v>
      </c>
      <c r="AN131" s="22">
        <f t="shared" si="28"/>
        <v>1.5812537455871332E-3</v>
      </c>
      <c r="AO131" s="22">
        <f t="shared" si="28"/>
        <v>1.5832930252716408E-3</v>
      </c>
      <c r="AP131" s="22">
        <f t="shared" si="28"/>
        <v>1.5851464752692235E-3</v>
      </c>
      <c r="AQ131" s="22">
        <f t="shared" si="28"/>
        <v>1.5868235475088714E-3</v>
      </c>
      <c r="AR131" s="22">
        <f t="shared" si="28"/>
        <v>1.5882958813318885E-3</v>
      </c>
      <c r="AS131" s="22">
        <f t="shared" si="28"/>
        <v>1.5895321792708801E-3</v>
      </c>
      <c r="AT131" s="22">
        <f t="shared" si="28"/>
        <v>1.5904614234702049E-3</v>
      </c>
      <c r="AU131" s="22">
        <f t="shared" si="28"/>
        <v>1.5911607770847406E-3</v>
      </c>
      <c r="AV131" s="22">
        <f t="shared" si="28"/>
        <v>1.5916626512628453E-3</v>
      </c>
      <c r="AW131" s="22">
        <f t="shared" si="28"/>
        <v>1.5919251261180011E-3</v>
      </c>
      <c r="AY131" s="79"/>
    </row>
    <row r="132" spans="1:51" x14ac:dyDescent="0.25">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5">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5">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0.12233950618032065</v>
      </c>
      <c r="R134" s="22">
        <f t="shared" si="28"/>
        <v>0.12056837226162823</v>
      </c>
      <c r="S134" s="22">
        <f t="shared" si="28"/>
        <v>0.10762044711841957</v>
      </c>
      <c r="T134" s="22">
        <f t="shared" si="28"/>
        <v>0.11133933960225405</v>
      </c>
      <c r="U134" s="22">
        <f t="shared" si="28"/>
        <v>0.11124363073088987</v>
      </c>
      <c r="V134" s="22">
        <f t="shared" si="28"/>
        <v>0.10873635437053765</v>
      </c>
      <c r="W134" s="22">
        <f t="shared" si="28"/>
        <v>0.10738884531202461</v>
      </c>
      <c r="X134" s="22">
        <f t="shared" si="28"/>
        <v>0.10620600176250718</v>
      </c>
      <c r="Y134" s="22">
        <f t="shared" si="28"/>
        <v>0.10549744062640735</v>
      </c>
      <c r="Z134" s="22">
        <f t="shared" si="28"/>
        <v>0.10511085916606454</v>
      </c>
      <c r="AA134" s="22">
        <f t="shared" si="28"/>
        <v>0.10503815393739427</v>
      </c>
      <c r="AB134" s="22">
        <f t="shared" si="28"/>
        <v>0.10554658316499993</v>
      </c>
      <c r="AC134" s="22">
        <f t="shared" si="28"/>
        <v>0.10665326258581415</v>
      </c>
      <c r="AD134" s="22">
        <f t="shared" si="28"/>
        <v>0.10822393250372098</v>
      </c>
      <c r="AE134" s="22">
        <f t="shared" si="28"/>
        <v>0.10992837983450386</v>
      </c>
      <c r="AF134" s="22">
        <f t="shared" si="28"/>
        <v>0.11179580503950691</v>
      </c>
      <c r="AG134" s="22">
        <f t="shared" si="28"/>
        <v>0.11417872146965662</v>
      </c>
      <c r="AH134" s="22">
        <f t="shared" si="28"/>
        <v>0.11673220885971043</v>
      </c>
      <c r="AI134" s="22">
        <f t="shared" si="28"/>
        <v>0.11946048516880806</v>
      </c>
      <c r="AJ134" s="22">
        <f t="shared" si="28"/>
        <v>0.12238833175974258</v>
      </c>
      <c r="AK134" s="22">
        <f t="shared" si="28"/>
        <v>0.12543252108327288</v>
      </c>
      <c r="AL134" s="22">
        <f t="shared" si="28"/>
        <v>0.12842265561504368</v>
      </c>
      <c r="AM134" s="22">
        <f t="shared" si="28"/>
        <v>0.13129558506215747</v>
      </c>
      <c r="AN134" s="22">
        <f t="shared" si="28"/>
        <v>0.13428013988713808</v>
      </c>
      <c r="AO134" s="22">
        <f t="shared" si="28"/>
        <v>0.13704522309785419</v>
      </c>
      <c r="AP134" s="22">
        <f t="shared" si="28"/>
        <v>0.13988045985572906</v>
      </c>
      <c r="AQ134" s="22">
        <f t="shared" si="28"/>
        <v>0.14284855094189042</v>
      </c>
      <c r="AR134" s="22">
        <f t="shared" si="28"/>
        <v>0.14595839439825598</v>
      </c>
      <c r="AS134" s="22">
        <f t="shared" si="28"/>
        <v>0.14921733437797907</v>
      </c>
      <c r="AT134" s="22">
        <f t="shared" si="28"/>
        <v>0.15221954572367813</v>
      </c>
      <c r="AU134" s="22">
        <f t="shared" si="28"/>
        <v>0.15536335912843585</v>
      </c>
      <c r="AV134" s="22">
        <f t="shared" si="28"/>
        <v>0.15878614125008716</v>
      </c>
      <c r="AW134" s="22">
        <f t="shared" si="28"/>
        <v>0.16241832365559217</v>
      </c>
      <c r="AY134" s="79"/>
    </row>
    <row r="135" spans="1:51" x14ac:dyDescent="0.25">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1.2355059245839614E-2</v>
      </c>
      <c r="P135" s="22">
        <f t="shared" si="28"/>
        <v>1.2094642930917438E-2</v>
      </c>
      <c r="Q135" s="22">
        <f t="shared" si="28"/>
        <v>1.1905551806853851E-2</v>
      </c>
      <c r="R135" s="22">
        <f t="shared" si="28"/>
        <v>1.1733192711380727E-2</v>
      </c>
      <c r="S135" s="22">
        <f t="shared" si="28"/>
        <v>1.0473156616772611E-2</v>
      </c>
      <c r="T135" s="22">
        <f t="shared" si="28"/>
        <v>1.0835063154675025E-2</v>
      </c>
      <c r="U135" s="22">
        <f t="shared" si="28"/>
        <v>1.0825749181110983E-2</v>
      </c>
      <c r="V135" s="22">
        <f t="shared" si="28"/>
        <v>1.0581751885925927E-2</v>
      </c>
      <c r="W135" s="22">
        <f t="shared" si="28"/>
        <v>1.0450618130304212E-2</v>
      </c>
      <c r="X135" s="22">
        <f t="shared" ref="L135:AW142" si="29">X1544</f>
        <v>1.0335508910086938E-2</v>
      </c>
      <c r="Y135" s="22">
        <f t="shared" si="29"/>
        <v>1.0266554803784387E-2</v>
      </c>
      <c r="Z135" s="22">
        <f t="shared" si="29"/>
        <v>1.0228934367448012E-2</v>
      </c>
      <c r="AA135" s="22">
        <f t="shared" si="29"/>
        <v>1.0221859008934735E-2</v>
      </c>
      <c r="AB135" s="22">
        <f t="shared" si="29"/>
        <v>1.0271337143172545E-2</v>
      </c>
      <c r="AC135" s="22">
        <f t="shared" si="29"/>
        <v>1.0379034399679882E-2</v>
      </c>
      <c r="AD135" s="22">
        <f t="shared" si="29"/>
        <v>1.0531885205302268E-2</v>
      </c>
      <c r="AE135" s="22">
        <f t="shared" si="29"/>
        <v>1.0697754650359366E-2</v>
      </c>
      <c r="AF135" s="22">
        <f t="shared" si="29"/>
        <v>1.0879484397501053E-2</v>
      </c>
      <c r="AG135" s="22">
        <f t="shared" si="29"/>
        <v>1.1111379521948713E-2</v>
      </c>
      <c r="AH135" s="22">
        <f t="shared" si="29"/>
        <v>1.1359873874751026E-2</v>
      </c>
      <c r="AI135" s="22">
        <f t="shared" si="29"/>
        <v>1.1625377929455139E-2</v>
      </c>
      <c r="AJ135" s="22">
        <f t="shared" si="29"/>
        <v>1.1910303301145895E-2</v>
      </c>
      <c r="AK135" s="22">
        <f t="shared" si="29"/>
        <v>1.2206550644565297E-2</v>
      </c>
      <c r="AL135" s="22">
        <f t="shared" si="29"/>
        <v>1.249753760935645E-2</v>
      </c>
      <c r="AM135" s="22">
        <f t="shared" si="29"/>
        <v>1.2777118682044734E-2</v>
      </c>
      <c r="AN135" s="22">
        <f t="shared" si="29"/>
        <v>1.3067562653894913E-2</v>
      </c>
      <c r="AO135" s="22">
        <f t="shared" si="29"/>
        <v>1.3336648597129973E-2</v>
      </c>
      <c r="AP135" s="22">
        <f t="shared" si="29"/>
        <v>1.3612561580265794E-2</v>
      </c>
      <c r="AQ135" s="22">
        <f t="shared" si="29"/>
        <v>1.3901403372235027E-2</v>
      </c>
      <c r="AR135" s="22">
        <f t="shared" si="29"/>
        <v>1.4204039892006441E-2</v>
      </c>
      <c r="AS135" s="22">
        <f t="shared" si="29"/>
        <v>1.4521185840812483E-2</v>
      </c>
      <c r="AT135" s="22">
        <f t="shared" si="29"/>
        <v>1.4813348068921052E-2</v>
      </c>
      <c r="AU135" s="22">
        <f t="shared" si="29"/>
        <v>1.511929039720099E-2</v>
      </c>
      <c r="AV135" s="22">
        <f t="shared" si="29"/>
        <v>1.5452380754888305E-2</v>
      </c>
      <c r="AW135" s="22">
        <f t="shared" si="29"/>
        <v>1.5805849042858547E-2</v>
      </c>
      <c r="AY135" s="79"/>
    </row>
    <row r="136" spans="1:51" x14ac:dyDescent="0.25">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6.5763803942104543E-2</v>
      </c>
      <c r="M136" s="22">
        <f t="shared" si="29"/>
        <v>6.7295612361813625E-2</v>
      </c>
      <c r="N136" s="22">
        <f t="shared" si="29"/>
        <v>6.8471619369899747E-2</v>
      </c>
      <c r="O136" s="22">
        <f t="shared" si="29"/>
        <v>6.94156577655035E-2</v>
      </c>
      <c r="P136" s="22">
        <f t="shared" si="29"/>
        <v>7.0122113289878343E-2</v>
      </c>
      <c r="Q136" s="22">
        <f t="shared" si="29"/>
        <v>7.1027984276732931E-2</v>
      </c>
      <c r="R136" s="22">
        <f t="shared" si="29"/>
        <v>7.1969839340941866E-2</v>
      </c>
      <c r="S136" s="22">
        <f t="shared" si="29"/>
        <v>6.8845656134018302E-2</v>
      </c>
      <c r="T136" s="22">
        <f t="shared" si="29"/>
        <v>7.1321901985795813E-2</v>
      </c>
      <c r="U136" s="22">
        <f t="shared" si="29"/>
        <v>7.2469597577973985E-2</v>
      </c>
      <c r="V136" s="22">
        <f t="shared" si="29"/>
        <v>7.2768106185235618E-2</v>
      </c>
      <c r="W136" s="22">
        <f t="shared" si="29"/>
        <v>7.3508419522259422E-2</v>
      </c>
      <c r="X136" s="22">
        <f t="shared" si="29"/>
        <v>7.4323170408268066E-2</v>
      </c>
      <c r="Y136" s="22">
        <f t="shared" si="29"/>
        <v>7.5293308604912831E-2</v>
      </c>
      <c r="Z136" s="22">
        <f t="shared" si="29"/>
        <v>7.6373045865877995E-2</v>
      </c>
      <c r="AA136" s="22">
        <f t="shared" si="29"/>
        <v>7.75673394761104E-2</v>
      </c>
      <c r="AB136" s="22">
        <f t="shared" si="29"/>
        <v>7.899423095093111E-2</v>
      </c>
      <c r="AC136" s="22">
        <f t="shared" si="29"/>
        <v>8.0677468039336717E-2</v>
      </c>
      <c r="AD136" s="22">
        <f t="shared" si="29"/>
        <v>8.2576193190602235E-2</v>
      </c>
      <c r="AE136" s="22">
        <f t="shared" si="29"/>
        <v>8.4561996581184767E-2</v>
      </c>
      <c r="AF136" s="22">
        <f t="shared" si="29"/>
        <v>8.6652583164931421E-2</v>
      </c>
      <c r="AG136" s="22">
        <f t="shared" si="29"/>
        <v>8.9010762090266135E-2</v>
      </c>
      <c r="AH136" s="22">
        <f t="shared" si="29"/>
        <v>9.1494149431106397E-2</v>
      </c>
      <c r="AI136" s="22">
        <f t="shared" si="29"/>
        <v>9.4111719328327056E-2</v>
      </c>
      <c r="AJ136" s="22">
        <f t="shared" si="29"/>
        <v>9.6880602519518383E-2</v>
      </c>
      <c r="AK136" s="22">
        <f t="shared" si="29"/>
        <v>9.9765899324431181E-2</v>
      </c>
      <c r="AL136" s="22">
        <f t="shared" si="29"/>
        <v>0.1026884644502874</v>
      </c>
      <c r="AM136" s="22">
        <f t="shared" si="29"/>
        <v>0.10561724854435038</v>
      </c>
      <c r="AN136" s="22">
        <f t="shared" si="29"/>
        <v>0.1086686092936657</v>
      </c>
      <c r="AO136" s="22">
        <f t="shared" si="29"/>
        <v>0.11167359448333959</v>
      </c>
      <c r="AP136" s="22">
        <f t="shared" si="29"/>
        <v>0.11478117196819843</v>
      </c>
      <c r="AQ136" s="22">
        <f t="shared" si="29"/>
        <v>0.11802937811068928</v>
      </c>
      <c r="AR136" s="22">
        <f t="shared" si="29"/>
        <v>0.12142839316285003</v>
      </c>
      <c r="AS136" s="22">
        <f t="shared" si="29"/>
        <v>0.12498800752039292</v>
      </c>
      <c r="AT136" s="22">
        <f t="shared" si="29"/>
        <v>0.12848278484036793</v>
      </c>
      <c r="AU136" s="22">
        <f t="shared" si="29"/>
        <v>0.13213978193961165</v>
      </c>
      <c r="AV136" s="22">
        <f t="shared" si="29"/>
        <v>0.1360479480397877</v>
      </c>
      <c r="AW136" s="22">
        <f t="shared" si="29"/>
        <v>0.14017620601632974</v>
      </c>
      <c r="AY136" s="79"/>
    </row>
    <row r="137" spans="1:51" x14ac:dyDescent="0.25">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0.32172327535887085</v>
      </c>
      <c r="P137" s="22">
        <f t="shared" si="29"/>
        <v>0.31753924052538912</v>
      </c>
      <c r="Q137" s="22">
        <f t="shared" si="29"/>
        <v>0.31577785743754244</v>
      </c>
      <c r="R137" s="22">
        <f t="shared" si="29"/>
        <v>0.31441607582114939</v>
      </c>
      <c r="S137" s="22">
        <f t="shared" si="29"/>
        <v>0.27088441913648548</v>
      </c>
      <c r="T137" s="22">
        <f t="shared" si="29"/>
        <v>0.29098422305098687</v>
      </c>
      <c r="U137" s="22">
        <f t="shared" si="29"/>
        <v>0.29652799214974335</v>
      </c>
      <c r="V137" s="22">
        <f t="shared" si="29"/>
        <v>0.29229138875352101</v>
      </c>
      <c r="W137" s="22">
        <f t="shared" si="29"/>
        <v>0.29231418539140158</v>
      </c>
      <c r="X137" s="22">
        <f t="shared" si="29"/>
        <v>0.29277141251399075</v>
      </c>
      <c r="Y137" s="22">
        <f t="shared" si="29"/>
        <v>0.29516556581575643</v>
      </c>
      <c r="Z137" s="22">
        <f t="shared" si="29"/>
        <v>0.29892332850428943</v>
      </c>
      <c r="AA137" s="22">
        <f t="shared" si="29"/>
        <v>0.30406674798959205</v>
      </c>
      <c r="AB137" s="22">
        <f t="shared" si="29"/>
        <v>0.31181116707026046</v>
      </c>
      <c r="AC137" s="22">
        <f t="shared" si="29"/>
        <v>0.32232707512528408</v>
      </c>
      <c r="AD137" s="22">
        <f t="shared" si="29"/>
        <v>0.3351197990813381</v>
      </c>
      <c r="AE137" s="22">
        <f t="shared" si="29"/>
        <v>0.34877420515767382</v>
      </c>
      <c r="AF137" s="22">
        <f t="shared" si="29"/>
        <v>0.36345258133503372</v>
      </c>
      <c r="AG137" s="22">
        <f t="shared" si="29"/>
        <v>0.38083016862876407</v>
      </c>
      <c r="AH137" s="22">
        <f t="shared" si="29"/>
        <v>0.39938153765045087</v>
      </c>
      <c r="AI137" s="22">
        <f t="shared" si="29"/>
        <v>0.41916235532127738</v>
      </c>
      <c r="AJ137" s="22">
        <f t="shared" si="29"/>
        <v>0.44033699802523357</v>
      </c>
      <c r="AK137" s="22">
        <f t="shared" si="29"/>
        <v>0.46255246991586263</v>
      </c>
      <c r="AL137" s="22">
        <f t="shared" si="29"/>
        <v>0.4849989870103863</v>
      </c>
      <c r="AM137" s="22">
        <f t="shared" si="29"/>
        <v>0.5073607314243489</v>
      </c>
      <c r="AN137" s="22">
        <f t="shared" si="29"/>
        <v>0.53078683817051064</v>
      </c>
      <c r="AO137" s="22">
        <f t="shared" si="29"/>
        <v>0.5536150401579657</v>
      </c>
      <c r="AP137" s="22">
        <f t="shared" si="29"/>
        <v>0.57732537778336546</v>
      </c>
      <c r="AQ137" s="22">
        <f t="shared" si="29"/>
        <v>0.60227610229055129</v>
      </c>
      <c r="AR137" s="22">
        <f t="shared" si="29"/>
        <v>0.62855926981848975</v>
      </c>
      <c r="AS137" s="22">
        <f t="shared" si="29"/>
        <v>0.65626274717655353</v>
      </c>
      <c r="AT137" s="22">
        <f t="shared" si="29"/>
        <v>0.68321168340101823</v>
      </c>
      <c r="AU137" s="22">
        <f t="shared" si="29"/>
        <v>0.71157831971098529</v>
      </c>
      <c r="AV137" s="22">
        <f t="shared" si="29"/>
        <v>0.74218261572200483</v>
      </c>
      <c r="AW137" s="22">
        <f t="shared" si="29"/>
        <v>0.77471225556990453</v>
      </c>
      <c r="AY137" s="79"/>
    </row>
    <row r="138" spans="1:51" x14ac:dyDescent="0.25">
      <c r="A138" s="95" t="str">
        <f t="shared" si="0"/>
        <v>FS MM Leaching</v>
      </c>
      <c r="B138" s="95" t="s">
        <v>1004</v>
      </c>
      <c r="C138" s="95" t="s">
        <v>1333</v>
      </c>
      <c r="D138" t="s">
        <v>369</v>
      </c>
      <c r="E138" t="s">
        <v>64</v>
      </c>
      <c r="F138" t="s">
        <v>63</v>
      </c>
      <c r="G138" t="s">
        <v>1152</v>
      </c>
      <c r="H138" t="s">
        <v>1306</v>
      </c>
      <c r="I138" t="s">
        <v>139</v>
      </c>
      <c r="J138" t="s">
        <v>287</v>
      </c>
      <c r="K138" s="22">
        <f t="shared" si="26"/>
        <v>8.9211118607918805E-2</v>
      </c>
      <c r="L138" s="22">
        <f t="shared" si="29"/>
        <v>8.9709854381943815E-2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8.9183512197547513E-2</v>
      </c>
      <c r="T138" s="22">
        <f t="shared" si="29"/>
        <v>9.0677950864974502E-2</v>
      </c>
      <c r="U138" s="22">
        <f t="shared" si="29"/>
        <v>9.1149117935516111E-2</v>
      </c>
      <c r="V138" s="22">
        <f t="shared" si="29"/>
        <v>9.0998909882985368E-2</v>
      </c>
      <c r="W138" s="22">
        <f t="shared" si="29"/>
        <v>9.1213671574514113E-2</v>
      </c>
      <c r="X138" s="22">
        <f t="shared" si="29"/>
        <v>9.1505494494056261E-2</v>
      </c>
      <c r="Y138" s="22">
        <f t="shared" si="29"/>
        <v>9.1915611275986159E-2</v>
      </c>
      <c r="Z138" s="22">
        <f t="shared" si="29"/>
        <v>9.2408802185655434E-2</v>
      </c>
      <c r="AA138" s="22">
        <f t="shared" si="29"/>
        <v>9.2986950191027026E-2</v>
      </c>
      <c r="AB138" s="22">
        <f t="shared" si="29"/>
        <v>9.3734653474602012E-2</v>
      </c>
      <c r="AC138" s="22">
        <f t="shared" si="29"/>
        <v>9.466707755231947E-2</v>
      </c>
      <c r="AD138" s="22">
        <f t="shared" si="29"/>
        <v>9.5752198443139411E-2</v>
      </c>
      <c r="AE138" s="22">
        <f t="shared" si="29"/>
        <v>9.6896389710631234E-2</v>
      </c>
      <c r="AF138" s="22">
        <f t="shared" si="29"/>
        <v>9.8111576648831189E-2</v>
      </c>
      <c r="AG138" s="22">
        <f t="shared" si="29"/>
        <v>9.9512257169147217E-2</v>
      </c>
      <c r="AH138" s="22">
        <f t="shared" si="29"/>
        <v>0.10099560515959377</v>
      </c>
      <c r="AI138" s="22">
        <f t="shared" si="29"/>
        <v>0.10256738010683669</v>
      </c>
      <c r="AJ138" s="22">
        <f t="shared" si="29"/>
        <v>0.10423829103332971</v>
      </c>
      <c r="AK138" s="22">
        <f t="shared" si="29"/>
        <v>0.10598221028820945</v>
      </c>
      <c r="AL138" s="22">
        <f t="shared" si="29"/>
        <v>0.10774319413075867</v>
      </c>
      <c r="AM138" s="22">
        <f t="shared" si="29"/>
        <v>0.10949968376405832</v>
      </c>
      <c r="AN138" s="22">
        <f t="shared" si="29"/>
        <v>0.1113325499723575</v>
      </c>
      <c r="AO138" s="22">
        <f t="shared" si="29"/>
        <v>0.1131240148227753</v>
      </c>
      <c r="AP138" s="22">
        <f t="shared" si="29"/>
        <v>0.11497675602355148</v>
      </c>
      <c r="AQ138" s="22">
        <f t="shared" si="29"/>
        <v>0.11691627397163724</v>
      </c>
      <c r="AR138" s="22">
        <f t="shared" si="29"/>
        <v>0.1189484128637848</v>
      </c>
      <c r="AS138" s="22">
        <f t="shared" si="29"/>
        <v>0.12107866317965243</v>
      </c>
      <c r="AT138" s="22">
        <f t="shared" si="29"/>
        <v>0.12315305722988713</v>
      </c>
      <c r="AU138" s="22">
        <f t="shared" si="29"/>
        <v>0.125325986198385</v>
      </c>
      <c r="AV138" s="22">
        <f t="shared" si="29"/>
        <v>0.12765671898658354</v>
      </c>
      <c r="AW138" s="22">
        <f t="shared" si="29"/>
        <v>0.13012267129152613</v>
      </c>
      <c r="AY138" s="79"/>
    </row>
    <row r="139" spans="1:51" x14ac:dyDescent="0.25">
      <c r="A139" s="95" t="str">
        <f t="shared" si="0"/>
        <v>FS MM Leaching</v>
      </c>
      <c r="B139" s="95" t="s">
        <v>1004</v>
      </c>
      <c r="C139" s="95" t="s">
        <v>1333</v>
      </c>
      <c r="D139" t="s">
        <v>369</v>
      </c>
      <c r="E139" t="s">
        <v>64</v>
      </c>
      <c r="F139" t="s">
        <v>63</v>
      </c>
      <c r="G139" t="s">
        <v>1154</v>
      </c>
      <c r="H139" t="s">
        <v>1307</v>
      </c>
      <c r="I139" t="s">
        <v>139</v>
      </c>
      <c r="J139" t="s">
        <v>287</v>
      </c>
      <c r="K139" s="22">
        <f t="shared" si="26"/>
        <v>2.6939494531157467E-2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2.6931158095600705E-2</v>
      </c>
      <c r="T139" s="22">
        <f t="shared" si="29"/>
        <v>2.7382440659215215E-2</v>
      </c>
      <c r="U139" s="22">
        <f t="shared" si="29"/>
        <v>2.7524721160997759E-2</v>
      </c>
      <c r="V139" s="22">
        <f t="shared" si="29"/>
        <v>2.7479362139915746E-2</v>
      </c>
      <c r="W139" s="22">
        <f t="shared" si="29"/>
        <v>2.7544214722247638E-2</v>
      </c>
      <c r="X139" s="22">
        <f t="shared" si="29"/>
        <v>2.7632337840394192E-2</v>
      </c>
      <c r="Y139" s="22">
        <f t="shared" si="29"/>
        <v>2.775618270386343E-2</v>
      </c>
      <c r="Z139" s="22">
        <f t="shared" si="29"/>
        <v>2.7905113846317154E-2</v>
      </c>
      <c r="AA139" s="22">
        <f t="shared" si="29"/>
        <v>2.807969987630923E-2</v>
      </c>
      <c r="AB139" s="22">
        <f t="shared" si="29"/>
        <v>2.8305487298696825E-2</v>
      </c>
      <c r="AC139" s="22">
        <f t="shared" si="29"/>
        <v>2.8587055714544035E-2</v>
      </c>
      <c r="AD139" s="22">
        <f t="shared" si="29"/>
        <v>2.8914734694026008E-2</v>
      </c>
      <c r="AE139" s="22">
        <f t="shared" si="29"/>
        <v>2.926025142864588E-2</v>
      </c>
      <c r="AF139" s="22">
        <f t="shared" si="29"/>
        <v>2.9627207054657573E-2</v>
      </c>
      <c r="AG139" s="22">
        <f t="shared" si="29"/>
        <v>3.0050177036491231E-2</v>
      </c>
      <c r="AH139" s="22">
        <f t="shared" si="29"/>
        <v>3.0498110497028424E-2</v>
      </c>
      <c r="AI139" s="22">
        <f t="shared" si="29"/>
        <v>3.0972746655123885E-2</v>
      </c>
      <c r="AJ139" s="22">
        <f t="shared" si="29"/>
        <v>3.1477319363870458E-2</v>
      </c>
      <c r="AK139" s="22">
        <f t="shared" si="29"/>
        <v>3.2003938735566603E-2</v>
      </c>
      <c r="AL139" s="22">
        <f t="shared" si="29"/>
        <v>3.2535711179809912E-2</v>
      </c>
      <c r="AM139" s="22">
        <f t="shared" si="29"/>
        <v>3.3066126486878025E-2</v>
      </c>
      <c r="AN139" s="22">
        <f t="shared" si="29"/>
        <v>3.3619605581920294E-2</v>
      </c>
      <c r="AO139" s="22">
        <f t="shared" si="29"/>
        <v>3.4160582517235936E-2</v>
      </c>
      <c r="AP139" s="22">
        <f t="shared" si="29"/>
        <v>3.4720063355777167E-2</v>
      </c>
      <c r="AQ139" s="22">
        <f t="shared" si="29"/>
        <v>3.5305748570477524E-2</v>
      </c>
      <c r="AR139" s="22">
        <f t="shared" si="29"/>
        <v>3.5919402960488754E-2</v>
      </c>
      <c r="AS139" s="22">
        <f t="shared" si="29"/>
        <v>3.6562684511374031E-2</v>
      </c>
      <c r="AT139" s="22">
        <f t="shared" si="29"/>
        <v>3.7189098887113095E-2</v>
      </c>
      <c r="AU139" s="22">
        <f t="shared" si="29"/>
        <v>3.7845268308334172E-2</v>
      </c>
      <c r="AV139" s="22">
        <f t="shared" si="29"/>
        <v>3.8549090479617763E-2</v>
      </c>
      <c r="AW139" s="22">
        <f t="shared" si="29"/>
        <v>3.929374551443536E-2</v>
      </c>
      <c r="AY139" s="79"/>
    </row>
    <row r="140" spans="1:51" x14ac:dyDescent="0.25">
      <c r="A140" s="95" t="str">
        <f t="shared" si="0"/>
        <v>FS MM Leaching</v>
      </c>
      <c r="B140" s="95" t="s">
        <v>1004</v>
      </c>
      <c r="C140" s="95" t="s">
        <v>1333</v>
      </c>
      <c r="D140" t="s">
        <v>369</v>
      </c>
      <c r="E140" t="s">
        <v>64</v>
      </c>
      <c r="F140" t="s">
        <v>63</v>
      </c>
      <c r="G140" t="s">
        <v>1156</v>
      </c>
      <c r="H140" t="s">
        <v>1308</v>
      </c>
      <c r="I140" t="s">
        <v>139</v>
      </c>
      <c r="J140" t="s">
        <v>287</v>
      </c>
      <c r="K140" s="22">
        <f t="shared" si="26"/>
        <v>1.4483668498503166E-3</v>
      </c>
      <c r="L140" s="22">
        <f t="shared" si="29"/>
        <v>1.4564639612104711E-3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1.4479186522461497E-3</v>
      </c>
      <c r="T140" s="22">
        <f t="shared" si="29"/>
        <v>1.4721812717358642E-3</v>
      </c>
      <c r="U140" s="22">
        <f t="shared" si="29"/>
        <v>1.4798307976734641E-3</v>
      </c>
      <c r="V140" s="22">
        <f t="shared" si="29"/>
        <v>1.477392128959733E-3</v>
      </c>
      <c r="W140" s="22">
        <f t="shared" si="29"/>
        <v>1.4808788436146076E-3</v>
      </c>
      <c r="X140" s="22">
        <f t="shared" si="29"/>
        <v>1.4856166683307065E-3</v>
      </c>
      <c r="Y140" s="22">
        <f t="shared" si="29"/>
        <v>1.4922750261764941E-3</v>
      </c>
      <c r="Z140" s="22">
        <f t="shared" si="29"/>
        <v>1.500282115151041E-3</v>
      </c>
      <c r="AA140" s="22">
        <f t="shared" si="29"/>
        <v>1.5096685057529521E-3</v>
      </c>
      <c r="AB140" s="22">
        <f t="shared" si="29"/>
        <v>1.5218076725558457E-3</v>
      </c>
      <c r="AC140" s="22">
        <f t="shared" si="29"/>
        <v>1.5369458318485632E-3</v>
      </c>
      <c r="AD140" s="22">
        <f t="shared" si="29"/>
        <v>1.554563065561897E-3</v>
      </c>
      <c r="AE140" s="22">
        <f t="shared" si="29"/>
        <v>1.5731393229565249E-3</v>
      </c>
      <c r="AF140" s="22">
        <f t="shared" si="29"/>
        <v>1.5928682144346739E-3</v>
      </c>
      <c r="AG140" s="22">
        <f t="shared" si="29"/>
        <v>1.615608644826237E-3</v>
      </c>
      <c r="AH140" s="22">
        <f t="shared" si="29"/>
        <v>1.6396912041493313E-3</v>
      </c>
      <c r="AI140" s="22">
        <f t="shared" si="29"/>
        <v>1.6652093992413262E-3</v>
      </c>
      <c r="AJ140" s="22">
        <f t="shared" si="29"/>
        <v>1.6923370940034712E-3</v>
      </c>
      <c r="AK140" s="22">
        <f t="shared" si="29"/>
        <v>1.7206500988956575E-3</v>
      </c>
      <c r="AL140" s="22">
        <f t="shared" si="29"/>
        <v>1.7492401520243491E-3</v>
      </c>
      <c r="AM140" s="22">
        <f t="shared" si="29"/>
        <v>1.7777572404397283E-3</v>
      </c>
      <c r="AN140" s="22">
        <f t="shared" si="29"/>
        <v>1.8075143233878593E-3</v>
      </c>
      <c r="AO140" s="22">
        <f t="shared" si="29"/>
        <v>1.8365992439953553E-3</v>
      </c>
      <c r="AP140" s="22">
        <f t="shared" si="29"/>
        <v>1.8666790028687955E-3</v>
      </c>
      <c r="AQ140" s="22">
        <f t="shared" si="29"/>
        <v>1.8981676059098944E-3</v>
      </c>
      <c r="AR140" s="22">
        <f t="shared" si="29"/>
        <v>1.9311599352473808E-3</v>
      </c>
      <c r="AS140" s="22">
        <f t="shared" si="29"/>
        <v>1.9657451303164626E-3</v>
      </c>
      <c r="AT140" s="22">
        <f t="shared" si="29"/>
        <v>1.999423483673865E-3</v>
      </c>
      <c r="AU140" s="22">
        <f t="shared" si="29"/>
        <v>2.0347015783123111E-3</v>
      </c>
      <c r="AV140" s="22">
        <f t="shared" si="29"/>
        <v>2.0725416610168261E-3</v>
      </c>
      <c r="AW140" s="22">
        <f t="shared" si="29"/>
        <v>2.11257706946729E-3</v>
      </c>
      <c r="AY140" s="79"/>
    </row>
    <row r="141" spans="1:51" x14ac:dyDescent="0.25">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2.7061685185942399E-2</v>
      </c>
      <c r="S141" s="22">
        <f t="shared" si="29"/>
        <v>2.4014748048472239E-2</v>
      </c>
      <c r="T141" s="22">
        <f t="shared" si="29"/>
        <v>2.4913020029281582E-2</v>
      </c>
      <c r="U141" s="22">
        <f t="shared" si="29"/>
        <v>2.4967492067687117E-2</v>
      </c>
      <c r="V141" s="22">
        <f t="shared" si="29"/>
        <v>2.4490984052511891E-2</v>
      </c>
      <c r="W141" s="22">
        <f t="shared" si="29"/>
        <v>2.427068078926067E-2</v>
      </c>
      <c r="X141" s="22">
        <f t="shared" si="29"/>
        <v>2.4085772372737162E-2</v>
      </c>
      <c r="Y141" s="22">
        <f t="shared" si="29"/>
        <v>2.3999231319888695E-2</v>
      </c>
      <c r="Z141" s="22">
        <f t="shared" si="29"/>
        <v>2.3978457958089842E-2</v>
      </c>
      <c r="AA141" s="22">
        <f t="shared" si="29"/>
        <v>2.402219902053113E-2</v>
      </c>
      <c r="AB141" s="22">
        <f t="shared" si="29"/>
        <v>2.4190177256763468E-2</v>
      </c>
      <c r="AC141" s="22">
        <f t="shared" si="29"/>
        <v>2.4487022069257937E-2</v>
      </c>
      <c r="AD141" s="22">
        <f t="shared" si="29"/>
        <v>2.4674493082593771E-2</v>
      </c>
      <c r="AE141" s="22">
        <f t="shared" si="29"/>
        <v>2.4878344853189249E-2</v>
      </c>
      <c r="AF141" s="22">
        <f t="shared" si="29"/>
        <v>2.5104139909981237E-2</v>
      </c>
      <c r="AG141" s="22">
        <f t="shared" si="29"/>
        <v>2.5426409827964801E-2</v>
      </c>
      <c r="AH141" s="22">
        <f t="shared" si="29"/>
        <v>2.5768875898053403E-2</v>
      </c>
      <c r="AI141" s="22">
        <f t="shared" si="29"/>
        <v>2.6131308975829524E-2</v>
      </c>
      <c r="AJ141" s="22">
        <f t="shared" si="29"/>
        <v>2.6517473925256753E-2</v>
      </c>
      <c r="AK141" s="22">
        <f t="shared" si="29"/>
        <v>2.6908456498090223E-2</v>
      </c>
      <c r="AL141" s="22">
        <f t="shared" si="29"/>
        <v>2.7268247310873892E-2</v>
      </c>
      <c r="AM141" s="22">
        <f t="shared" si="29"/>
        <v>2.7583980993975396E-2</v>
      </c>
      <c r="AN141" s="22">
        <f t="shared" si="29"/>
        <v>2.8044298655306568E-2</v>
      </c>
      <c r="AO141" s="22">
        <f t="shared" si="29"/>
        <v>2.844839403492954E-2</v>
      </c>
      <c r="AP141" s="22">
        <f t="shared" si="29"/>
        <v>2.885449992032919E-2</v>
      </c>
      <c r="AQ141" s="22">
        <f t="shared" si="29"/>
        <v>2.927456612582886E-2</v>
      </c>
      <c r="AR141" s="22">
        <f t="shared" si="29"/>
        <v>2.9709541943827189E-2</v>
      </c>
      <c r="AS141" s="22">
        <f t="shared" si="29"/>
        <v>3.0159989319154656E-2</v>
      </c>
      <c r="AT141" s="22">
        <f t="shared" si="29"/>
        <v>3.0546087015283521E-2</v>
      </c>
      <c r="AU141" s="22">
        <f t="shared" si="29"/>
        <v>3.094551766769826E-2</v>
      </c>
      <c r="AV141" s="22">
        <f t="shared" si="29"/>
        <v>3.1383769605566547E-2</v>
      </c>
      <c r="AW141" s="22">
        <f t="shared" si="29"/>
        <v>3.1846027881071305E-2</v>
      </c>
      <c r="AY141" s="79"/>
    </row>
    <row r="142" spans="1:51" x14ac:dyDescent="0.25">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3.5923531179771262E-2</v>
      </c>
      <c r="S142" s="22">
        <f t="shared" si="30"/>
        <v>3.1878818498035873E-2</v>
      </c>
      <c r="T142" s="22">
        <f t="shared" si="30"/>
        <v>3.3071246142094106E-2</v>
      </c>
      <c r="U142" s="22">
        <f t="shared" si="30"/>
        <v>3.3143556050240677E-2</v>
      </c>
      <c r="V142" s="22">
        <f t="shared" si="30"/>
        <v>3.2511006731048613E-2</v>
      </c>
      <c r="W142" s="22">
        <f t="shared" si="30"/>
        <v>3.2218561116814579E-2</v>
      </c>
      <c r="X142" s="22">
        <f t="shared" si="30"/>
        <v>3.1973101042146533E-2</v>
      </c>
      <c r="Y142" s="22">
        <f t="shared" si="30"/>
        <v>3.1858220531602907E-2</v>
      </c>
      <c r="Z142" s="22">
        <f t="shared" si="30"/>
        <v>3.1830644550832975E-2</v>
      </c>
      <c r="AA142" s="22">
        <f t="shared" si="30"/>
        <v>3.188870942778535E-2</v>
      </c>
      <c r="AB142" s="22">
        <f t="shared" si="30"/>
        <v>3.2111695223583113E-2</v>
      </c>
      <c r="AC142" s="22">
        <f t="shared" si="30"/>
        <v>3.2505747323588234E-2</v>
      </c>
      <c r="AD142" s="22">
        <f t="shared" si="30"/>
        <v>3.2754609164475049E-2</v>
      </c>
      <c r="AE142" s="22">
        <f t="shared" si="30"/>
        <v>3.3025215942534922E-2</v>
      </c>
      <c r="AF142" s="22">
        <f t="shared" si="30"/>
        <v>3.3324951739000346E-2</v>
      </c>
      <c r="AG142" s="22">
        <f t="shared" si="30"/>
        <v>3.3752754862399273E-2</v>
      </c>
      <c r="AH142" s="22">
        <f t="shared" si="30"/>
        <v>3.4207367738955559E-2</v>
      </c>
      <c r="AI142" s="22">
        <f t="shared" si="30"/>
        <v>3.4688486186702283E-2</v>
      </c>
      <c r="AJ142" s="22">
        <f t="shared" si="30"/>
        <v>3.520110794347632E-2</v>
      </c>
      <c r="AK142" s="22">
        <f t="shared" si="30"/>
        <v>3.5720124942950786E-2</v>
      </c>
      <c r="AL142" s="22">
        <f t="shared" si="30"/>
        <v>3.6197735867489332E-2</v>
      </c>
      <c r="AM142" s="22">
        <f t="shared" si="30"/>
        <v>3.6616862345809791E-2</v>
      </c>
      <c r="AN142" s="22">
        <f t="shared" si="30"/>
        <v>3.7227919482340971E-2</v>
      </c>
      <c r="AO142" s="22">
        <f t="shared" si="30"/>
        <v>3.7764343318097811E-2</v>
      </c>
      <c r="AP142" s="22">
        <f t="shared" si="30"/>
        <v>3.8303436036685089E-2</v>
      </c>
      <c r="AQ142" s="22">
        <f t="shared" si="30"/>
        <v>3.8861060638669384E-2</v>
      </c>
      <c r="AR142" s="22">
        <f t="shared" si="30"/>
        <v>3.9438477279685767E-2</v>
      </c>
      <c r="AS142" s="22">
        <f t="shared" si="30"/>
        <v>4.0036431923723546E-2</v>
      </c>
      <c r="AT142" s="22">
        <f t="shared" si="30"/>
        <v>4.0548964403871089E-2</v>
      </c>
      <c r="AU142" s="22">
        <f t="shared" si="30"/>
        <v>4.1079195961794567E-2</v>
      </c>
      <c r="AV142" s="22">
        <f t="shared" si="30"/>
        <v>4.1660961548321489E-2</v>
      </c>
      <c r="AW142" s="22">
        <f t="shared" si="30"/>
        <v>4.2274594788790511E-2</v>
      </c>
      <c r="AY142" s="79"/>
    </row>
    <row r="143" spans="1:51" x14ac:dyDescent="0.25">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4.6315596244033488E-2</v>
      </c>
      <c r="O143" s="22">
        <f t="shared" si="30"/>
        <v>4.7281576900430188E-2</v>
      </c>
      <c r="P143" s="22">
        <f t="shared" si="30"/>
        <v>4.7947144057730852E-2</v>
      </c>
      <c r="Q143" s="22">
        <f t="shared" si="30"/>
        <v>4.8855920576585839E-2</v>
      </c>
      <c r="R143" s="22">
        <f t="shared" si="30"/>
        <v>4.9808583705724517E-2</v>
      </c>
      <c r="S143" s="22">
        <f t="shared" si="30"/>
        <v>4.5986911012556725E-2</v>
      </c>
      <c r="T143" s="22">
        <f t="shared" si="30"/>
        <v>4.8856443444208197E-2</v>
      </c>
      <c r="U143" s="22">
        <f t="shared" si="30"/>
        <v>5.0126725552886477E-2</v>
      </c>
      <c r="V143" s="22">
        <f t="shared" si="30"/>
        <v>5.0323572055413011E-2</v>
      </c>
      <c r="W143" s="22">
        <f t="shared" si="30"/>
        <v>5.1027089909847584E-2</v>
      </c>
      <c r="X143" s="22">
        <f t="shared" si="30"/>
        <v>5.1799517753616409E-2</v>
      </c>
      <c r="Y143" s="22">
        <f t="shared" si="30"/>
        <v>5.2784983515339438E-2</v>
      </c>
      <c r="Z143" s="22">
        <f t="shared" si="30"/>
        <v>5.3925228435181494E-2</v>
      </c>
      <c r="AA143" s="22">
        <f t="shared" si="30"/>
        <v>5.5227882789165614E-2</v>
      </c>
      <c r="AB143" s="22">
        <f t="shared" si="30"/>
        <v>5.6843866240216291E-2</v>
      </c>
      <c r="AC143" s="22">
        <f t="shared" si="30"/>
        <v>5.8804393787153471E-2</v>
      </c>
      <c r="AD143" s="22">
        <f t="shared" si="30"/>
        <v>6.1219639268874082E-2</v>
      </c>
      <c r="AE143" s="22">
        <f t="shared" si="30"/>
        <v>6.3776320001480799E-2</v>
      </c>
      <c r="AF143" s="22">
        <f t="shared" si="30"/>
        <v>6.6498895502615951E-2</v>
      </c>
      <c r="AG143" s="22">
        <f t="shared" si="30"/>
        <v>6.9603284640762972E-2</v>
      </c>
      <c r="AH143" s="22">
        <f t="shared" si="30"/>
        <v>7.2906966362152381E-2</v>
      </c>
      <c r="AI143" s="22">
        <f t="shared" si="30"/>
        <v>7.6423263660527499E-2</v>
      </c>
      <c r="AJ143" s="22">
        <f t="shared" si="30"/>
        <v>8.0178550835766693E-2</v>
      </c>
      <c r="AK143" s="22">
        <f t="shared" si="30"/>
        <v>8.413100995108784E-2</v>
      </c>
      <c r="AL143" s="22">
        <f t="shared" si="30"/>
        <v>8.8176814110827659E-2</v>
      </c>
      <c r="AM143" s="22">
        <f t="shared" si="30"/>
        <v>9.2274505584201458E-2</v>
      </c>
      <c r="AN143" s="22">
        <f t="shared" si="30"/>
        <v>9.6461364292334692E-2</v>
      </c>
      <c r="AO143" s="22">
        <f t="shared" si="30"/>
        <v>0.10062173504543424</v>
      </c>
      <c r="AP143" s="22">
        <f t="shared" si="30"/>
        <v>0.10495893165406156</v>
      </c>
      <c r="AQ143" s="22">
        <f t="shared" si="30"/>
        <v>0.10952672051483585</v>
      </c>
      <c r="AR143" s="22">
        <f t="shared" si="30"/>
        <v>0.11434225005471457</v>
      </c>
      <c r="AS143" s="22">
        <f t="shared" si="30"/>
        <v>0.11942245706952602</v>
      </c>
      <c r="AT143" s="22">
        <f t="shared" si="30"/>
        <v>0.12445801961268657</v>
      </c>
      <c r="AU143" s="22">
        <f t="shared" si="30"/>
        <v>0.12976322686402902</v>
      </c>
      <c r="AV143" s="22">
        <f t="shared" si="30"/>
        <v>0.13546448505143638</v>
      </c>
      <c r="AW143" s="22">
        <f t="shared" si="30"/>
        <v>0.14152327253928215</v>
      </c>
      <c r="AY143" s="79"/>
    </row>
    <row r="144" spans="1:51" x14ac:dyDescent="0.25">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4.4581709989822945E-3</v>
      </c>
      <c r="T144" s="22">
        <f t="shared" si="30"/>
        <v>4.4610980917274045E-3</v>
      </c>
      <c r="U144" s="22">
        <f t="shared" si="30"/>
        <v>4.4595819749100821E-3</v>
      </c>
      <c r="V144" s="22">
        <f t="shared" si="30"/>
        <v>4.4591492889482038E-3</v>
      </c>
      <c r="W144" s="22">
        <f t="shared" si="30"/>
        <v>4.4637731513944437E-3</v>
      </c>
      <c r="X144" s="22">
        <f t="shared" si="30"/>
        <v>4.4712731698915899E-3</v>
      </c>
      <c r="Y144" s="22">
        <f t="shared" si="30"/>
        <v>4.4784042673409168E-3</v>
      </c>
      <c r="Z144" s="22">
        <f t="shared" si="30"/>
        <v>4.485241386431282E-3</v>
      </c>
      <c r="AA144" s="22">
        <f t="shared" si="30"/>
        <v>4.4917527438929237E-3</v>
      </c>
      <c r="AB144" s="22">
        <f t="shared" si="30"/>
        <v>4.498084693555734E-3</v>
      </c>
      <c r="AC144" s="22">
        <f t="shared" si="30"/>
        <v>4.5043547728788359E-3</v>
      </c>
      <c r="AD144" s="22">
        <f t="shared" si="30"/>
        <v>4.510532278085972E-3</v>
      </c>
      <c r="AE144" s="22">
        <f t="shared" si="30"/>
        <v>4.5166262135033974E-3</v>
      </c>
      <c r="AF144" s="22">
        <f t="shared" si="30"/>
        <v>4.5226631659848722E-3</v>
      </c>
      <c r="AG144" s="22">
        <f t="shared" si="30"/>
        <v>4.5286797298434598E-3</v>
      </c>
      <c r="AH144" s="22">
        <f t="shared" si="30"/>
        <v>4.5346258681925782E-3</v>
      </c>
      <c r="AI144" s="22">
        <f t="shared" si="30"/>
        <v>4.5405768629306698E-3</v>
      </c>
      <c r="AJ144" s="22">
        <f t="shared" si="30"/>
        <v>4.5464705257573486E-3</v>
      </c>
      <c r="AK144" s="22">
        <f t="shared" si="30"/>
        <v>4.5521570128301964E-3</v>
      </c>
      <c r="AL144" s="22">
        <f t="shared" si="30"/>
        <v>4.5575828912470711E-3</v>
      </c>
      <c r="AM144" s="22">
        <f t="shared" si="30"/>
        <v>4.5627518435696962E-3</v>
      </c>
      <c r="AN144" s="22">
        <f t="shared" si="30"/>
        <v>4.5677660955520385E-3</v>
      </c>
      <c r="AO144" s="22">
        <f t="shared" si="30"/>
        <v>4.5724301465395233E-3</v>
      </c>
      <c r="AP144" s="22">
        <f t="shared" si="30"/>
        <v>4.5767789562386934E-3</v>
      </c>
      <c r="AQ144" s="22">
        <f t="shared" si="30"/>
        <v>4.5808271676653408E-3</v>
      </c>
      <c r="AR144" s="22">
        <f t="shared" si="30"/>
        <v>4.5845132132215621E-3</v>
      </c>
      <c r="AS144" s="22">
        <f t="shared" si="30"/>
        <v>4.5877693834176433E-3</v>
      </c>
      <c r="AT144" s="22">
        <f t="shared" si="30"/>
        <v>4.5904470581737663E-3</v>
      </c>
      <c r="AU144" s="22">
        <f t="shared" si="30"/>
        <v>4.5926983315877348E-3</v>
      </c>
      <c r="AV144" s="22">
        <f t="shared" si="30"/>
        <v>4.5945852867812966E-3</v>
      </c>
      <c r="AW144" s="22">
        <f t="shared" si="30"/>
        <v>4.5960188686608441E-3</v>
      </c>
      <c r="AY144" s="79"/>
    </row>
    <row r="145" spans="1:51" x14ac:dyDescent="0.25">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3.7083959035202588E-3</v>
      </c>
      <c r="T145" s="22">
        <f t="shared" si="30"/>
        <v>3.7108307178752185E-3</v>
      </c>
      <c r="U145" s="22">
        <f t="shared" si="30"/>
        <v>3.7095695815491572E-3</v>
      </c>
      <c r="V145" s="22">
        <f t="shared" si="30"/>
        <v>3.7092096647023355E-3</v>
      </c>
      <c r="W145" s="22">
        <f t="shared" si="30"/>
        <v>3.7130558860693471E-3</v>
      </c>
      <c r="X145" s="22">
        <f t="shared" si="30"/>
        <v>3.7192945516291683E-3</v>
      </c>
      <c r="Y145" s="22">
        <f t="shared" si="30"/>
        <v>3.7252263412744561E-3</v>
      </c>
      <c r="Z145" s="22">
        <f t="shared" si="30"/>
        <v>3.7309135938343898E-3</v>
      </c>
      <c r="AA145" s="22">
        <f t="shared" si="30"/>
        <v>3.736329871348784E-3</v>
      </c>
      <c r="AB145" s="22">
        <f t="shared" si="30"/>
        <v>3.7415969138638022E-3</v>
      </c>
      <c r="AC145" s="22">
        <f t="shared" si="30"/>
        <v>3.7468124913914136E-3</v>
      </c>
      <c r="AD145" s="22">
        <f t="shared" si="30"/>
        <v>3.7519510639157407E-3</v>
      </c>
      <c r="AE145" s="22">
        <f t="shared" si="30"/>
        <v>3.7570201214156547E-3</v>
      </c>
      <c r="AF145" s="22">
        <f t="shared" si="30"/>
        <v>3.7620417793684698E-3</v>
      </c>
      <c r="AG145" s="22">
        <f t="shared" si="30"/>
        <v>3.7670464776565233E-3</v>
      </c>
      <c r="AH145" s="22">
        <f t="shared" si="30"/>
        <v>3.7719925945956605E-3</v>
      </c>
      <c r="AI145" s="22">
        <f t="shared" si="30"/>
        <v>3.7769427511763856E-3</v>
      </c>
      <c r="AJ145" s="22">
        <f t="shared" si="30"/>
        <v>3.7818452179252324E-3</v>
      </c>
      <c r="AK145" s="22">
        <f t="shared" si="30"/>
        <v>3.7865753517337332E-3</v>
      </c>
      <c r="AL145" s="22">
        <f t="shared" si="30"/>
        <v>3.7910887060439956E-3</v>
      </c>
      <c r="AM145" s="22">
        <f t="shared" si="30"/>
        <v>3.7953883440845922E-3</v>
      </c>
      <c r="AN145" s="22">
        <f t="shared" si="30"/>
        <v>3.7995592992845569E-3</v>
      </c>
      <c r="AO145" s="22">
        <f t="shared" si="30"/>
        <v>3.8034389502848774E-3</v>
      </c>
      <c r="AP145" s="22">
        <f t="shared" si="30"/>
        <v>3.8070563772694571E-3</v>
      </c>
      <c r="AQ145" s="22">
        <f t="shared" si="30"/>
        <v>3.8104237605920328E-3</v>
      </c>
      <c r="AR145" s="22">
        <f t="shared" si="30"/>
        <v>3.8134898870918915E-3</v>
      </c>
      <c r="AS145" s="22">
        <f t="shared" si="30"/>
        <v>3.8161984346597329E-3</v>
      </c>
      <c r="AT145" s="22">
        <f t="shared" si="30"/>
        <v>3.8184257781373244E-3</v>
      </c>
      <c r="AU145" s="22">
        <f t="shared" si="30"/>
        <v>3.8202984324406178E-3</v>
      </c>
      <c r="AV145" s="22">
        <f t="shared" si="30"/>
        <v>3.8218680395533831E-3</v>
      </c>
      <c r="AW145" s="22">
        <f t="shared" si="30"/>
        <v>3.8230605216655962E-3</v>
      </c>
      <c r="AY145" s="79"/>
    </row>
    <row r="146" spans="1:51" x14ac:dyDescent="0.25">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5.5840147541839718E-4</v>
      </c>
      <c r="R146" s="22">
        <f t="shared" si="30"/>
        <v>5.620753208024884E-4</v>
      </c>
      <c r="S146" s="22">
        <f t="shared" si="30"/>
        <v>5.6066630759729153E-4</v>
      </c>
      <c r="T146" s="22">
        <f t="shared" si="30"/>
        <v>5.6157634290112345E-4</v>
      </c>
      <c r="U146" s="22">
        <f t="shared" si="30"/>
        <v>5.6159613547716977E-4</v>
      </c>
      <c r="V146" s="22">
        <f t="shared" si="30"/>
        <v>5.6178683196627093E-4</v>
      </c>
      <c r="W146" s="22">
        <f t="shared" si="30"/>
        <v>5.6290393869214356E-4</v>
      </c>
      <c r="X146" s="22">
        <f t="shared" si="30"/>
        <v>5.645308779883766E-4</v>
      </c>
      <c r="Y146" s="22">
        <f t="shared" si="30"/>
        <v>5.6605380948017545E-4</v>
      </c>
      <c r="Z146" s="22">
        <f t="shared" si="30"/>
        <v>5.6748982359473594E-4</v>
      </c>
      <c r="AA146" s="22">
        <f t="shared" si="30"/>
        <v>5.6883553846490673E-4</v>
      </c>
      <c r="AB146" s="22">
        <f t="shared" si="30"/>
        <v>5.7012079913769484E-4</v>
      </c>
      <c r="AC146" s="22">
        <f t="shared" si="30"/>
        <v>5.7136961061407033E-4</v>
      </c>
      <c r="AD146" s="22">
        <f t="shared" si="30"/>
        <v>5.7257792176041594E-4</v>
      </c>
      <c r="AE146" s="22">
        <f t="shared" si="30"/>
        <v>5.7374897777707958E-4</v>
      </c>
      <c r="AF146" s="22">
        <f t="shared" si="30"/>
        <v>5.7488914523303825E-4</v>
      </c>
      <c r="AG146" s="22">
        <f t="shared" si="30"/>
        <v>5.760064894775208E-4</v>
      </c>
      <c r="AH146" s="22">
        <f t="shared" si="30"/>
        <v>5.7709286127535829E-4</v>
      </c>
      <c r="AI146" s="22">
        <f t="shared" si="30"/>
        <v>5.7816327054346548E-4</v>
      </c>
      <c r="AJ146" s="22">
        <f t="shared" si="30"/>
        <v>5.7920715562869113E-4</v>
      </c>
      <c r="AK146" s="22">
        <f t="shared" si="30"/>
        <v>5.8019781115600767E-4</v>
      </c>
      <c r="AL146" s="22">
        <f t="shared" si="30"/>
        <v>5.811263999509201E-4</v>
      </c>
      <c r="AM146" s="22">
        <f t="shared" si="30"/>
        <v>5.8199457697221952E-4</v>
      </c>
      <c r="AN146" s="22">
        <f t="shared" si="30"/>
        <v>5.8282199425588939E-4</v>
      </c>
      <c r="AO146" s="22">
        <f t="shared" si="30"/>
        <v>5.8357363646125153E-4</v>
      </c>
      <c r="AP146" s="22">
        <f t="shared" si="30"/>
        <v>5.8425678515061229E-4</v>
      </c>
      <c r="AQ146" s="22">
        <f t="shared" si="30"/>
        <v>5.8487492413681285E-4</v>
      </c>
      <c r="AR146" s="22">
        <f t="shared" si="30"/>
        <v>5.8541760018569874E-4</v>
      </c>
      <c r="AS146" s="22">
        <f t="shared" si="30"/>
        <v>5.8587327760768629E-4</v>
      </c>
      <c r="AT146" s="22">
        <f t="shared" si="30"/>
        <v>5.8621578048485747E-4</v>
      </c>
      <c r="AU146" s="22">
        <f t="shared" si="30"/>
        <v>5.8647354978308105E-4</v>
      </c>
      <c r="AV146" s="22">
        <f t="shared" si="30"/>
        <v>5.8665853167492793E-4</v>
      </c>
      <c r="AW146" s="22">
        <f t="shared" si="30"/>
        <v>5.8675527523613749E-4</v>
      </c>
      <c r="AY146" s="79"/>
    </row>
    <row r="147" spans="1:51" x14ac:dyDescent="0.25">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6.769960915195136E-3</v>
      </c>
      <c r="O147" s="22">
        <f t="shared" si="30"/>
        <v>6.8044291009834836E-3</v>
      </c>
      <c r="P147" s="22">
        <f t="shared" si="30"/>
        <v>6.8438891439814974E-3</v>
      </c>
      <c r="Q147" s="22">
        <f t="shared" si="30"/>
        <v>6.8863566425632575E-3</v>
      </c>
      <c r="R147" s="22">
        <f t="shared" si="30"/>
        <v>6.9316634884048298E-3</v>
      </c>
      <c r="S147" s="22">
        <f t="shared" si="30"/>
        <v>6.9142871599526205E-3</v>
      </c>
      <c r="T147" s="22">
        <f t="shared" si="30"/>
        <v>6.9255099592025939E-3</v>
      </c>
      <c r="U147" s="22">
        <f t="shared" si="30"/>
        <v>6.9257540465546717E-3</v>
      </c>
      <c r="V147" s="22">
        <f t="shared" si="30"/>
        <v>6.9281057667635966E-3</v>
      </c>
      <c r="W147" s="22">
        <f t="shared" si="30"/>
        <v>6.9418822262838752E-3</v>
      </c>
      <c r="X147" s="22">
        <f t="shared" si="30"/>
        <v>6.9619460776934108E-3</v>
      </c>
      <c r="Y147" s="22">
        <f t="shared" si="30"/>
        <v>6.9807272769853018E-3</v>
      </c>
      <c r="Z147" s="22">
        <f t="shared" si="30"/>
        <v>6.9984365878878341E-3</v>
      </c>
      <c r="AA147" s="22">
        <f t="shared" si="30"/>
        <v>7.0150323043089895E-3</v>
      </c>
      <c r="AB147" s="22">
        <f t="shared" si="30"/>
        <v>7.0308824833667143E-3</v>
      </c>
      <c r="AC147" s="22">
        <f t="shared" si="30"/>
        <v>7.0462831611661494E-3</v>
      </c>
      <c r="AD147" s="22">
        <f t="shared" si="30"/>
        <v>7.0611843780418503E-3</v>
      </c>
      <c r="AE147" s="22">
        <f t="shared" si="30"/>
        <v>7.0756261546741969E-3</v>
      </c>
      <c r="AF147" s="22">
        <f t="shared" si="30"/>
        <v>7.0896870052980076E-3</v>
      </c>
      <c r="AG147" s="22">
        <f t="shared" si="30"/>
        <v>7.1034663939614374E-3</v>
      </c>
      <c r="AH147" s="22">
        <f t="shared" si="30"/>
        <v>7.1168638221124408E-3</v>
      </c>
      <c r="AI147" s="22">
        <f t="shared" si="30"/>
        <v>7.1300643960689608E-3</v>
      </c>
      <c r="AJ147" s="22">
        <f t="shared" si="30"/>
        <v>7.1429378666938896E-3</v>
      </c>
      <c r="AK147" s="22">
        <f t="shared" si="30"/>
        <v>7.1551548961455366E-3</v>
      </c>
      <c r="AL147" s="22">
        <f t="shared" si="30"/>
        <v>7.1666065020197216E-3</v>
      </c>
      <c r="AM147" s="22">
        <f t="shared" si="30"/>
        <v>7.1773130937117773E-3</v>
      </c>
      <c r="AN147" s="22">
        <f t="shared" si="30"/>
        <v>7.1875170253960594E-3</v>
      </c>
      <c r="AO147" s="22">
        <f t="shared" si="30"/>
        <v>7.1967864785074569E-3</v>
      </c>
      <c r="AP147" s="22">
        <f t="shared" si="30"/>
        <v>7.2052112512237436E-3</v>
      </c>
      <c r="AQ147" s="22">
        <f t="shared" si="30"/>
        <v>7.2128343068585061E-3</v>
      </c>
      <c r="AR147" s="22">
        <f t="shared" si="30"/>
        <v>7.219526733326766E-3</v>
      </c>
      <c r="AS147" s="22">
        <f t="shared" si="30"/>
        <v>7.2251462694130899E-3</v>
      </c>
      <c r="AT147" s="22">
        <f t="shared" si="30"/>
        <v>7.2293701066827492E-3</v>
      </c>
      <c r="AU147" s="22">
        <f t="shared" si="30"/>
        <v>7.232548986748819E-3</v>
      </c>
      <c r="AV147" s="22">
        <f t="shared" si="30"/>
        <v>7.2348302330129321E-3</v>
      </c>
      <c r="AW147" s="22">
        <f t="shared" si="30"/>
        <v>7.2360233005363686E-3</v>
      </c>
      <c r="AY147" s="79"/>
    </row>
    <row r="148" spans="1:51" x14ac:dyDescent="0.25">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5">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5">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2.6729002214214568E-2</v>
      </c>
      <c r="M150" s="22">
        <f t="shared" si="31"/>
        <v>2.6740992333189311E-2</v>
      </c>
      <c r="N150" s="22">
        <f t="shared" si="31"/>
        <v>2.6495489531984436E-2</v>
      </c>
      <c r="O150" s="22">
        <f t="shared" si="31"/>
        <v>2.609452683304701E-2</v>
      </c>
      <c r="P150" s="22">
        <f t="shared" si="31"/>
        <v>2.5544514050244028E-2</v>
      </c>
      <c r="Q150" s="22">
        <f t="shared" si="31"/>
        <v>2.5145143775072754E-2</v>
      </c>
      <c r="R150" s="22">
        <f t="shared" si="31"/>
        <v>2.4781112413324518E-2</v>
      </c>
      <c r="S150" s="22">
        <f t="shared" si="31"/>
        <v>2.2119850736863438E-2</v>
      </c>
      <c r="T150" s="22">
        <f t="shared" si="31"/>
        <v>2.2884216141871892E-2</v>
      </c>
      <c r="U150" s="22">
        <f t="shared" si="31"/>
        <v>2.2864544545948863E-2</v>
      </c>
      <c r="V150" s="22">
        <f t="shared" si="31"/>
        <v>2.2349209585613386E-2</v>
      </c>
      <c r="W150" s="22">
        <f t="shared" si="31"/>
        <v>2.2072248282822265E-2</v>
      </c>
      <c r="X150" s="22">
        <f t="shared" si="31"/>
        <v>2.1829131631099036E-2</v>
      </c>
      <c r="Y150" s="22">
        <f t="shared" si="31"/>
        <v>2.168349697720074E-2</v>
      </c>
      <c r="Z150" s="22">
        <f t="shared" si="31"/>
        <v>2.16040406617014E-2</v>
      </c>
      <c r="AA150" s="22">
        <f t="shared" si="31"/>
        <v>2.158909713703637E-2</v>
      </c>
      <c r="AB150" s="22">
        <f t="shared" si="31"/>
        <v>2.1693597526377076E-2</v>
      </c>
      <c r="AC150" s="22">
        <f t="shared" si="31"/>
        <v>2.1921059725777094E-2</v>
      </c>
      <c r="AD150" s="22">
        <f t="shared" si="31"/>
        <v>2.2243888566125167E-2</v>
      </c>
      <c r="AE150" s="22">
        <f t="shared" si="31"/>
        <v>2.2594213449130693E-2</v>
      </c>
      <c r="AF150" s="22">
        <f t="shared" si="31"/>
        <v>2.2978036113902488E-2</v>
      </c>
      <c r="AG150" s="22">
        <f t="shared" si="31"/>
        <v>2.3467810661069458E-2</v>
      </c>
      <c r="AH150" s="22">
        <f t="shared" si="31"/>
        <v>2.3992643640663967E-2</v>
      </c>
      <c r="AI150" s="22">
        <f t="shared" si="31"/>
        <v>2.4553401994137039E-2</v>
      </c>
      <c r="AJ150" s="22">
        <f t="shared" si="31"/>
        <v>2.5155179177804035E-2</v>
      </c>
      <c r="AK150" s="22">
        <f t="shared" si="31"/>
        <v>2.5780868953810543E-2</v>
      </c>
      <c r="AL150" s="22">
        <f t="shared" si="31"/>
        <v>2.6395448536936907E-2</v>
      </c>
      <c r="AM150" s="22">
        <f t="shared" si="31"/>
        <v>2.6985938283534693E-2</v>
      </c>
      <c r="AN150" s="22">
        <f t="shared" si="31"/>
        <v>2.7599371037367381E-2</v>
      </c>
      <c r="AO150" s="22">
        <f t="shared" si="31"/>
        <v>2.816769452545647E-2</v>
      </c>
      <c r="AP150" s="22">
        <f t="shared" si="31"/>
        <v>2.875043707640362E-2</v>
      </c>
      <c r="AQ150" s="22">
        <f t="shared" si="31"/>
        <v>2.9360485943112583E-2</v>
      </c>
      <c r="AR150" s="22">
        <f t="shared" si="31"/>
        <v>2.9999669991420112E-2</v>
      </c>
      <c r="AS150" s="22">
        <f t="shared" si="31"/>
        <v>3.0669498707449793E-2</v>
      </c>
      <c r="AT150" s="22">
        <f t="shared" si="31"/>
        <v>3.1286560507744206E-2</v>
      </c>
      <c r="AU150" s="22">
        <f t="shared" si="31"/>
        <v>3.1932726595321148E-2</v>
      </c>
      <c r="AV150" s="22">
        <f t="shared" si="31"/>
        <v>3.2636230731040113E-2</v>
      </c>
      <c r="AW150" s="22">
        <f t="shared" si="31"/>
        <v>3.3382774113920009E-2</v>
      </c>
      <c r="AY150" s="79"/>
    </row>
    <row r="151" spans="1:51" x14ac:dyDescent="0.25">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3.8999555700251309E-3</v>
      </c>
      <c r="P151" s="22">
        <f t="shared" si="31"/>
        <v>3.8177534504158584E-3</v>
      </c>
      <c r="Q151" s="22">
        <f t="shared" si="31"/>
        <v>3.7580655955978051E-3</v>
      </c>
      <c r="R151" s="22">
        <f t="shared" si="31"/>
        <v>3.7036593154610876E-3</v>
      </c>
      <c r="S151" s="22">
        <f t="shared" si="31"/>
        <v>3.3059206492337782E-3</v>
      </c>
      <c r="T151" s="22">
        <f t="shared" si="31"/>
        <v>3.4201588240767131E-3</v>
      </c>
      <c r="U151" s="22">
        <f t="shared" si="31"/>
        <v>3.4172188071688704E-3</v>
      </c>
      <c r="V151" s="22">
        <f t="shared" si="31"/>
        <v>3.3401994589412646E-3</v>
      </c>
      <c r="W151" s="22">
        <f t="shared" si="31"/>
        <v>3.2988062280000664E-3</v>
      </c>
      <c r="X151" s="22">
        <f t="shared" si="31"/>
        <v>3.2624712468708769E-3</v>
      </c>
      <c r="Y151" s="22">
        <f t="shared" si="31"/>
        <v>3.2407054304874959E-3</v>
      </c>
      <c r="Z151" s="22">
        <f t="shared" si="31"/>
        <v>3.2288302927550535E-3</v>
      </c>
      <c r="AA151" s="22">
        <f t="shared" si="31"/>
        <v>3.2265969093859632E-3</v>
      </c>
      <c r="AB151" s="22">
        <f t="shared" si="31"/>
        <v>3.2422150073145662E-3</v>
      </c>
      <c r="AC151" s="22">
        <f t="shared" si="31"/>
        <v>3.2762103534343064E-3</v>
      </c>
      <c r="AD151" s="22">
        <f t="shared" si="31"/>
        <v>3.3244587137949075E-3</v>
      </c>
      <c r="AE151" s="22">
        <f t="shared" si="31"/>
        <v>3.3768164931689913E-3</v>
      </c>
      <c r="AF151" s="22">
        <f t="shared" si="31"/>
        <v>3.434180681029372E-3</v>
      </c>
      <c r="AG151" s="22">
        <f t="shared" si="31"/>
        <v>3.5073798996050226E-3</v>
      </c>
      <c r="AH151" s="22">
        <f t="shared" si="31"/>
        <v>3.5858187735956525E-3</v>
      </c>
      <c r="AI151" s="22">
        <f t="shared" si="31"/>
        <v>3.6696268716714451E-3</v>
      </c>
      <c r="AJ151" s="22">
        <f t="shared" si="31"/>
        <v>3.7595654359677696E-3</v>
      </c>
      <c r="AK151" s="22">
        <f t="shared" si="31"/>
        <v>3.8530778549764194E-3</v>
      </c>
      <c r="AL151" s="22">
        <f t="shared" si="31"/>
        <v>3.9449298009332215E-3</v>
      </c>
      <c r="AM151" s="22">
        <f t="shared" si="31"/>
        <v>4.0331814021605846E-3</v>
      </c>
      <c r="AN151" s="22">
        <f t="shared" si="31"/>
        <v>4.1248619488304652E-3</v>
      </c>
      <c r="AO151" s="22">
        <f t="shared" si="31"/>
        <v>4.2098006935385006E-3</v>
      </c>
      <c r="AP151" s="22">
        <f t="shared" si="31"/>
        <v>4.2968944382152123E-3</v>
      </c>
      <c r="AQ151" s="22">
        <f t="shared" si="31"/>
        <v>4.3880692462863087E-3</v>
      </c>
      <c r="AR151" s="22">
        <f t="shared" si="31"/>
        <v>4.4835984507596094E-3</v>
      </c>
      <c r="AS151" s="22">
        <f t="shared" si="31"/>
        <v>4.5837076517716169E-3</v>
      </c>
      <c r="AT151" s="22">
        <f t="shared" si="31"/>
        <v>4.6759305773109378E-3</v>
      </c>
      <c r="AU151" s="22">
        <f t="shared" si="31"/>
        <v>4.7725032819447566E-3</v>
      </c>
      <c r="AV151" s="22">
        <f t="shared" si="31"/>
        <v>4.8776454403056521E-3</v>
      </c>
      <c r="AW151" s="22">
        <f t="shared" si="31"/>
        <v>4.9892200261548447E-3</v>
      </c>
      <c r="AY151" s="79"/>
    </row>
    <row r="152" spans="1:51" x14ac:dyDescent="0.25">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1.8197780265539365E-2</v>
      </c>
      <c r="Q152" s="22">
        <f t="shared" si="31"/>
        <v>1.8432867891885713E-2</v>
      </c>
      <c r="R152" s="22">
        <f t="shared" si="31"/>
        <v>1.8677293946611211E-2</v>
      </c>
      <c r="S152" s="22">
        <f t="shared" si="31"/>
        <v>1.7866519757963228E-2</v>
      </c>
      <c r="T152" s="22">
        <f t="shared" si="31"/>
        <v>1.8509144113960856E-2</v>
      </c>
      <c r="U152" s="22">
        <f t="shared" si="31"/>
        <v>1.8806988990823701E-2</v>
      </c>
      <c r="V152" s="22">
        <f t="shared" si="31"/>
        <v>1.8884456622465989E-2</v>
      </c>
      <c r="W152" s="22">
        <f t="shared" si="31"/>
        <v>1.9076579460793972E-2</v>
      </c>
      <c r="X152" s="22">
        <f t="shared" si="31"/>
        <v>1.9288020002145689E-2</v>
      </c>
      <c r="Y152" s="22">
        <f t="shared" si="31"/>
        <v>1.9539785970133085E-2</v>
      </c>
      <c r="Z152" s="22">
        <f t="shared" si="31"/>
        <v>1.9819994601871449E-2</v>
      </c>
      <c r="AA152" s="22">
        <f t="shared" si="31"/>
        <v>2.0129932389994051E-2</v>
      </c>
      <c r="AB152" s="22">
        <f t="shared" si="31"/>
        <v>2.0500232945743369E-2</v>
      </c>
      <c r="AC152" s="22">
        <f t="shared" si="31"/>
        <v>2.0937059179758664E-2</v>
      </c>
      <c r="AD152" s="22">
        <f t="shared" si="31"/>
        <v>2.1429807921436568E-2</v>
      </c>
      <c r="AE152" s="22">
        <f t="shared" si="31"/>
        <v>2.1945154822106773E-2</v>
      </c>
      <c r="AF152" s="22">
        <f t="shared" si="31"/>
        <v>2.2487694592975279E-2</v>
      </c>
      <c r="AG152" s="22">
        <f t="shared" si="31"/>
        <v>2.3099678743148656E-2</v>
      </c>
      <c r="AH152" s="22">
        <f t="shared" si="31"/>
        <v>2.3744156426757715E-2</v>
      </c>
      <c r="AI152" s="22">
        <f t="shared" si="31"/>
        <v>2.4423456573095255E-2</v>
      </c>
      <c r="AJ152" s="22">
        <f t="shared" si="31"/>
        <v>2.5142024875307544E-2</v>
      </c>
      <c r="AK152" s="22">
        <f t="shared" si="31"/>
        <v>2.5890804322949275E-2</v>
      </c>
      <c r="AL152" s="22">
        <f t="shared" si="31"/>
        <v>2.664925548017839E-2</v>
      </c>
      <c r="AM152" s="22">
        <f t="shared" si="31"/>
        <v>2.7409320556492311E-2</v>
      </c>
      <c r="AN152" s="22">
        <f t="shared" si="31"/>
        <v>2.8201196183477262E-2</v>
      </c>
      <c r="AO152" s="22">
        <f t="shared" si="31"/>
        <v>2.8981036630624464E-2</v>
      </c>
      <c r="AP152" s="22">
        <f t="shared" si="31"/>
        <v>2.9787501375830049E-2</v>
      </c>
      <c r="AQ152" s="22">
        <f t="shared" si="31"/>
        <v>3.0630461447410714E-2</v>
      </c>
      <c r="AR152" s="22">
        <f t="shared" si="31"/>
        <v>3.1512558779286347E-2</v>
      </c>
      <c r="AS152" s="22">
        <f t="shared" si="31"/>
        <v>3.2436334131589861E-2</v>
      </c>
      <c r="AT152" s="22">
        <f t="shared" si="31"/>
        <v>3.3343283263071261E-2</v>
      </c>
      <c r="AU152" s="22">
        <f t="shared" si="31"/>
        <v>3.4292330953186408E-2</v>
      </c>
      <c r="AV152" s="22">
        <f t="shared" si="31"/>
        <v>3.5306560909979502E-2</v>
      </c>
      <c r="AW152" s="22">
        <f t="shared" si="31"/>
        <v>3.6377908135725716E-2</v>
      </c>
      <c r="AY152" s="79"/>
    </row>
    <row r="153" spans="1:51" x14ac:dyDescent="0.25">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8.0430818839717713E-2</v>
      </c>
      <c r="P153" s="22">
        <f t="shared" si="31"/>
        <v>7.938481013134728E-2</v>
      </c>
      <c r="Q153" s="22">
        <f t="shared" si="31"/>
        <v>7.8944464359385624E-2</v>
      </c>
      <c r="R153" s="22">
        <f t="shared" si="31"/>
        <v>7.8604018955287347E-2</v>
      </c>
      <c r="S153" s="22">
        <f t="shared" si="31"/>
        <v>6.7721104784121369E-2</v>
      </c>
      <c r="T153" s="22">
        <f t="shared" si="31"/>
        <v>7.2746055762746717E-2</v>
      </c>
      <c r="U153" s="22">
        <f t="shared" si="31"/>
        <v>7.4131998037435823E-2</v>
      </c>
      <c r="V153" s="22">
        <f t="shared" si="31"/>
        <v>7.3072847188380266E-2</v>
      </c>
      <c r="W153" s="22">
        <f t="shared" si="31"/>
        <v>7.3078546347850409E-2</v>
      </c>
      <c r="X153" s="22">
        <f t="shared" si="31"/>
        <v>7.3192853128497673E-2</v>
      </c>
      <c r="Y153" s="22">
        <f t="shared" si="31"/>
        <v>7.379139145393912E-2</v>
      </c>
      <c r="Z153" s="22">
        <f t="shared" si="31"/>
        <v>7.4730832126072358E-2</v>
      </c>
      <c r="AA153" s="22">
        <f t="shared" si="31"/>
        <v>7.6016686997398025E-2</v>
      </c>
      <c r="AB153" s="22">
        <f t="shared" si="31"/>
        <v>7.7952791767565116E-2</v>
      </c>
      <c r="AC153" s="22">
        <f t="shared" si="31"/>
        <v>8.058176878132102E-2</v>
      </c>
      <c r="AD153" s="22">
        <f t="shared" si="31"/>
        <v>8.3779949770334525E-2</v>
      </c>
      <c r="AE153" s="22">
        <f t="shared" si="31"/>
        <v>8.7193551289418469E-2</v>
      </c>
      <c r="AF153" s="22">
        <f t="shared" si="31"/>
        <v>9.086314533375843E-2</v>
      </c>
      <c r="AG153" s="22">
        <f t="shared" si="31"/>
        <v>9.5207542157191016E-2</v>
      </c>
      <c r="AH153" s="22">
        <f t="shared" si="31"/>
        <v>9.9845384412612703E-2</v>
      </c>
      <c r="AI153" s="22">
        <f t="shared" si="31"/>
        <v>0.10479058883031935</v>
      </c>
      <c r="AJ153" s="22">
        <f t="shared" si="31"/>
        <v>0.11008424950630839</v>
      </c>
      <c r="AK153" s="22">
        <f t="shared" si="31"/>
        <v>0.11563811747896563</v>
      </c>
      <c r="AL153" s="22">
        <f t="shared" si="31"/>
        <v>0.12124974675259657</v>
      </c>
      <c r="AM153" s="22">
        <f t="shared" si="31"/>
        <v>0.12684018285608722</v>
      </c>
      <c r="AN153" s="22">
        <f t="shared" si="31"/>
        <v>0.13269670954262766</v>
      </c>
      <c r="AO153" s="22">
        <f t="shared" si="31"/>
        <v>0.13840376003949142</v>
      </c>
      <c r="AP153" s="22">
        <f t="shared" si="31"/>
        <v>0.14433134444584136</v>
      </c>
      <c r="AQ153" s="22">
        <f t="shared" si="31"/>
        <v>0.15056902557263782</v>
      </c>
      <c r="AR153" s="22">
        <f t="shared" si="31"/>
        <v>0.15713981745462244</v>
      </c>
      <c r="AS153" s="22">
        <f t="shared" si="31"/>
        <v>0.16406568679413838</v>
      </c>
      <c r="AT153" s="22">
        <f t="shared" si="31"/>
        <v>0.17080292085025456</v>
      </c>
      <c r="AU153" s="22">
        <f t="shared" si="31"/>
        <v>0.17789457992774635</v>
      </c>
      <c r="AV153" s="22">
        <f t="shared" si="31"/>
        <v>0.18554565393050121</v>
      </c>
      <c r="AW153" s="22">
        <f t="shared" si="31"/>
        <v>0.19367806389247613</v>
      </c>
      <c r="AY153" s="79"/>
    </row>
    <row r="154" spans="1:51" x14ac:dyDescent="0.25">
      <c r="A154" s="95"/>
      <c r="B154" s="95"/>
      <c r="C154" s="95"/>
    </row>
    <row r="155" spans="1:51" x14ac:dyDescent="0.25">
      <c r="A155" s="95"/>
      <c r="B155" s="95"/>
      <c r="C155" s="95"/>
    </row>
    <row r="156" spans="1:51" x14ac:dyDescent="0.25">
      <c r="A156" s="95"/>
      <c r="B156" s="95"/>
      <c r="C156" s="95"/>
    </row>
    <row r="157" spans="1:51" x14ac:dyDescent="0.25">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72.246065125367679</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72.223708556447988</v>
      </c>
      <c r="T157" s="93">
        <f>IF('Net zero activities &amp; levers'!$C$6="Off",('Activity data'!AM5*EF!$H4)*kgtoGg,IF('Net zero activities &amp; levers'!$C$6="On",(('Net zero supporting data'!K40*EF!$H4)+('Net zero supporting data'!K38*'Net zero supporting data'!K42))*kgtoGg,"ERROR"))</f>
        <v>73.433953590671948</v>
      </c>
      <c r="U157" s="93">
        <f>IF('Net zero activities &amp; levers'!$C$6="Off",('Activity data'!AN5*EF!$H4)*kgtoGg,IF('Net zero activities &amp; levers'!$C$6="On",(('Net zero supporting data'!L40*EF!$H4)+('Net zero supporting data'!L38*'Net zero supporting data'!L42))*kgtoGg,"ERROR"))</f>
        <v>73.815520007442061</v>
      </c>
      <c r="V157" s="93">
        <f>IF('Net zero activities &amp; levers'!$C$6="Off",('Activity data'!AO5*EF!$H4)*kgtoGg,IF('Net zero activities &amp; levers'!$C$6="On",(('Net zero supporting data'!M40*EF!$H4)+('Net zero supporting data'!M38*'Net zero supporting data'!M42))*kgtoGg,"ERROR"))</f>
        <v>73.69387664151607</v>
      </c>
      <c r="W157" s="93">
        <f>IF('Net zero activities &amp; levers'!$C$6="Off",('Activity data'!AP5*EF!$H4)*kgtoGg,IF('Net zero activities &amp; levers'!$C$6="On",(('Net zero supporting data'!N40*EF!$H4)+('Net zero supporting data'!N38*'Net zero supporting data'!N42))*kgtoGg,"ERROR"))</f>
        <v>73.867797643681854</v>
      </c>
      <c r="X157" s="93">
        <f>IF('Net zero activities &amp; levers'!$C$6="Off",('Activity data'!AQ5*EF!$H4)*kgtoGg,IF('Net zero activities &amp; levers'!$C$6="On",(('Net zero supporting data'!O40*EF!$H4)+('Net zero supporting data'!O38*'Net zero supporting data'!O42))*kgtoGg,"ERROR"))</f>
        <v>74.104125334437256</v>
      </c>
      <c r="Y157" s="93">
        <f>IF('Net zero activities &amp; levers'!$C$6="Off",('Activity data'!AR5*EF!$H4)*kgtoGg,IF('Net zero activities &amp; levers'!$C$6="On",(('Net zero supporting data'!P40*EF!$H4)+('Net zero supporting data'!P38*'Net zero supporting data'!P42))*kgtoGg,"ERROR"))</f>
        <v>74.43625124204452</v>
      </c>
      <c r="Z157" s="93">
        <f>IF('Net zero activities &amp; levers'!$C$6="Off",('Activity data'!AS5*EF!$H4)*kgtoGg,IF('Net zero activities &amp; levers'!$C$6="On",(('Net zero supporting data'!Q40*EF!$H4)+('Net zero supporting data'!Q38*'Net zero supporting data'!Q42))*kgtoGg,"ERROR"))</f>
        <v>74.835653279987824</v>
      </c>
      <c r="AA157" s="93">
        <f>IF('Net zero activities &amp; levers'!$C$6="Off",('Activity data'!AT5*EF!$H4)*kgtoGg,IF('Net zero activities &amp; levers'!$C$6="On",(('Net zero supporting data'!R40*EF!$H4)+('Net zero supporting data'!R38*'Net zero supporting data'!R42))*kgtoGg,"ERROR"))</f>
        <v>75.303856336960493</v>
      </c>
      <c r="AB157" s="93">
        <f>IF('Net zero activities &amp; levers'!$C$6="Off",('Activity data'!AU5*EF!$H4)*kgtoGg,IF('Net zero activities &amp; levers'!$C$6="On",(('Net zero supporting data'!S40*EF!$H4)+('Net zero supporting data'!S38*'Net zero supporting data'!S42))*kgtoGg,"ERROR"))</f>
        <v>75.909370772409076</v>
      </c>
      <c r="AC157" s="93">
        <f>IF('Net zero activities &amp; levers'!$C$6="Off",('Activity data'!AV5*EF!$H4)*kgtoGg,IF('Net zero activities &amp; levers'!$C$6="On",(('Net zero supporting data'!T40*EF!$H4)+('Net zero supporting data'!T38*'Net zero supporting data'!T42))*kgtoGg,"ERROR"))</f>
        <v>76.664478114345883</v>
      </c>
      <c r="AD157" s="93">
        <f>IF('Net zero activities &amp; levers'!$C$6="Off",('Activity data'!AW5*EF!$H4)*kgtoGg,IF('Net zero activities &amp; levers'!$C$6="On",(('Net zero supporting data'!U40*EF!$H4)+('Net zero supporting data'!U38*'Net zero supporting data'!U42))*kgtoGg,"ERROR"))</f>
        <v>77.543244301457847</v>
      </c>
      <c r="AE157" s="93">
        <f>IF('Net zero activities &amp; levers'!$C$6="Off",('Activity data'!AX5*EF!$H4)*kgtoGg,IF('Net zero activities &amp; levers'!$C$6="On",(('Net zero supporting data'!V40*EF!$H4)+('Net zero supporting data'!V38*'Net zero supporting data'!V42))*kgtoGg,"ERROR"))</f>
        <v>78.469847600654177</v>
      </c>
      <c r="AF157" s="93">
        <f>IF('Net zero activities &amp; levers'!$C$6="Off",('Activity data'!AY5*EF!$H4)*kgtoGg,IF('Net zero activities &amp; levers'!$C$6="On",(('Net zero supporting data'!W40*EF!$H4)+('Net zero supporting data'!W38*'Net zero supporting data'!W42))*kgtoGg,"ERROR"))</f>
        <v>79.453945502873466</v>
      </c>
      <c r="AG157" s="93">
        <f>IF('Net zero activities &amp; levers'!$C$6="Off",('Activity data'!AZ5*EF!$H4)*kgtoGg,IF('Net zero activities &amp; levers'!$C$6="On",(('Net zero supporting data'!X40*EF!$H4)+('Net zero supporting data'!X38*'Net zero supporting data'!X42))*kgtoGg,"ERROR"))</f>
        <v>80.588262140414244</v>
      </c>
      <c r="AH157" s="93">
        <f>IF('Net zero activities &amp; levers'!$C$6="Off",('Activity data'!BA5*EF!$H4)*kgtoGg,IF('Net zero activities &amp; levers'!$C$6="On",(('Net zero supporting data'!Y40*EF!$H4)+('Net zero supporting data'!Y38*'Net zero supporting data'!Y42))*kgtoGg,"ERROR"))</f>
        <v>81.789525583734331</v>
      </c>
      <c r="AI157" s="93">
        <f>IF('Net zero activities &amp; levers'!$C$6="Off",('Activity data'!BB5*EF!$H4)*kgtoGg,IF('Net zero activities &amp; levers'!$C$6="On",(('Net zero supporting data'!Z40*EF!$H4)+('Net zero supporting data'!Z38*'Net zero supporting data'!Z42))*kgtoGg,"ERROR"))</f>
        <v>83.062400052442698</v>
      </c>
      <c r="AJ157" s="93">
        <f>IF('Net zero activities &amp; levers'!$C$6="Off",('Activity data'!BC5*EF!$H4)*kgtoGg,IF('Net zero activities &amp; levers'!$C$6="On",(('Net zero supporting data'!AA40*EF!$H4)+('Net zero supporting data'!AA38*'Net zero supporting data'!AA42))*kgtoGg,"ERROR"))</f>
        <v>84.41555806119554</v>
      </c>
      <c r="AK157" s="93">
        <f>IF('Net zero activities &amp; levers'!$C$6="Off",('Activity data'!BD5*EF!$H4)*kgtoGg,IF('Net zero activities &amp; levers'!$C$6="On",(('Net zero supporting data'!AB40*EF!$H4)+('Net zero supporting data'!AB38*'Net zero supporting data'!AB42))*kgtoGg,"ERROR"))</f>
        <v>85.827840588614009</v>
      </c>
      <c r="AL157" s="93">
        <f>IF('Net zero activities &amp; levers'!$C$6="Off",('Activity data'!BE5*EF!$H4)*kgtoGg,IF('Net zero activities &amp; levers'!$C$6="On",(('Net zero supporting data'!AC40*EF!$H4)+('Net zero supporting data'!AC38*'Net zero supporting data'!AC42))*kgtoGg,"ERROR"))</f>
        <v>87.253942574092775</v>
      </c>
      <c r="AM157" s="93">
        <f>IF('Net zero activities &amp; levers'!$C$6="Off",('Activity data'!BF5*EF!$H4)*kgtoGg,IF('Net zero activities &amp; levers'!$C$6="On",(('Net zero supporting data'!AD40*EF!$H4)+('Net zero supporting data'!AD38*'Net zero supporting data'!AD42))*kgtoGg,"ERROR"))</f>
        <v>88.676405002762891</v>
      </c>
      <c r="AN157" s="93">
        <f>IF('Net zero activities &amp; levers'!$C$6="Off",('Activity data'!BG5*EF!$H4)*kgtoGg,IF('Net zero activities &amp; levers'!$C$6="On",(('Net zero supporting data'!AE40*EF!$H4)+('Net zero supporting data'!AE38*'Net zero supporting data'!AE42))*kgtoGg,"ERROR"))</f>
        <v>90.160719665746086</v>
      </c>
      <c r="AO157" s="93">
        <f>IF('Net zero activities &amp; levers'!$C$6="Off",('Activity data'!BH5*EF!$H4)*kgtoGg,IF('Net zero activities &amp; levers'!$C$6="On",(('Net zero supporting data'!AF40*EF!$H4)+('Net zero supporting data'!AF38*'Net zero supporting data'!AF42))*kgtoGg,"ERROR"))</f>
        <v>91.611506162683995</v>
      </c>
      <c r="AP157" s="93">
        <f>IF('Net zero activities &amp; levers'!$C$6="Off",('Activity data'!BI5*EF!$H4)*kgtoGg,IF('Net zero activities &amp; levers'!$C$6="On",(('Net zero supporting data'!AG40*EF!$H4)+('Net zero supporting data'!AG38*'Net zero supporting data'!AG42))*kgtoGg,"ERROR"))</f>
        <v>93.11191624093901</v>
      </c>
      <c r="AQ157" s="93">
        <f>IF('Net zero activities &amp; levers'!$C$6="Off",('Activity data'!BJ5*EF!$H4)*kgtoGg,IF('Net zero activities &amp; levers'!$C$6="On",(('Net zero supporting data'!AH40*EF!$H4)+('Net zero supporting data'!AH38*'Net zero supporting data'!AH42))*kgtoGg,"ERROR"))</f>
        <v>94.682600951272718</v>
      </c>
      <c r="AR157" s="93">
        <f>IF('Net zero activities &amp; levers'!$C$6="Off",('Activity data'!BK5*EF!$H4)*kgtoGg,IF('Net zero activities &amp; levers'!$C$6="On",(('Net zero supporting data'!AI40*EF!$H4)+('Net zero supporting data'!AI38*'Net zero supporting data'!AI42))*kgtoGg,"ERROR"))</f>
        <v>96.328293114276846</v>
      </c>
      <c r="AS157" s="93">
        <f>IF('Net zero activities &amp; levers'!$C$6="Off",('Activity data'!BL5*EF!$H4)*kgtoGg,IF('Net zero activities &amp; levers'!$C$6="On",(('Net zero supporting data'!AJ40*EF!$H4)+('Net zero supporting data'!AJ38*'Net zero supporting data'!AJ42))*kgtoGg,"ERROR"))</f>
        <v>98.05343909893719</v>
      </c>
      <c r="AT157" s="93">
        <f>IF('Net zero activities &amp; levers'!$C$6="Off",('Activity data'!BM5*EF!$H4)*kgtoGg,IF('Net zero activities &amp; levers'!$C$6="On",(('Net zero supporting data'!AK40*EF!$H4)+('Net zero supporting data'!AK38*'Net zero supporting data'!AK42))*kgtoGg,"ERROR"))</f>
        <v>99.733350863160126</v>
      </c>
      <c r="AU157" s="93">
        <f>IF('Net zero activities &amp; levers'!$C$6="Off",('Activity data'!BN5*EF!$H4)*kgtoGg,IF('Net zero activities &amp; levers'!$C$6="On",(('Net zero supporting data'!AL40*EF!$H4)+('Net zero supporting data'!AL38*'Net zero supporting data'!AL42))*kgtoGg,"ERROR"))</f>
        <v>101.49305940869296</v>
      </c>
      <c r="AV157" s="93">
        <f>IF('Net zero activities &amp; levers'!$C$6="Off",('Activity data'!BO5*EF!$H4)*kgtoGg,IF('Net zero activities &amp; levers'!$C$6="On",(('Net zero supporting data'!AM40*EF!$H4)+('Net zero supporting data'!AM38*'Net zero supporting data'!AM42))*kgtoGg,"ERROR"))</f>
        <v>103.38056261943146</v>
      </c>
      <c r="AW157" s="93">
        <f>IF('Net zero activities &amp; levers'!$C$6="Off",('Activity data'!BP5*EF!$H4)*kgtoGg,IF('Net zero activities &amp; levers'!$C$6="On",(('Net zero supporting data'!AN40*EF!$H4)+('Net zero supporting data'!AN38*'Net zero supporting data'!AN42))*kgtoGg,"ERROR"))</f>
        <v>105.37757099236671</v>
      </c>
      <c r="AY157" s="79"/>
    </row>
    <row r="158" spans="1:51" x14ac:dyDescent="0.25">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57.783598896292546</v>
      </c>
      <c r="L158" s="27">
        <f t="shared" si="33"/>
        <v>58.1066387636453</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57.765717742365183</v>
      </c>
      <c r="T158" s="27">
        <f t="shared" si="33"/>
        <v>58.733691755932206</v>
      </c>
      <c r="U158" s="27">
        <f t="shared" si="33"/>
        <v>59.038874892767126</v>
      </c>
      <c r="V158" s="27">
        <f t="shared" si="33"/>
        <v>58.941582514935</v>
      </c>
      <c r="W158" s="27">
        <f t="shared" si="33"/>
        <v>59.080687411670191</v>
      </c>
      <c r="X158" s="27">
        <f t="shared" si="33"/>
        <v>59.269706211060878</v>
      </c>
      <c r="Y158" s="27">
        <f t="shared" si="33"/>
        <v>59.535346010196534</v>
      </c>
      <c r="Z158" s="27">
        <f t="shared" si="33"/>
        <v>59.854794372108422</v>
      </c>
      <c r="AA158" s="27">
        <f t="shared" ref="L158:AW161" si="34">AA1380</f>
        <v>60.229270928017449</v>
      </c>
      <c r="AB158" s="27">
        <f t="shared" si="34"/>
        <v>60.713571397574647</v>
      </c>
      <c r="AC158" s="27">
        <f t="shared" si="34"/>
        <v>61.317518750200797</v>
      </c>
      <c r="AD158" s="27">
        <f t="shared" si="34"/>
        <v>62.020370494328134</v>
      </c>
      <c r="AE158" s="27">
        <f t="shared" si="34"/>
        <v>62.761483152627669</v>
      </c>
      <c r="AF158" s="27">
        <f t="shared" si="34"/>
        <v>63.548580946228547</v>
      </c>
      <c r="AG158" s="27">
        <f t="shared" si="34"/>
        <v>64.455826171159586</v>
      </c>
      <c r="AH158" s="27">
        <f t="shared" si="34"/>
        <v>65.416616559634519</v>
      </c>
      <c r="AI158" s="27">
        <f t="shared" si="34"/>
        <v>66.434682631711155</v>
      </c>
      <c r="AJ158" s="27">
        <f t="shared" si="34"/>
        <v>67.516960808182034</v>
      </c>
      <c r="AK158" s="27">
        <f t="shared" si="34"/>
        <v>68.646527753468007</v>
      </c>
      <c r="AL158" s="27">
        <f t="shared" si="34"/>
        <v>69.787147730087</v>
      </c>
      <c r="AM158" s="27">
        <f t="shared" si="34"/>
        <v>70.924856728918783</v>
      </c>
      <c r="AN158" s="27">
        <f t="shared" si="34"/>
        <v>72.112036168696903</v>
      </c>
      <c r="AO158" s="27">
        <f t="shared" si="34"/>
        <v>73.272399226224607</v>
      </c>
      <c r="AP158" s="27">
        <f t="shared" si="34"/>
        <v>74.472452045591268</v>
      </c>
      <c r="AQ158" s="27">
        <f t="shared" si="34"/>
        <v>75.728711679067047</v>
      </c>
      <c r="AR158" s="27">
        <f t="shared" si="34"/>
        <v>77.044963514911501</v>
      </c>
      <c r="AS158" s="27">
        <f t="shared" si="34"/>
        <v>78.424763832647557</v>
      </c>
      <c r="AT158" s="27">
        <f t="shared" si="34"/>
        <v>79.768385072040658</v>
      </c>
      <c r="AU158" s="27">
        <f t="shared" si="34"/>
        <v>81.17582909813396</v>
      </c>
      <c r="AV158" s="27">
        <f t="shared" si="34"/>
        <v>82.685485413055972</v>
      </c>
      <c r="AW158" s="27">
        <f t="shared" si="34"/>
        <v>84.282725769523637</v>
      </c>
      <c r="AY158" s="79"/>
    </row>
    <row r="159" spans="1:51" x14ac:dyDescent="0.25">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26.126191807126638</v>
      </c>
      <c r="L159" s="27">
        <f t="shared" si="34"/>
        <v>26.272250579806308</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26.118107048368749</v>
      </c>
      <c r="T159" s="27">
        <f t="shared" si="34"/>
        <v>26.555765401704527</v>
      </c>
      <c r="U159" s="27">
        <f t="shared" si="34"/>
        <v>26.693750458390934</v>
      </c>
      <c r="V159" s="27">
        <f t="shared" si="34"/>
        <v>26.649760825118427</v>
      </c>
      <c r="W159" s="27">
        <f t="shared" si="34"/>
        <v>26.71265550947232</v>
      </c>
      <c r="X159" s="27">
        <f t="shared" si="34"/>
        <v>26.798118192696624</v>
      </c>
      <c r="Y159" s="27">
        <f t="shared" si="34"/>
        <v>26.918224182568949</v>
      </c>
      <c r="Z159" s="27">
        <f t="shared" si="34"/>
        <v>27.062659097236711</v>
      </c>
      <c r="AA159" s="27">
        <f t="shared" si="34"/>
        <v>27.231974378974542</v>
      </c>
      <c r="AB159" s="27">
        <f t="shared" si="34"/>
        <v>27.450945284241996</v>
      </c>
      <c r="AC159" s="27">
        <f t="shared" si="34"/>
        <v>27.724013156051718</v>
      </c>
      <c r="AD159" s="27">
        <f t="shared" si="34"/>
        <v>28.041799514634214</v>
      </c>
      <c r="AE159" s="27">
        <f t="shared" si="34"/>
        <v>28.37688510693479</v>
      </c>
      <c r="AF159" s="27">
        <f t="shared" si="34"/>
        <v>28.732762350986167</v>
      </c>
      <c r="AG159" s="27">
        <f t="shared" si="34"/>
        <v>29.142962878737809</v>
      </c>
      <c r="AH159" s="27">
        <f t="shared" si="34"/>
        <v>29.577373238341593</v>
      </c>
      <c r="AI159" s="27">
        <f t="shared" si="34"/>
        <v>30.037680141674837</v>
      </c>
      <c r="AJ159" s="27">
        <f t="shared" si="34"/>
        <v>30.527019811879413</v>
      </c>
      <c r="AK159" s="27">
        <f t="shared" si="34"/>
        <v>31.037740556783113</v>
      </c>
      <c r="AL159" s="27">
        <f t="shared" si="34"/>
        <v>31.553458803091583</v>
      </c>
      <c r="AM159" s="27">
        <f t="shared" si="34"/>
        <v>32.067860884165157</v>
      </c>
      <c r="AN159" s="27">
        <f t="shared" si="34"/>
        <v>32.604630457981209</v>
      </c>
      <c r="AO159" s="27">
        <f t="shared" si="34"/>
        <v>33.129275311986966</v>
      </c>
      <c r="AP159" s="27">
        <f t="shared" si="34"/>
        <v>33.671865436802946</v>
      </c>
      <c r="AQ159" s="27">
        <f t="shared" si="34"/>
        <v>34.239868828260882</v>
      </c>
      <c r="AR159" s="27">
        <f t="shared" si="34"/>
        <v>34.834997006266434</v>
      </c>
      <c r="AS159" s="27">
        <f t="shared" si="34"/>
        <v>35.458857901836573</v>
      </c>
      <c r="AT159" s="27">
        <f t="shared" si="34"/>
        <v>36.066360841892561</v>
      </c>
      <c r="AU159" s="27">
        <f t="shared" si="34"/>
        <v>36.702720523287681</v>
      </c>
      <c r="AV159" s="27">
        <f t="shared" si="34"/>
        <v>37.385294319310326</v>
      </c>
      <c r="AW159" s="27">
        <f t="shared" si="34"/>
        <v>38.107468235650359</v>
      </c>
      <c r="AY159" s="79"/>
    </row>
    <row r="160" spans="1:51" x14ac:dyDescent="0.25">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413.68555596285609</v>
      </c>
      <c r="S160" s="27">
        <f t="shared" si="34"/>
        <v>367.10775140126185</v>
      </c>
      <c r="T160" s="27">
        <f t="shared" si="34"/>
        <v>380.83942188791741</v>
      </c>
      <c r="U160" s="27">
        <f t="shared" si="34"/>
        <v>381.67212300528638</v>
      </c>
      <c r="V160" s="27">
        <f t="shared" si="34"/>
        <v>374.38785811845224</v>
      </c>
      <c r="W160" s="27">
        <f t="shared" si="34"/>
        <v>371.02013444151527</v>
      </c>
      <c r="X160" s="27">
        <f t="shared" si="34"/>
        <v>368.19348338242031</v>
      </c>
      <c r="Y160" s="27">
        <f t="shared" si="34"/>
        <v>366.87055085566737</v>
      </c>
      <c r="Z160" s="27">
        <f t="shared" si="34"/>
        <v>366.5529934062356</v>
      </c>
      <c r="AA160" s="27">
        <f t="shared" si="34"/>
        <v>367.22165264198151</v>
      </c>
      <c r="AB160" s="27">
        <f t="shared" si="34"/>
        <v>369.78949605483501</v>
      </c>
      <c r="AC160" s="27">
        <f t="shared" si="34"/>
        <v>374.32729222117479</v>
      </c>
      <c r="AD160" s="27">
        <f t="shared" si="34"/>
        <v>377.19311708928177</v>
      </c>
      <c r="AE160" s="27">
        <f t="shared" si="34"/>
        <v>380.30935070420128</v>
      </c>
      <c r="AF160" s="27">
        <f t="shared" si="34"/>
        <v>383.76102612503496</v>
      </c>
      <c r="AG160" s="27">
        <f t="shared" si="34"/>
        <v>388.68748984209822</v>
      </c>
      <c r="AH160" s="27">
        <f t="shared" si="34"/>
        <v>393.92268734105562</v>
      </c>
      <c r="AI160" s="27">
        <f t="shared" si="34"/>
        <v>399.46311574560417</v>
      </c>
      <c r="AJ160" s="27">
        <f t="shared" si="34"/>
        <v>405.36632763723298</v>
      </c>
      <c r="AK160" s="27">
        <f t="shared" si="34"/>
        <v>411.34318539398583</v>
      </c>
      <c r="AL160" s="27">
        <f t="shared" si="34"/>
        <v>416.84322212096885</v>
      </c>
      <c r="AM160" s="27">
        <f t="shared" si="34"/>
        <v>421.66976796734122</v>
      </c>
      <c r="AN160" s="27">
        <f t="shared" si="34"/>
        <v>428.70653475916799</v>
      </c>
      <c r="AO160" s="27">
        <f t="shared" si="34"/>
        <v>434.88384487983222</v>
      </c>
      <c r="AP160" s="27">
        <f t="shared" si="34"/>
        <v>441.09188912493386</v>
      </c>
      <c r="AQ160" s="27">
        <f t="shared" si="34"/>
        <v>447.51334146869289</v>
      </c>
      <c r="AR160" s="27">
        <f t="shared" si="34"/>
        <v>454.16271351860905</v>
      </c>
      <c r="AS160" s="27">
        <f t="shared" si="34"/>
        <v>461.04859559187889</v>
      </c>
      <c r="AT160" s="27">
        <f t="shared" si="34"/>
        <v>466.95077939830412</v>
      </c>
      <c r="AU160" s="27">
        <f t="shared" si="34"/>
        <v>473.05678094171992</v>
      </c>
      <c r="AV160" s="27">
        <f t="shared" si="34"/>
        <v>479.75623425821254</v>
      </c>
      <c r="AW160" s="27">
        <f t="shared" si="34"/>
        <v>486.8226667581352</v>
      </c>
      <c r="AY160" s="79"/>
    </row>
    <row r="161" spans="1:51" x14ac:dyDescent="0.25">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291.3087348709679</v>
      </c>
      <c r="S161" s="27">
        <f t="shared" si="34"/>
        <v>258.50961697978511</v>
      </c>
      <c r="T161" s="27">
        <f t="shared" si="34"/>
        <v>268.17917275584364</v>
      </c>
      <c r="U161" s="27">
        <f t="shared" si="34"/>
        <v>268.76554350418132</v>
      </c>
      <c r="V161" s="27">
        <f t="shared" si="34"/>
        <v>263.63611619384227</v>
      </c>
      <c r="W161" s="27">
        <f t="shared" si="34"/>
        <v>261.26463546510337</v>
      </c>
      <c r="X161" s="27">
        <f t="shared" si="34"/>
        <v>259.27416678163655</v>
      </c>
      <c r="Y161" s="27">
        <f t="shared" si="34"/>
        <v>258.34258530596463</v>
      </c>
      <c r="Z161" s="27">
        <f t="shared" si="34"/>
        <v>258.1189679775145</v>
      </c>
      <c r="AA161" s="27">
        <f t="shared" si="34"/>
        <v>258.58982385637535</v>
      </c>
      <c r="AB161" s="27">
        <f t="shared" si="34"/>
        <v>260.39804559668738</v>
      </c>
      <c r="AC161" s="27">
        <f t="shared" si="34"/>
        <v>263.59346695299269</v>
      </c>
      <c r="AD161" s="27">
        <f t="shared" si="34"/>
        <v>265.61152101520645</v>
      </c>
      <c r="AE161" s="27">
        <f t="shared" si="34"/>
        <v>267.80590769088269</v>
      </c>
      <c r="AF161" s="27">
        <f t="shared" si="34"/>
        <v>270.23650548559647</v>
      </c>
      <c r="AG161" s="27">
        <f t="shared" si="34"/>
        <v>273.70561841961023</v>
      </c>
      <c r="AH161" s="27">
        <f t="shared" si="34"/>
        <v>277.39213523954453</v>
      </c>
      <c r="AI161" s="27">
        <f t="shared" si="34"/>
        <v>281.29358929301202</v>
      </c>
      <c r="AJ161" s="27">
        <f t="shared" si="34"/>
        <v>285.45050790677192</v>
      </c>
      <c r="AK161" s="27">
        <f t="shared" si="34"/>
        <v>289.65928640175946</v>
      </c>
      <c r="AL161" s="27">
        <f t="shared" si="34"/>
        <v>293.53229747886155</v>
      </c>
      <c r="AM161" s="27">
        <f t="shared" si="34"/>
        <v>296.93105033362571</v>
      </c>
      <c r="AN161" s="27">
        <f t="shared" si="34"/>
        <v>301.88619465075811</v>
      </c>
      <c r="AO161" s="27">
        <f t="shared" si="34"/>
        <v>306.23612751696118</v>
      </c>
      <c r="AP161" s="27">
        <f t="shared" si="34"/>
        <v>310.60770271217035</v>
      </c>
      <c r="AQ161" s="27">
        <f t="shared" si="34"/>
        <v>315.12955543661644</v>
      </c>
      <c r="AR161" s="27">
        <f t="shared" si="34"/>
        <v>319.81190446144291</v>
      </c>
      <c r="AS161" s="27">
        <f t="shared" si="34"/>
        <v>324.66079890873908</v>
      </c>
      <c r="AT161" s="27">
        <f t="shared" si="34"/>
        <v>328.81699356635488</v>
      </c>
      <c r="AU161" s="27">
        <f t="shared" si="34"/>
        <v>333.1167124206732</v>
      </c>
      <c r="AV161" s="27">
        <f t="shared" si="34"/>
        <v>337.83432762822417</v>
      </c>
      <c r="AW161" s="27">
        <f t="shared" si="34"/>
        <v>342.81036191787291</v>
      </c>
      <c r="AY161" s="79"/>
    </row>
    <row r="162" spans="1:51" x14ac:dyDescent="0.25">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35.195504797614646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37.125912791560353</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34.945734880362735</v>
      </c>
      <c r="T162" s="93">
        <f>IF('Net zero activities &amp; levers'!$C$6="Off",('Activity data'!AM10*EF!$H9)*kgtoGg,IF('Net zero activities &amp; levers'!$C$6="On",(('Net zero supporting data'!K41*EF!$H9)+('Net zero supporting data'!K39*'Net zero supporting data'!K43))*kgtoGg,"ERROR"))</f>
        <v>37.126310121863817</v>
      </c>
      <c r="U162" s="93">
        <f>IF('Net zero activities &amp; levers'!$C$6="Off",('Activity data'!AN10*EF!$H9)*kgtoGg,IF('Net zero activities &amp; levers'!$C$6="On",(('Net zero supporting data'!L41*EF!$H9)+('Net zero supporting data'!L39*'Net zero supporting data'!L43))*kgtoGg,"ERROR"))</f>
        <v>38.091605263801455</v>
      </c>
      <c r="V162" s="93">
        <f>IF('Net zero activities &amp; levers'!$C$6="Off",('Activity data'!AO10*EF!$H9)*kgtoGg,IF('Net zero activities &amp; levers'!$C$6="On",(('Net zero supporting data'!M41*EF!$H9)+('Net zero supporting data'!M39*'Net zero supporting data'!M43))*kgtoGg,"ERROR"))</f>
        <v>38.241190124753324</v>
      </c>
      <c r="W162" s="93">
        <f>IF('Net zero activities &amp; levers'!$C$6="Off",('Activity data'!AP10*EF!$H9)*kgtoGg,IF('Net zero activities &amp; levers'!$C$6="On",(('Net zero supporting data'!N41*EF!$H9)+('Net zero supporting data'!N39*'Net zero supporting data'!N43))*kgtoGg,"ERROR"))</f>
        <v>38.775797644226841</v>
      </c>
      <c r="X162" s="93">
        <f>IF('Net zero activities &amp; levers'!$C$6="Off",('Activity data'!AQ10*EF!$H9)*kgtoGg,IF('Net zero activities &amp; levers'!$C$6="On",(('Net zero supporting data'!O41*EF!$H9)+('Net zero supporting data'!O39*'Net zero supporting data'!O43))*kgtoGg,"ERROR"))</f>
        <v>39.362770285967983</v>
      </c>
      <c r="Y162" s="93">
        <f>IF('Net zero activities &amp; levers'!$C$6="Off",('Activity data'!AR10*EF!$H9)*kgtoGg,IF('Net zero activities &amp; levers'!$C$6="On",(('Net zero supporting data'!P41*EF!$H9)+('Net zero supporting data'!P39*'Net zero supporting data'!P43))*kgtoGg,"ERROR"))</f>
        <v>40.111631744252151</v>
      </c>
      <c r="Z162" s="93">
        <f>IF('Net zero activities &amp; levers'!$C$6="Off",('Activity data'!AS10*EF!$H9)*kgtoGg,IF('Net zero activities &amp; levers'!$C$6="On",(('Net zero supporting data'!Q41*EF!$H9)+('Net zero supporting data'!Q39*'Net zero supporting data'!Q43))*kgtoGg,"ERROR"))</f>
        <v>40.97811083123846</v>
      </c>
      <c r="AA162" s="93">
        <f>IF('Net zero activities &amp; levers'!$C$6="Off",('Activity data'!AT10*EF!$H9)*kgtoGg,IF('Net zero activities &amp; levers'!$C$6="On",(('Net zero supporting data'!R41*EF!$H9)+('Net zero supporting data'!R39*'Net zero supporting data'!R43))*kgtoGg,"ERROR"))</f>
        <v>41.968005840334627</v>
      </c>
      <c r="AB162" s="93">
        <f>IF('Net zero activities &amp; levers'!$C$6="Off",('Activity data'!AU10*EF!$H9)*kgtoGg,IF('Net zero activities &amp; levers'!$C$6="On",(('Net zero supporting data'!S41*EF!$H9)+('Net zero supporting data'!S39*'Net zero supporting data'!S43))*kgtoGg,"ERROR"))</f>
        <v>43.196001546244318</v>
      </c>
      <c r="AC162" s="93">
        <f>IF('Net zero activities &amp; levers'!$C$6="Off",('Activity data'!AV10*EF!$H9)*kgtoGg,IF('Net zero activities &amp; levers'!$C$6="On",(('Net zero supporting data'!T41*EF!$H9)+('Net zero supporting data'!T39*'Net zero supporting data'!T43))*kgtoGg,"ERROR"))</f>
        <v>44.685818417445063</v>
      </c>
      <c r="AD162" s="93">
        <f>IF('Net zero activities &amp; levers'!$C$6="Off",('Activity data'!AW10*EF!$H9)*kgtoGg,IF('Net zero activities &amp; levers'!$C$6="On",(('Net zero supporting data'!U41*EF!$H9)+('Net zero supporting data'!U39*'Net zero supporting data'!U43))*kgtoGg,"ERROR"))</f>
        <v>46.521178227808413</v>
      </c>
      <c r="AE162" s="93">
        <f>IF('Net zero activities &amp; levers'!$C$6="Off",('Activity data'!AX10*EF!$H9)*kgtoGg,IF('Net zero activities &amp; levers'!$C$6="On",(('Net zero supporting data'!V41*EF!$H9)+('Net zero supporting data'!V39*'Net zero supporting data'!V43))*kgtoGg,"ERROR"))</f>
        <v>48.464015550171958</v>
      </c>
      <c r="AF162" s="93">
        <f>IF('Net zero activities &amp; levers'!$C$6="Off",('Activity data'!AY10*EF!$H9)*kgtoGg,IF('Net zero activities &amp; levers'!$C$6="On",(('Net zero supporting data'!W41*EF!$H9)+('Net zero supporting data'!W39*'Net zero supporting data'!W43))*kgtoGg,"ERROR"))</f>
        <v>50.53291732155774</v>
      </c>
      <c r="AG162" s="93">
        <f>IF('Net zero activities &amp; levers'!$C$6="Off",('Activity data'!AZ10*EF!$H9)*kgtoGg,IF('Net zero activities &amp; levers'!$C$6="On",(('Net zero supporting data'!X41*EF!$H9)+('Net zero supporting data'!X39*'Net zero supporting data'!X43))*kgtoGg,"ERROR"))</f>
        <v>52.891961610432503</v>
      </c>
      <c r="AH162" s="93">
        <f>IF('Net zero activities &amp; levers'!$C$6="Off",('Activity data'!BA10*EF!$H9)*kgtoGg,IF('Net zero activities &amp; levers'!$C$6="On",(('Net zero supporting data'!Y41*EF!$H9)+('Net zero supporting data'!Y39*'Net zero supporting data'!Y43))*kgtoGg,"ERROR"))</f>
        <v>55.402449551952458</v>
      </c>
      <c r="AI162" s="93">
        <f>IF('Net zero activities &amp; levers'!$C$6="Off",('Activity data'!BB10*EF!$H9)*kgtoGg,IF('Net zero activities &amp; levers'!$C$6="On",(('Net zero supporting data'!Z41*EF!$H9)+('Net zero supporting data'!Z39*'Net zero supporting data'!Z43))*kgtoGg,"ERROR"))</f>
        <v>58.074505370530936</v>
      </c>
      <c r="AJ162" s="93">
        <f>IF('Net zero activities &amp; levers'!$C$6="Off",('Activity data'!BC10*EF!$H9)*kgtoGg,IF('Net zero activities &amp; levers'!$C$6="On",(('Net zero supporting data'!AA41*EF!$H9)+('Net zero supporting data'!AA39*'Net zero supporting data'!AA43))*kgtoGg,"ERROR"))</f>
        <v>60.92817105791972</v>
      </c>
      <c r="AK162" s="93">
        <f>IF('Net zero activities &amp; levers'!$C$6="Off",('Activity data'!BD10*EF!$H9)*kgtoGg,IF('Net zero activities &amp; levers'!$C$6="On",(('Net zero supporting data'!AB41*EF!$H9)+('Net zero supporting data'!AB39*'Net zero supporting data'!AB43))*kgtoGg,"ERROR"))</f>
        <v>63.931668908248753</v>
      </c>
      <c r="AL162" s="93">
        <f>IF('Net zero activities &amp; levers'!$C$6="Off",('Activity data'!BE10*EF!$H9)*kgtoGg,IF('Net zero activities &amp; levers'!$C$6="On",(('Net zero supporting data'!AC41*EF!$H9)+('Net zero supporting data'!AC39*'Net zero supporting data'!AC43))*kgtoGg,"ERROR"))</f>
        <v>67.006100228620127</v>
      </c>
      <c r="AM162" s="93">
        <f>IF('Net zero activities &amp; levers'!$C$6="Off",('Activity data'!BF10*EF!$H9)*kgtoGg,IF('Net zero activities &amp; levers'!$C$6="On",(('Net zero supporting data'!AD41*EF!$H9)+('Net zero supporting data'!AD39*'Net zero supporting data'!AD43))*kgtoGg,"ERROR"))</f>
        <v>70.119961035903842</v>
      </c>
      <c r="AN162" s="93">
        <f>IF('Net zero activities &amp; levers'!$C$6="Off",('Activity data'!BG10*EF!$H9)*kgtoGg,IF('Net zero activities &amp; levers'!$C$6="On",(('Net zero supporting data'!AE41*EF!$H9)+('Net zero supporting data'!AE39*'Net zero supporting data'!AE43))*kgtoGg,"ERROR"))</f>
        <v>73.301580570123264</v>
      </c>
      <c r="AO162" s="93">
        <f>IF('Net zero activities &amp; levers'!$C$6="Off",('Activity data'!BH10*EF!$H9)*kgtoGg,IF('Net zero activities &amp; levers'!$C$6="On",(('Net zero supporting data'!AF41*EF!$H9)+('Net zero supporting data'!AF39*'Net zero supporting data'!AF43))*kgtoGg,"ERROR"))</f>
        <v>76.463071745343427</v>
      </c>
      <c r="AP162" s="93">
        <f>IF('Net zero activities &amp; levers'!$C$6="Off",('Activity data'!BI10*EF!$H9)*kgtoGg,IF('Net zero activities &amp; levers'!$C$6="On",(('Net zero supporting data'!AG41*EF!$H9)+('Net zero supporting data'!AG39*'Net zero supporting data'!AG43))*kgtoGg,"ERROR"))</f>
        <v>79.758933969438331</v>
      </c>
      <c r="AQ162" s="93">
        <f>IF('Net zero activities &amp; levers'!$C$6="Off",('Activity data'!BJ10*EF!$H9)*kgtoGg,IF('Net zero activities &amp; levers'!$C$6="On",(('Net zero supporting data'!AH41*EF!$H9)+('Net zero supporting data'!AH39*'Net zero supporting data'!AH43))*kgtoGg,"ERROR"))</f>
        <v>83.230024655970965</v>
      </c>
      <c r="AR162" s="93">
        <f>IF('Net zero activities &amp; levers'!$C$6="Off",('Activity data'!BK10*EF!$H9)*kgtoGg,IF('Net zero activities &amp; levers'!$C$6="On",(('Net zero supporting data'!AI41*EF!$H9)+('Net zero supporting data'!AI39*'Net zero supporting data'!AI43))*kgtoGg,"ERROR"))</f>
        <v>86.889374999446048</v>
      </c>
      <c r="AS162" s="93">
        <f>IF('Net zero activities &amp; levers'!$C$6="Off",('Activity data'!BL10*EF!$H9)*kgtoGg,IF('Net zero activities &amp; levers'!$C$6="On",(('Net zero supporting data'!AJ41*EF!$H9)+('Net zero supporting data'!AJ39*'Net zero supporting data'!AJ43))*kgtoGg,"ERROR"))</f>
        <v>90.749855374578985</v>
      </c>
      <c r="AT162" s="93">
        <f>IF('Net zero activities &amp; levers'!$C$6="Off",('Activity data'!BM10*EF!$H9)*kgtoGg,IF('Net zero activities &amp; levers'!$C$6="On",(('Net zero supporting data'!AK41*EF!$H9)+('Net zero supporting data'!AK39*'Net zero supporting data'!AK43))*kgtoGg,"ERROR"))</f>
        <v>94.576410142711268</v>
      </c>
      <c r="AU162" s="93">
        <f>IF('Net zero activities &amp; levers'!$C$6="Off",('Activity data'!BN10*EF!$H9)*kgtoGg,IF('Net zero activities &amp; levers'!$C$6="On",(('Net zero supporting data'!AL41*EF!$H9)+('Net zero supporting data'!AL39*'Net zero supporting data'!AL43))*kgtoGg,"ERROR"))</f>
        <v>98.607869573421212</v>
      </c>
      <c r="AV162" s="93">
        <f>IF('Net zero activities &amp; levers'!$C$6="Off",('Activity data'!BO10*EF!$H9)*kgtoGg,IF('Net zero activities &amp; levers'!$C$6="On",(('Net zero supporting data'!AM41*EF!$H9)+('Net zero supporting data'!AM39*'Net zero supporting data'!AM43))*kgtoGg,"ERROR"))</f>
        <v>102.94029053222913</v>
      </c>
      <c r="AW162" s="93">
        <f>IF('Net zero activities &amp; levers'!$C$6="Off",('Activity data'!BP10*EF!$H9)*kgtoGg,IF('Net zero activities &amp; levers'!$C$6="On",(('Net zero supporting data'!AN41*EF!$H9)+('Net zero supporting data'!AN39*'Net zero supporting data'!AN43))*kgtoGg,"ERROR"))</f>
        <v>107.54440019266934</v>
      </c>
      <c r="AY162" s="79"/>
    </row>
    <row r="163" spans="1:51" x14ac:dyDescent="0.25">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134.50952060304346</v>
      </c>
      <c r="T163" s="27">
        <f t="shared" si="42"/>
        <v>134.5978352598826</v>
      </c>
      <c r="U163" s="27">
        <f t="shared" si="42"/>
        <v>134.55209180447844</v>
      </c>
      <c r="V163" s="27">
        <f t="shared" si="42"/>
        <v>134.53903703800194</v>
      </c>
      <c r="W163" s="27">
        <f t="shared" si="42"/>
        <v>134.67854571120449</v>
      </c>
      <c r="X163" s="27">
        <f t="shared" si="42"/>
        <v>134.90483220689865</v>
      </c>
      <c r="Y163" s="27">
        <f t="shared" si="42"/>
        <v>135.11998781656493</v>
      </c>
      <c r="Z163" s="27">
        <f t="shared" si="42"/>
        <v>135.32627367041866</v>
      </c>
      <c r="AA163" s="27">
        <f t="shared" ref="L163:AW164" si="43">AA1385</f>
        <v>135.52273082086006</v>
      </c>
      <c r="AB163" s="27">
        <f t="shared" si="43"/>
        <v>135.7137749763717</v>
      </c>
      <c r="AC163" s="27">
        <f t="shared" si="43"/>
        <v>135.90295241350591</v>
      </c>
      <c r="AD163" s="27">
        <f t="shared" si="43"/>
        <v>136.0893367545562</v>
      </c>
      <c r="AE163" s="27">
        <f t="shared" si="43"/>
        <v>136.27319967317703</v>
      </c>
      <c r="AF163" s="27">
        <f t="shared" si="43"/>
        <v>136.45534333351932</v>
      </c>
      <c r="AG163" s="27">
        <f t="shared" si="43"/>
        <v>136.63687183937546</v>
      </c>
      <c r="AH163" s="27">
        <f t="shared" si="43"/>
        <v>136.81627550490597</v>
      </c>
      <c r="AI163" s="27">
        <f t="shared" si="43"/>
        <v>136.99582569477411</v>
      </c>
      <c r="AJ163" s="27">
        <f t="shared" si="43"/>
        <v>137.17364609726505</v>
      </c>
      <c r="AK163" s="27">
        <f t="shared" si="43"/>
        <v>137.3452157051286</v>
      </c>
      <c r="AL163" s="27">
        <f t="shared" si="43"/>
        <v>137.50892236978345</v>
      </c>
      <c r="AM163" s="27">
        <f t="shared" si="43"/>
        <v>137.66487719948714</v>
      </c>
      <c r="AN163" s="27">
        <f t="shared" si="43"/>
        <v>137.8161644943176</v>
      </c>
      <c r="AO163" s="27">
        <f t="shared" si="43"/>
        <v>137.95688571441841</v>
      </c>
      <c r="AP163" s="27">
        <f t="shared" si="43"/>
        <v>138.0880956451193</v>
      </c>
      <c r="AQ163" s="27">
        <f t="shared" si="43"/>
        <v>138.21023608756138</v>
      </c>
      <c r="AR163" s="27">
        <f t="shared" si="43"/>
        <v>138.3214494575289</v>
      </c>
      <c r="AS163" s="27">
        <f t="shared" si="43"/>
        <v>138.41969286097324</v>
      </c>
      <c r="AT163" s="27">
        <f t="shared" si="43"/>
        <v>138.50048221334654</v>
      </c>
      <c r="AU163" s="27">
        <f t="shared" si="43"/>
        <v>138.56840641538551</v>
      </c>
      <c r="AV163" s="27">
        <f t="shared" si="43"/>
        <v>138.62533860541211</v>
      </c>
      <c r="AW163" s="27">
        <f t="shared" si="43"/>
        <v>138.66859186137901</v>
      </c>
      <c r="AY163" s="79"/>
    </row>
    <row r="164" spans="1:51" x14ac:dyDescent="0.25">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14.57731005863897</v>
      </c>
      <c r="T164" s="27">
        <f t="shared" si="43"/>
        <v>14.586881055024168</v>
      </c>
      <c r="U164" s="27">
        <f t="shared" si="43"/>
        <v>14.581923662197322</v>
      </c>
      <c r="V164" s="27">
        <f t="shared" si="43"/>
        <v>14.580508867335086</v>
      </c>
      <c r="W164" s="27">
        <f t="shared" si="43"/>
        <v>14.595627954638539</v>
      </c>
      <c r="X164" s="27">
        <f t="shared" si="43"/>
        <v>14.620151485724129</v>
      </c>
      <c r="Y164" s="27">
        <f t="shared" si="43"/>
        <v>14.643468720213551</v>
      </c>
      <c r="Z164" s="27">
        <f t="shared" si="43"/>
        <v>14.665824705417089</v>
      </c>
      <c r="AA164" s="27">
        <f t="shared" si="43"/>
        <v>14.687115516523853</v>
      </c>
      <c r="AB164" s="27">
        <f t="shared" si="43"/>
        <v>14.707819700713191</v>
      </c>
      <c r="AC164" s="27">
        <f t="shared" si="43"/>
        <v>14.728321581508247</v>
      </c>
      <c r="AD164" s="27">
        <f t="shared" si="43"/>
        <v>14.748520763821768</v>
      </c>
      <c r="AE164" s="27">
        <f t="shared" si="43"/>
        <v>14.768446689964435</v>
      </c>
      <c r="AF164" s="27">
        <f t="shared" si="43"/>
        <v>14.788186293526485</v>
      </c>
      <c r="AG164" s="27">
        <f t="shared" si="43"/>
        <v>14.80785923044933</v>
      </c>
      <c r="AH164" s="27">
        <f t="shared" si="43"/>
        <v>14.827301890317345</v>
      </c>
      <c r="AI164" s="27">
        <f t="shared" si="43"/>
        <v>14.846760429586991</v>
      </c>
      <c r="AJ164" s="27">
        <f t="shared" si="43"/>
        <v>14.866031505197411</v>
      </c>
      <c r="AK164" s="27">
        <f t="shared" si="43"/>
        <v>14.884625158339979</v>
      </c>
      <c r="AL164" s="27">
        <f t="shared" si="43"/>
        <v>14.902366674320708</v>
      </c>
      <c r="AM164" s="27">
        <f t="shared" si="43"/>
        <v>14.919268094365481</v>
      </c>
      <c r="AN164" s="27">
        <f t="shared" si="43"/>
        <v>14.935663675843946</v>
      </c>
      <c r="AO164" s="27">
        <f t="shared" si="43"/>
        <v>14.950914171482042</v>
      </c>
      <c r="AP164" s="27">
        <f t="shared" si="43"/>
        <v>14.965133892391199</v>
      </c>
      <c r="AQ164" s="27">
        <f t="shared" si="43"/>
        <v>14.978370718247056</v>
      </c>
      <c r="AR164" s="27">
        <f t="shared" si="43"/>
        <v>14.990423335559308</v>
      </c>
      <c r="AS164" s="27">
        <f t="shared" si="43"/>
        <v>15.001070348103873</v>
      </c>
      <c r="AT164" s="27">
        <f t="shared" si="43"/>
        <v>15.009825798526281</v>
      </c>
      <c r="AU164" s="27">
        <f t="shared" si="43"/>
        <v>15.017187003511392</v>
      </c>
      <c r="AV164" s="27">
        <f t="shared" si="43"/>
        <v>15.023356962207361</v>
      </c>
      <c r="AW164" s="27">
        <f t="shared" si="43"/>
        <v>15.028044482618171</v>
      </c>
      <c r="AY164" s="79"/>
    </row>
    <row r="165" spans="1:51" x14ac:dyDescent="0.25">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15.545788610572222</v>
      </c>
      <c r="R165" s="27">
        <f t="shared" si="46"/>
        <v>15.648067752449878</v>
      </c>
      <c r="S165" s="27">
        <f t="shared" si="46"/>
        <v>15.608841098506876</v>
      </c>
      <c r="T165" s="27">
        <f t="shared" si="46"/>
        <v>15.634176304598387</v>
      </c>
      <c r="U165" s="27">
        <f t="shared" si="46"/>
        <v>15.634727326070967</v>
      </c>
      <c r="V165" s="27">
        <f t="shared" si="46"/>
        <v>15.640036279286257</v>
      </c>
      <c r="W165" s="27">
        <f t="shared" si="46"/>
        <v>15.671136313545395</v>
      </c>
      <c r="X165" s="27">
        <f t="shared" si="46"/>
        <v>15.716429987532408</v>
      </c>
      <c r="Y165" s="27">
        <f t="shared" si="46"/>
        <v>15.75882810444668</v>
      </c>
      <c r="Z165" s="27">
        <f t="shared" si="46"/>
        <v>15.798806458461641</v>
      </c>
      <c r="AA165" s="27">
        <f t="shared" si="46"/>
        <v>15.836270899052716</v>
      </c>
      <c r="AB165" s="27">
        <f t="shared" si="46"/>
        <v>15.872052306531405</v>
      </c>
      <c r="AC165" s="27">
        <f t="shared" si="46"/>
        <v>15.906818975461929</v>
      </c>
      <c r="AD165" s="27">
        <f t="shared" si="46"/>
        <v>15.940458123071297</v>
      </c>
      <c r="AE165" s="27">
        <f t="shared" si="46"/>
        <v>15.973060095106831</v>
      </c>
      <c r="AF165" s="27">
        <f t="shared" si="46"/>
        <v>16.004802135612195</v>
      </c>
      <c r="AG165" s="27">
        <f t="shared" si="46"/>
        <v>16.035908782343299</v>
      </c>
      <c r="AH165" s="27">
        <f t="shared" si="46"/>
        <v>16.066153162175954</v>
      </c>
      <c r="AI165" s="27">
        <f t="shared" si="46"/>
        <v>16.095953148281513</v>
      </c>
      <c r="AJ165" s="27">
        <f t="shared" si="46"/>
        <v>16.125014706287757</v>
      </c>
      <c r="AK165" s="27">
        <f t="shared" si="46"/>
        <v>16.15259436374124</v>
      </c>
      <c r="AL165" s="27">
        <f t="shared" si="46"/>
        <v>16.178446095420561</v>
      </c>
      <c r="AM165" s="27">
        <f t="shared" si="46"/>
        <v>16.202615975057011</v>
      </c>
      <c r="AN165" s="27">
        <f t="shared" si="46"/>
        <v>16.225651111515109</v>
      </c>
      <c r="AO165" s="27">
        <f t="shared" si="46"/>
        <v>16.24657668451183</v>
      </c>
      <c r="AP165" s="27">
        <f t="shared" si="46"/>
        <v>16.2655954113274</v>
      </c>
      <c r="AQ165" s="27">
        <f t="shared" si="46"/>
        <v>16.282804280634604</v>
      </c>
      <c r="AR165" s="27">
        <f t="shared" si="46"/>
        <v>16.297912276425052</v>
      </c>
      <c r="AS165" s="27">
        <f t="shared" si="46"/>
        <v>16.310598247341446</v>
      </c>
      <c r="AT165" s="27">
        <f t="shared" si="46"/>
        <v>16.320133460913411</v>
      </c>
      <c r="AU165" s="27">
        <f t="shared" si="46"/>
        <v>16.327309708106313</v>
      </c>
      <c r="AV165" s="27">
        <f t="shared" si="46"/>
        <v>16.332459568044055</v>
      </c>
      <c r="AW165" s="27">
        <f t="shared" si="46"/>
        <v>16.335152889996454</v>
      </c>
      <c r="AY165" s="79"/>
    </row>
    <row r="166" spans="1:51" x14ac:dyDescent="0.25">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23.099483706921031</v>
      </c>
      <c r="T166" s="27">
        <f t="shared" si="47"/>
        <v>23.136977213109546</v>
      </c>
      <c r="U166" s="27">
        <f t="shared" si="47"/>
        <v>23.137792668366455</v>
      </c>
      <c r="V166" s="27">
        <f t="shared" si="47"/>
        <v>23.14564937454492</v>
      </c>
      <c r="W166" s="27">
        <f t="shared" si="47"/>
        <v>23.191674235078761</v>
      </c>
      <c r="X166" s="27">
        <f t="shared" si="47"/>
        <v>23.258704226459077</v>
      </c>
      <c r="Y166" s="27">
        <f t="shared" si="47"/>
        <v>23.321449090391294</v>
      </c>
      <c r="Z166" s="27">
        <f t="shared" si="47"/>
        <v>23.380612953446221</v>
      </c>
      <c r="AA166" s="27">
        <f t="shared" si="46"/>
        <v>23.436056482505219</v>
      </c>
      <c r="AB166" s="27">
        <f t="shared" si="46"/>
        <v>23.489009295199537</v>
      </c>
      <c r="AC166" s="27">
        <f t="shared" si="46"/>
        <v>23.540460398932115</v>
      </c>
      <c r="AD166" s="27">
        <f t="shared" si="46"/>
        <v>23.590242886767914</v>
      </c>
      <c r="AE166" s="27">
        <f t="shared" si="46"/>
        <v>23.638490461145512</v>
      </c>
      <c r="AF166" s="27">
        <f t="shared" si="46"/>
        <v>23.685465425068244</v>
      </c>
      <c r="AG166" s="27">
        <f t="shared" si="46"/>
        <v>23.731500071382303</v>
      </c>
      <c r="AH166" s="27">
        <f t="shared" si="46"/>
        <v>23.776258651136008</v>
      </c>
      <c r="AI166" s="27">
        <f t="shared" si="46"/>
        <v>23.820359573758481</v>
      </c>
      <c r="AJ166" s="27">
        <f t="shared" si="46"/>
        <v>23.863367698540223</v>
      </c>
      <c r="AK166" s="27">
        <f t="shared" si="46"/>
        <v>23.904182762513823</v>
      </c>
      <c r="AL166" s="27">
        <f t="shared" si="46"/>
        <v>23.94244067358829</v>
      </c>
      <c r="AM166" s="27">
        <f t="shared" si="46"/>
        <v>23.978209616159802</v>
      </c>
      <c r="AN166" s="27">
        <f t="shared" si="46"/>
        <v>24.012299255226694</v>
      </c>
      <c r="AO166" s="27">
        <f t="shared" si="46"/>
        <v>24.043266956764896</v>
      </c>
      <c r="AP166" s="27">
        <f t="shared" si="46"/>
        <v>24.071412721554868</v>
      </c>
      <c r="AQ166" s="27">
        <f t="shared" si="46"/>
        <v>24.096880082883459</v>
      </c>
      <c r="AR166" s="27">
        <f t="shared" si="46"/>
        <v>24.119238366910007</v>
      </c>
      <c r="AS166" s="27">
        <f t="shared" si="46"/>
        <v>24.138012302568676</v>
      </c>
      <c r="AT166" s="27">
        <f t="shared" si="46"/>
        <v>24.152123440554998</v>
      </c>
      <c r="AU166" s="27">
        <f t="shared" si="46"/>
        <v>24.162743550277629</v>
      </c>
      <c r="AV166" s="27">
        <f t="shared" si="46"/>
        <v>24.170364814724749</v>
      </c>
      <c r="AW166" s="27">
        <f t="shared" si="46"/>
        <v>24.174350654939559</v>
      </c>
      <c r="AY166" s="79"/>
    </row>
    <row r="167" spans="1:51" x14ac:dyDescent="0.25">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5.6203482259438013</v>
      </c>
      <c r="N167" s="27">
        <f t="shared" si="46"/>
        <v>5.629075655008374</v>
      </c>
      <c r="O167" s="27">
        <f t="shared" si="46"/>
        <v>5.6165815405282276</v>
      </c>
      <c r="P167" s="27">
        <f t="shared" si="46"/>
        <v>5.5833231296706112</v>
      </c>
      <c r="Q167" s="27">
        <f t="shared" si="46"/>
        <v>5.5648827699457346</v>
      </c>
      <c r="R167" s="27">
        <f t="shared" si="46"/>
        <v>5.5483103177944031</v>
      </c>
      <c r="S167" s="27">
        <f t="shared" si="46"/>
        <v>5.2803833464567367</v>
      </c>
      <c r="T167" s="27">
        <f t="shared" si="46"/>
        <v>5.4084183105105064</v>
      </c>
      <c r="U167" s="27">
        <f t="shared" si="46"/>
        <v>5.4467115947178373</v>
      </c>
      <c r="V167" s="27">
        <f t="shared" si="46"/>
        <v>5.4224186083093189</v>
      </c>
      <c r="W167" s="27">
        <f t="shared" si="46"/>
        <v>5.4223243033308801</v>
      </c>
      <c r="X167" s="27">
        <f t="shared" si="46"/>
        <v>5.4234073071057072</v>
      </c>
      <c r="Y167" s="27">
        <f t="shared" si="46"/>
        <v>5.4369231886816394</v>
      </c>
      <c r="Z167" s="27">
        <f t="shared" si="46"/>
        <v>5.4591522823339398</v>
      </c>
      <c r="AA167" s="27">
        <f t="shared" si="46"/>
        <v>5.4902125756346534</v>
      </c>
      <c r="AB167" s="27">
        <f t="shared" si="46"/>
        <v>5.5376204396745452</v>
      </c>
      <c r="AC167" s="27">
        <f t="shared" si="46"/>
        <v>5.6023226186449859</v>
      </c>
      <c r="AD167" s="27">
        <f t="shared" si="46"/>
        <v>5.6811895482573158</v>
      </c>
      <c r="AE167" s="27">
        <f t="shared" si="46"/>
        <v>5.7653288791715855</v>
      </c>
      <c r="AF167" s="27">
        <f t="shared" si="46"/>
        <v>5.8557364759404038</v>
      </c>
      <c r="AG167" s="27">
        <f t="shared" si="46"/>
        <v>5.9628535041253414</v>
      </c>
      <c r="AH167" s="27">
        <f t="shared" si="46"/>
        <v>6.077164122124282</v>
      </c>
      <c r="AI167" s="27">
        <f t="shared" si="46"/>
        <v>6.1989600195503085</v>
      </c>
      <c r="AJ167" s="27">
        <f t="shared" si="46"/>
        <v>6.3293136796276546</v>
      </c>
      <c r="AK167" s="27">
        <f t="shared" si="46"/>
        <v>6.4661549750479965</v>
      </c>
      <c r="AL167" s="27">
        <f t="shared" si="46"/>
        <v>6.6045071340041819</v>
      </c>
      <c r="AM167" s="27">
        <f t="shared" si="46"/>
        <v>6.7424345411353785</v>
      </c>
      <c r="AN167" s="27">
        <f t="shared" si="46"/>
        <v>6.8870444673045936</v>
      </c>
      <c r="AO167" s="27">
        <f t="shared" si="46"/>
        <v>7.0281911039522464</v>
      </c>
      <c r="AP167" s="27">
        <f t="shared" si="46"/>
        <v>7.1751234269686286</v>
      </c>
      <c r="AQ167" s="27">
        <f t="shared" si="46"/>
        <v>7.3301139720202508</v>
      </c>
      <c r="AR167" s="27">
        <f t="shared" si="46"/>
        <v>7.49386719023276</v>
      </c>
      <c r="AS167" s="27">
        <f t="shared" si="46"/>
        <v>7.6670892883429591</v>
      </c>
      <c r="AT167" s="27">
        <f t="shared" si="46"/>
        <v>7.8364451360238094</v>
      </c>
      <c r="AU167" s="27">
        <f t="shared" si="46"/>
        <v>8.0154296684326614</v>
      </c>
      <c r="AV167" s="27">
        <f t="shared" si="46"/>
        <v>8.2092106985069559</v>
      </c>
      <c r="AW167" s="27">
        <f t="shared" si="46"/>
        <v>8.4160816764157058</v>
      </c>
      <c r="AY167" s="79"/>
    </row>
    <row r="168" spans="1:51" x14ac:dyDescent="0.25">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5">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1.8300977880312246</v>
      </c>
      <c r="M169" s="27">
        <f t="shared" si="46"/>
        <v>1.8309187348828144</v>
      </c>
      <c r="N169" s="27">
        <f t="shared" si="46"/>
        <v>1.8141094978660446</v>
      </c>
      <c r="O169" s="27">
        <f t="shared" si="46"/>
        <v>1.7866561368117297</v>
      </c>
      <c r="P169" s="27">
        <f t="shared" si="46"/>
        <v>1.7489975228040082</v>
      </c>
      <c r="Q169" s="27">
        <f t="shared" si="46"/>
        <v>1.7216531928010095</v>
      </c>
      <c r="R169" s="27">
        <f t="shared" si="46"/>
        <v>1.6967284692901876</v>
      </c>
      <c r="S169" s="27">
        <f t="shared" si="46"/>
        <v>1.5145155655524785</v>
      </c>
      <c r="T169" s="27">
        <f t="shared" si="46"/>
        <v>1.5668506069334709</v>
      </c>
      <c r="U169" s="27">
        <f t="shared" si="46"/>
        <v>1.5655037199865789</v>
      </c>
      <c r="V169" s="27">
        <f t="shared" si="46"/>
        <v>1.5302194484882745</v>
      </c>
      <c r="W169" s="27">
        <f t="shared" si="46"/>
        <v>1.5112562914072105</v>
      </c>
      <c r="X169" s="27">
        <f t="shared" si="46"/>
        <v>1.4946104307429604</v>
      </c>
      <c r="Y169" s="27">
        <f t="shared" si="46"/>
        <v>1.484639027552376</v>
      </c>
      <c r="Z169" s="27">
        <f t="shared" si="46"/>
        <v>1.47919876359957</v>
      </c>
      <c r="AA169" s="27">
        <f t="shared" si="46"/>
        <v>1.4781756011479497</v>
      </c>
      <c r="AB169" s="27">
        <f t="shared" si="46"/>
        <v>1.4853305981750786</v>
      </c>
      <c r="AC169" s="27">
        <f t="shared" si="46"/>
        <v>1.5009046201548932</v>
      </c>
      <c r="AD169" s="27">
        <f t="shared" si="46"/>
        <v>1.5230082640507174</v>
      </c>
      <c r="AE169" s="27">
        <f t="shared" si="46"/>
        <v>1.546994523932119</v>
      </c>
      <c r="AF169" s="27">
        <f t="shared" si="46"/>
        <v>1.5732743305693289</v>
      </c>
      <c r="AG169" s="27">
        <f t="shared" si="46"/>
        <v>1.6068085159542065</v>
      </c>
      <c r="AH169" s="27">
        <f t="shared" si="46"/>
        <v>1.6427431036856912</v>
      </c>
      <c r="AI169" s="27">
        <f t="shared" si="46"/>
        <v>1.6811374520450673</v>
      </c>
      <c r="AJ169" s="27">
        <f t="shared" si="46"/>
        <v>1.7223403029367834</v>
      </c>
      <c r="AK169" s="27">
        <f t="shared" si="46"/>
        <v>1.7651804159303879</v>
      </c>
      <c r="AL169" s="27">
        <f t="shared" si="46"/>
        <v>1.807259829394261</v>
      </c>
      <c r="AM169" s="27">
        <f t="shared" si="46"/>
        <v>1.8476898450919306</v>
      </c>
      <c r="AN169" s="27">
        <f t="shared" si="46"/>
        <v>1.8896907367413041</v>
      </c>
      <c r="AO169" s="27">
        <f t="shared" si="46"/>
        <v>1.928603059397513</v>
      </c>
      <c r="AP169" s="27">
        <f t="shared" si="46"/>
        <v>1.9685026353312862</v>
      </c>
      <c r="AQ169" s="27">
        <f t="shared" si="46"/>
        <v>2.0102718369126795</v>
      </c>
      <c r="AR169" s="27">
        <f t="shared" si="46"/>
        <v>2.0540358840543407</v>
      </c>
      <c r="AS169" s="27">
        <f t="shared" si="46"/>
        <v>2.0998981291819869</v>
      </c>
      <c r="AT169" s="27">
        <f t="shared" si="46"/>
        <v>2.1421474966199083</v>
      </c>
      <c r="AU169" s="27">
        <f t="shared" si="46"/>
        <v>2.1863895943270379</v>
      </c>
      <c r="AV169" s="27">
        <f t="shared" si="46"/>
        <v>2.2345575488332261</v>
      </c>
      <c r="AW169" s="27">
        <f t="shared" si="46"/>
        <v>2.2856723410251796</v>
      </c>
      <c r="AY169" s="79"/>
    </row>
    <row r="170" spans="1:51" x14ac:dyDescent="0.25">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0.25358132281546886</v>
      </c>
      <c r="M170" s="27">
        <f t="shared" si="46"/>
        <v>0.25369507454499329</v>
      </c>
      <c r="N170" s="27">
        <f t="shared" si="46"/>
        <v>0.25136595935447836</v>
      </c>
      <c r="O170" s="27">
        <f t="shared" si="46"/>
        <v>0.24756197704412702</v>
      </c>
      <c r="P170" s="27">
        <f t="shared" si="46"/>
        <v>0.24234393830437845</v>
      </c>
      <c r="Q170" s="27">
        <f t="shared" si="46"/>
        <v>0.23855506351363703</v>
      </c>
      <c r="R170" s="27">
        <f t="shared" si="46"/>
        <v>0.2351014533295149</v>
      </c>
      <c r="S170" s="27">
        <f t="shared" si="46"/>
        <v>0.20985373735169108</v>
      </c>
      <c r="T170" s="27">
        <f t="shared" si="46"/>
        <v>0.21710536571263853</v>
      </c>
      <c r="U170" s="27">
        <f t="shared" si="46"/>
        <v>0.21691873886902968</v>
      </c>
      <c r="V170" s="27">
        <f t="shared" si="46"/>
        <v>0.21202969288491011</v>
      </c>
      <c r="W170" s="27">
        <f t="shared" si="46"/>
        <v>0.20940212703087621</v>
      </c>
      <c r="X170" s="27">
        <f t="shared" si="46"/>
        <v>0.2070956495331992</v>
      </c>
      <c r="Y170" s="27">
        <f t="shared" si="46"/>
        <v>0.20571399570686735</v>
      </c>
      <c r="Z170" s="27">
        <f t="shared" si="46"/>
        <v>0.20496018389493031</v>
      </c>
      <c r="AA170" s="27">
        <f t="shared" si="46"/>
        <v>0.20481841284333191</v>
      </c>
      <c r="AB170" s="27">
        <f t="shared" si="46"/>
        <v>0.20580982085592342</v>
      </c>
      <c r="AC170" s="27">
        <f t="shared" si="46"/>
        <v>0.2079677826441004</v>
      </c>
      <c r="AD170" s="27">
        <f t="shared" si="46"/>
        <v>0.21103049945344365</v>
      </c>
      <c r="AE170" s="27">
        <f t="shared" si="46"/>
        <v>0.21435407459237918</v>
      </c>
      <c r="AF170" s="27">
        <f t="shared" si="46"/>
        <v>0.21799544729605716</v>
      </c>
      <c r="AG170" s="27">
        <f t="shared" si="46"/>
        <v>0.22264199850498709</v>
      </c>
      <c r="AH170" s="27">
        <f t="shared" si="46"/>
        <v>0.22762115336292571</v>
      </c>
      <c r="AI170" s="27">
        <f t="shared" si="46"/>
        <v>0.23294113664976548</v>
      </c>
      <c r="AJ170" s="27">
        <f t="shared" si="46"/>
        <v>0.23865027061037747</v>
      </c>
      <c r="AK170" s="27">
        <f t="shared" si="46"/>
        <v>0.2445862662678385</v>
      </c>
      <c r="AL170" s="27">
        <f t="shared" si="46"/>
        <v>0.25041685816257381</v>
      </c>
      <c r="AM170" s="27">
        <f t="shared" si="46"/>
        <v>0.25601890682309614</v>
      </c>
      <c r="AN170" s="27">
        <f t="shared" si="46"/>
        <v>0.2618386186076424</v>
      </c>
      <c r="AO170" s="27">
        <f t="shared" si="46"/>
        <v>0.26723037325458887</v>
      </c>
      <c r="AP170" s="27">
        <f t="shared" si="46"/>
        <v>0.27275892331963592</v>
      </c>
      <c r="AQ170" s="27">
        <f t="shared" si="46"/>
        <v>0.27854653175194277</v>
      </c>
      <c r="AR170" s="27">
        <f t="shared" si="46"/>
        <v>0.28461054922604706</v>
      </c>
      <c r="AS170" s="27">
        <f t="shared" si="46"/>
        <v>0.29096529642196983</v>
      </c>
      <c r="AT170" s="27">
        <f t="shared" si="46"/>
        <v>0.29681943741546851</v>
      </c>
      <c r="AU170" s="27">
        <f t="shared" si="46"/>
        <v>0.30294969435259883</v>
      </c>
      <c r="AV170" s="27">
        <f t="shared" si="46"/>
        <v>0.3096239243860302</v>
      </c>
      <c r="AW170" s="27">
        <f t="shared" si="46"/>
        <v>0.31670647303684163</v>
      </c>
      <c r="AY170" s="79"/>
    </row>
    <row r="171" spans="1:51" x14ac:dyDescent="0.25">
      <c r="A171" s="95" t="str">
        <f t="shared" si="45"/>
        <v>FA Cattle MMCH4</v>
      </c>
      <c r="B171" s="95" t="s">
        <v>962</v>
      </c>
      <c r="C171" s="95" t="s">
        <v>1229</v>
      </c>
      <c r="D171" t="s">
        <v>15</v>
      </c>
      <c r="E171" t="s">
        <v>22</v>
      </c>
      <c r="F171" t="s">
        <v>6</v>
      </c>
      <c r="G171" t="s">
        <v>136</v>
      </c>
      <c r="H171" t="s">
        <v>1227</v>
      </c>
      <c r="I171" t="s">
        <v>121</v>
      </c>
      <c r="J171" t="s">
        <v>286</v>
      </c>
      <c r="K171" s="27">
        <f t="shared" si="47"/>
        <v>7.3513306511079053</v>
      </c>
      <c r="L171" s="27">
        <f t="shared" si="46"/>
        <v>7.3924283487896005</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7.3490557793890403</v>
      </c>
      <c r="T171" s="27">
        <f t="shared" si="46"/>
        <v>7.4722031286599382</v>
      </c>
      <c r="U171" s="27">
        <f t="shared" si="46"/>
        <v>7.5110290618117022</v>
      </c>
      <c r="V171" s="27">
        <f t="shared" si="46"/>
        <v>7.4986513551105292</v>
      </c>
      <c r="W171" s="27">
        <f t="shared" si="46"/>
        <v>7.5163485236950613</v>
      </c>
      <c r="X171" s="27">
        <f t="shared" si="46"/>
        <v>7.5403958263923236</v>
      </c>
      <c r="Y171" s="27">
        <f t="shared" si="46"/>
        <v>7.5741909868676158</v>
      </c>
      <c r="Z171" s="27">
        <f t="shared" si="46"/>
        <v>7.6148317669371268</v>
      </c>
      <c r="AA171" s="27">
        <f t="shared" si="46"/>
        <v>7.6624733302207861</v>
      </c>
      <c r="AB171" s="27">
        <f t="shared" si="46"/>
        <v>7.7240868841392878</v>
      </c>
      <c r="AC171" s="27">
        <f t="shared" si="46"/>
        <v>7.8009221240658375</v>
      </c>
      <c r="AD171" s="27">
        <f t="shared" si="46"/>
        <v>7.8903401538957416</v>
      </c>
      <c r="AE171" s="27">
        <f t="shared" si="46"/>
        <v>7.9846258042350273</v>
      </c>
      <c r="AF171" s="27">
        <f t="shared" si="46"/>
        <v>8.0847617640235896</v>
      </c>
      <c r="AG171" s="27">
        <f t="shared" si="46"/>
        <v>8.2001830904466289</v>
      </c>
      <c r="AH171" s="27">
        <f t="shared" si="46"/>
        <v>8.3224165263522423</v>
      </c>
      <c r="AI171" s="27">
        <f t="shared" si="46"/>
        <v>8.4519366750356451</v>
      </c>
      <c r="AJ171" s="27">
        <f t="shared" si="46"/>
        <v>8.5896260000981943</v>
      </c>
      <c r="AK171" s="27">
        <f t="shared" si="46"/>
        <v>8.73333148514876</v>
      </c>
      <c r="AL171" s="27">
        <f t="shared" si="46"/>
        <v>8.8784431562032786</v>
      </c>
      <c r="AM171" s="27">
        <f t="shared" si="46"/>
        <v>9.0231844875655636</v>
      </c>
      <c r="AN171" s="27">
        <f t="shared" si="46"/>
        <v>9.1742195350652782</v>
      </c>
      <c r="AO171" s="27">
        <f t="shared" si="46"/>
        <v>9.3218429554501228</v>
      </c>
      <c r="AP171" s="27">
        <f t="shared" si="46"/>
        <v>9.4745157768469301</v>
      </c>
      <c r="AQ171" s="27">
        <f t="shared" si="46"/>
        <v>9.634339327572718</v>
      </c>
      <c r="AR171" s="27">
        <f t="shared" si="46"/>
        <v>9.8017951913514132</v>
      </c>
      <c r="AS171" s="27">
        <f t="shared" si="46"/>
        <v>9.9773358042922293</v>
      </c>
      <c r="AT171" s="27">
        <f t="shared" si="46"/>
        <v>10.148273651523894</v>
      </c>
      <c r="AU171" s="27">
        <f t="shared" si="46"/>
        <v>10.327331145455831</v>
      </c>
      <c r="AV171" s="27">
        <f t="shared" si="46"/>
        <v>10.519392265782431</v>
      </c>
      <c r="AW171" s="27">
        <f t="shared" si="46"/>
        <v>10.722595981265105</v>
      </c>
      <c r="AY171" s="79"/>
    </row>
    <row r="172" spans="1:51" x14ac:dyDescent="0.25">
      <c r="A172" s="95" t="str">
        <f t="shared" si="45"/>
        <v>FA Cattle MMCH4</v>
      </c>
      <c r="B172" s="95" t="s">
        <v>962</v>
      </c>
      <c r="C172" s="95" t="s">
        <v>1229</v>
      </c>
      <c r="D172" t="s">
        <v>15</v>
      </c>
      <c r="E172" t="s">
        <v>22</v>
      </c>
      <c r="F172" t="s">
        <v>6</v>
      </c>
      <c r="G172" t="s">
        <v>137</v>
      </c>
      <c r="H172" t="s">
        <v>1227</v>
      </c>
      <c r="I172" t="s">
        <v>121</v>
      </c>
      <c r="J172" t="s">
        <v>286</v>
      </c>
      <c r="K172" s="27">
        <f t="shared" si="47"/>
        <v>2.0944490884992812</v>
      </c>
      <c r="L172" s="27">
        <f t="shared" si="46"/>
        <v>2.1061581299686476</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2.0938009605311412</v>
      </c>
      <c r="T172" s="27">
        <f t="shared" si="48"/>
        <v>2.1288865614478496</v>
      </c>
      <c r="U172" s="27">
        <f t="shared" si="48"/>
        <v>2.1399483602104432</v>
      </c>
      <c r="V172" s="27">
        <f t="shared" si="48"/>
        <v>2.1364218589893245</v>
      </c>
      <c r="W172" s="27">
        <f t="shared" si="48"/>
        <v>2.1414639146891727</v>
      </c>
      <c r="X172" s="27">
        <f t="shared" si="48"/>
        <v>2.148315171095053</v>
      </c>
      <c r="Y172" s="27">
        <f t="shared" si="48"/>
        <v>2.1579436650932786</v>
      </c>
      <c r="Z172" s="27">
        <f t="shared" si="48"/>
        <v>2.1695225273173109</v>
      </c>
      <c r="AA172" s="27">
        <f t="shared" si="48"/>
        <v>2.1830959650430519</v>
      </c>
      <c r="AB172" s="27">
        <f t="shared" si="48"/>
        <v>2.2006501274074339</v>
      </c>
      <c r="AC172" s="27">
        <f t="shared" si="48"/>
        <v>2.222541061969673</v>
      </c>
      <c r="AD172" s="27">
        <f t="shared" si="48"/>
        <v>2.2480169274913004</v>
      </c>
      <c r="AE172" s="27">
        <f t="shared" si="48"/>
        <v>2.2748796145045582</v>
      </c>
      <c r="AF172" s="27">
        <f t="shared" si="48"/>
        <v>2.3034090984386744</v>
      </c>
      <c r="AG172" s="27">
        <f t="shared" si="48"/>
        <v>2.3362934976574303</v>
      </c>
      <c r="AH172" s="27">
        <f t="shared" si="48"/>
        <v>2.3711187178205395</v>
      </c>
      <c r="AI172" s="27">
        <f t="shared" si="48"/>
        <v>2.4080199769567159</v>
      </c>
      <c r="AJ172" s="27">
        <f t="shared" si="48"/>
        <v>2.4472486955465773</v>
      </c>
      <c r="AK172" s="27">
        <f t="shared" si="48"/>
        <v>2.4881914631163022</v>
      </c>
      <c r="AL172" s="27">
        <f t="shared" si="48"/>
        <v>2.5295348635964507</v>
      </c>
      <c r="AM172" s="27">
        <f t="shared" si="48"/>
        <v>2.5707727515282386</v>
      </c>
      <c r="AN172" s="27">
        <f t="shared" si="48"/>
        <v>2.6138037662629046</v>
      </c>
      <c r="AO172" s="27">
        <f t="shared" si="48"/>
        <v>2.6558627829144799</v>
      </c>
      <c r="AP172" s="27">
        <f t="shared" si="48"/>
        <v>2.6993604116825409</v>
      </c>
      <c r="AQ172" s="27">
        <f t="shared" si="48"/>
        <v>2.7448953367219815</v>
      </c>
      <c r="AR172" s="27">
        <f t="shared" si="48"/>
        <v>2.7926047648378689</v>
      </c>
      <c r="AS172" s="27">
        <f t="shared" si="48"/>
        <v>2.8426175984618185</v>
      </c>
      <c r="AT172" s="27">
        <f t="shared" si="48"/>
        <v>2.8913190697077655</v>
      </c>
      <c r="AU172" s="27">
        <f t="shared" si="48"/>
        <v>2.9423338890314197</v>
      </c>
      <c r="AV172" s="27">
        <f t="shared" si="48"/>
        <v>2.9970535387785815</v>
      </c>
      <c r="AW172" s="27">
        <f t="shared" si="48"/>
        <v>3.0549477972293579</v>
      </c>
      <c r="AY172" s="79"/>
    </row>
    <row r="173" spans="1:51" x14ac:dyDescent="0.25">
      <c r="A173" s="95" t="str">
        <f t="shared" si="45"/>
        <v>FA Cattle MMCH4</v>
      </c>
      <c r="B173" s="95" t="s">
        <v>962</v>
      </c>
      <c r="C173" s="95" t="s">
        <v>1229</v>
      </c>
      <c r="D173" t="s">
        <v>15</v>
      </c>
      <c r="E173" t="s">
        <v>22</v>
      </c>
      <c r="F173" t="s">
        <v>67</v>
      </c>
      <c r="G173" t="s">
        <v>307</v>
      </c>
      <c r="H173" t="s">
        <v>1227</v>
      </c>
      <c r="I173" t="s">
        <v>121</v>
      </c>
      <c r="J173" t="s">
        <v>286</v>
      </c>
      <c r="K173" s="27">
        <f t="shared" si="47"/>
        <v>0.43258377187145619</v>
      </c>
      <c r="L173" s="27">
        <f t="shared" si="48"/>
        <v>0.43500213637199753</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0.43244990867914801</v>
      </c>
      <c r="T173" s="27">
        <f t="shared" si="48"/>
        <v>0.4396964259930643</v>
      </c>
      <c r="U173" s="27">
        <f t="shared" si="48"/>
        <v>0.44198111014159841</v>
      </c>
      <c r="V173" s="27">
        <f t="shared" si="48"/>
        <v>0.4412527528813921</v>
      </c>
      <c r="W173" s="27">
        <f t="shared" si="48"/>
        <v>0.44229413005527662</v>
      </c>
      <c r="X173" s="27">
        <f t="shared" si="48"/>
        <v>0.4437091763098685</v>
      </c>
      <c r="Y173" s="27">
        <f t="shared" si="48"/>
        <v>0.44569782825374471</v>
      </c>
      <c r="Z173" s="27">
        <f t="shared" si="48"/>
        <v>0.44808930576559047</v>
      </c>
      <c r="AA173" s="27">
        <f t="shared" si="48"/>
        <v>0.45089273933717022</v>
      </c>
      <c r="AB173" s="27">
        <f t="shared" si="48"/>
        <v>0.45451834466189517</v>
      </c>
      <c r="AC173" s="27">
        <f t="shared" si="48"/>
        <v>0.45903965916637413</v>
      </c>
      <c r="AD173" s="27">
        <f t="shared" si="48"/>
        <v>0.46430139890478528</v>
      </c>
      <c r="AE173" s="27">
        <f t="shared" si="48"/>
        <v>0.46984957027577029</v>
      </c>
      <c r="AF173" s="27">
        <f t="shared" si="48"/>
        <v>0.47574199890415431</v>
      </c>
      <c r="AG173" s="27">
        <f t="shared" si="48"/>
        <v>0.48253388395301411</v>
      </c>
      <c r="AH173" s="27">
        <f t="shared" si="48"/>
        <v>0.48972662269139317</v>
      </c>
      <c r="AI173" s="27">
        <f t="shared" si="48"/>
        <v>0.49734814280930212</v>
      </c>
      <c r="AJ173" s="27">
        <f t="shared" si="48"/>
        <v>0.50545037224350875</v>
      </c>
      <c r="AK173" s="27">
        <f t="shared" si="48"/>
        <v>0.51390661829093987</v>
      </c>
      <c r="AL173" s="27">
        <f t="shared" si="48"/>
        <v>0.52244561034374248</v>
      </c>
      <c r="AM173" s="27">
        <f t="shared" si="48"/>
        <v>0.53096281002336188</v>
      </c>
      <c r="AN173" s="27">
        <f t="shared" si="48"/>
        <v>0.5398503589084559</v>
      </c>
      <c r="AO173" s="27">
        <f t="shared" si="48"/>
        <v>0.54853715304646922</v>
      </c>
      <c r="AP173" s="27">
        <f t="shared" si="48"/>
        <v>0.55752107556016206</v>
      </c>
      <c r="AQ173" s="27">
        <f t="shared" si="48"/>
        <v>0.56692577760501295</v>
      </c>
      <c r="AR173" s="27">
        <f t="shared" si="48"/>
        <v>0.57677959762934605</v>
      </c>
      <c r="AS173" s="27">
        <f t="shared" si="48"/>
        <v>0.58710915891103355</v>
      </c>
      <c r="AT173" s="27">
        <f t="shared" si="48"/>
        <v>0.5971678737506273</v>
      </c>
      <c r="AU173" s="27">
        <f t="shared" si="48"/>
        <v>0.60770438336814181</v>
      </c>
      <c r="AV173" s="27">
        <f t="shared" si="48"/>
        <v>0.61900608204064222</v>
      </c>
      <c r="AW173" s="27">
        <f t="shared" si="48"/>
        <v>0.63096345872163018</v>
      </c>
      <c r="AY173" s="79"/>
    </row>
    <row r="174" spans="1:51" x14ac:dyDescent="0.25">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8.4723794986300324E-2</v>
      </c>
      <c r="S174" s="27">
        <f t="shared" si="48"/>
        <v>7.5184548793854583E-2</v>
      </c>
      <c r="T174" s="27">
        <f t="shared" si="48"/>
        <v>7.7996827874817445E-2</v>
      </c>
      <c r="U174" s="27">
        <f t="shared" si="48"/>
        <v>7.8167367062700457E-2</v>
      </c>
      <c r="V174" s="27">
        <f t="shared" si="48"/>
        <v>7.6675532126714796E-2</v>
      </c>
      <c r="W174" s="27">
        <f t="shared" si="48"/>
        <v>7.5985814232863699E-2</v>
      </c>
      <c r="X174" s="27">
        <f t="shared" si="48"/>
        <v>7.5406909310086853E-2</v>
      </c>
      <c r="Y174" s="27">
        <f t="shared" si="48"/>
        <v>7.5135969552675111E-2</v>
      </c>
      <c r="Z174" s="27">
        <f t="shared" si="48"/>
        <v>7.5070933024678835E-2</v>
      </c>
      <c r="AA174" s="27">
        <f t="shared" si="48"/>
        <v>7.5207876041393992E-2</v>
      </c>
      <c r="AB174" s="27">
        <f t="shared" si="48"/>
        <v>7.5733776536907188E-2</v>
      </c>
      <c r="AC174" s="27">
        <f t="shared" si="48"/>
        <v>7.6663128085553256E-2</v>
      </c>
      <c r="AD174" s="27">
        <f t="shared" si="48"/>
        <v>7.7250055898459388E-2</v>
      </c>
      <c r="AE174" s="27">
        <f t="shared" si="48"/>
        <v>7.7888268023863061E-2</v>
      </c>
      <c r="AF174" s="27">
        <f t="shared" si="48"/>
        <v>7.8595179436405177E-2</v>
      </c>
      <c r="AG174" s="27">
        <f t="shared" si="48"/>
        <v>7.9604131032504369E-2</v>
      </c>
      <c r="AH174" s="27">
        <f t="shared" si="48"/>
        <v>8.0676312048305387E-2</v>
      </c>
      <c r="AI174" s="27">
        <f t="shared" si="48"/>
        <v>8.1811005086332045E-2</v>
      </c>
      <c r="AJ174" s="27">
        <f t="shared" si="48"/>
        <v>8.3019997053438474E-2</v>
      </c>
      <c r="AK174" s="27">
        <f t="shared" si="48"/>
        <v>8.4244071870522186E-2</v>
      </c>
      <c r="AL174" s="27">
        <f t="shared" si="48"/>
        <v>8.5370492596016104E-2</v>
      </c>
      <c r="AM174" s="27">
        <f t="shared" si="48"/>
        <v>8.6358980772327357E-2</v>
      </c>
      <c r="AN174" s="27">
        <f t="shared" si="48"/>
        <v>8.780012750429271E-2</v>
      </c>
      <c r="AO174" s="27">
        <f t="shared" si="48"/>
        <v>8.9065255446726721E-2</v>
      </c>
      <c r="AP174" s="27">
        <f t="shared" si="48"/>
        <v>9.0336677811628172E-2</v>
      </c>
      <c r="AQ174" s="27">
        <f t="shared" si="48"/>
        <v>9.1651806667458438E-2</v>
      </c>
      <c r="AR174" s="27">
        <f t="shared" si="48"/>
        <v>9.3013614026271119E-2</v>
      </c>
      <c r="AS174" s="27">
        <f t="shared" si="48"/>
        <v>9.4423859205650648E-2</v>
      </c>
      <c r="AT174" s="27">
        <f t="shared" si="48"/>
        <v>9.5632640618439277E-2</v>
      </c>
      <c r="AU174" s="27">
        <f t="shared" si="48"/>
        <v>9.6883164393063992E-2</v>
      </c>
      <c r="AV174" s="27">
        <f t="shared" si="48"/>
        <v>9.8255228515500434E-2</v>
      </c>
      <c r="AW174" s="27">
        <f t="shared" si="48"/>
        <v>9.9702450855701577E-2</v>
      </c>
      <c r="AY174" s="79"/>
    </row>
    <row r="175" spans="1:51" x14ac:dyDescent="0.25">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6.2235193009076033E-2</v>
      </c>
      <c r="S175" s="27">
        <f t="shared" si="48"/>
        <v>5.522799003801046E-2</v>
      </c>
      <c r="T175" s="27">
        <f t="shared" si="48"/>
        <v>5.7293793764430084E-2</v>
      </c>
      <c r="U175" s="27">
        <f t="shared" si="48"/>
        <v>5.7419066000821604E-2</v>
      </c>
      <c r="V175" s="27">
        <f t="shared" si="48"/>
        <v>5.6323215240196872E-2</v>
      </c>
      <c r="W175" s="27">
        <f t="shared" si="48"/>
        <v>5.5816572138898381E-2</v>
      </c>
      <c r="X175" s="27">
        <f t="shared" si="48"/>
        <v>5.5391328444269881E-2</v>
      </c>
      <c r="Y175" s="27">
        <f t="shared" si="48"/>
        <v>5.5192305394144728E-2</v>
      </c>
      <c r="Z175" s="27">
        <f t="shared" si="48"/>
        <v>5.5144531792016283E-2</v>
      </c>
      <c r="AA175" s="27">
        <f t="shared" si="48"/>
        <v>5.5245125433718588E-2</v>
      </c>
      <c r="AB175" s="27">
        <f t="shared" si="48"/>
        <v>5.563143389460759E-2</v>
      </c>
      <c r="AC175" s="27">
        <f t="shared" si="48"/>
        <v>5.6314103657129723E-2</v>
      </c>
      <c r="AD175" s="27">
        <f t="shared" si="48"/>
        <v>5.6745240691589934E-2</v>
      </c>
      <c r="AE175" s="27">
        <f t="shared" si="48"/>
        <v>5.7214049422497866E-2</v>
      </c>
      <c r="AF175" s="27">
        <f t="shared" si="48"/>
        <v>5.7733322292734486E-2</v>
      </c>
      <c r="AG175" s="27">
        <f t="shared" si="48"/>
        <v>5.8474463519118447E-2</v>
      </c>
      <c r="AH175" s="27">
        <f t="shared" si="48"/>
        <v>5.9262050907877797E-2</v>
      </c>
      <c r="AI175" s="27">
        <f t="shared" si="48"/>
        <v>6.0095557483439775E-2</v>
      </c>
      <c r="AJ175" s="27">
        <f t="shared" si="48"/>
        <v>6.0983641503182466E-2</v>
      </c>
      <c r="AK175" s="27">
        <f t="shared" si="48"/>
        <v>6.188280486704114E-2</v>
      </c>
      <c r="AL175" s="27">
        <f t="shared" si="48"/>
        <v>6.2710234885631239E-2</v>
      </c>
      <c r="AM175" s="27">
        <f t="shared" si="48"/>
        <v>6.3436344385918234E-2</v>
      </c>
      <c r="AN175" s="27">
        <f t="shared" si="48"/>
        <v>6.4494961330930731E-2</v>
      </c>
      <c r="AO175" s="27">
        <f t="shared" si="48"/>
        <v>6.5424280912180444E-2</v>
      </c>
      <c r="AP175" s="27">
        <f t="shared" si="48"/>
        <v>6.635822416021947E-2</v>
      </c>
      <c r="AQ175" s="27">
        <f t="shared" si="48"/>
        <v>6.7324272696969223E-2</v>
      </c>
      <c r="AR175" s="27">
        <f t="shared" si="48"/>
        <v>6.832460966051758E-2</v>
      </c>
      <c r="AS175" s="27">
        <f t="shared" si="48"/>
        <v>6.9360527385201598E-2</v>
      </c>
      <c r="AT175" s="27">
        <f t="shared" si="48"/>
        <v>7.0248456738966347E-2</v>
      </c>
      <c r="AU175" s="27">
        <f t="shared" si="48"/>
        <v>7.1167048599597618E-2</v>
      </c>
      <c r="AV175" s="27">
        <f t="shared" si="48"/>
        <v>7.2174919829804771E-2</v>
      </c>
      <c r="AW175" s="27">
        <f t="shared" si="48"/>
        <v>7.3237999708179291E-2</v>
      </c>
      <c r="AY175" s="79"/>
    </row>
    <row r="176" spans="1:51" x14ac:dyDescent="0.25">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0.5198656905589939</v>
      </c>
      <c r="O176" s="27">
        <f t="shared" si="48"/>
        <v>0.53070826286138528</v>
      </c>
      <c r="P176" s="27">
        <f t="shared" si="48"/>
        <v>0.53817886796858128</v>
      </c>
      <c r="Q176" s="27">
        <f t="shared" si="48"/>
        <v>0.54837935702304763</v>
      </c>
      <c r="R176" s="27">
        <f t="shared" si="48"/>
        <v>0.55907244781022658</v>
      </c>
      <c r="S176" s="27">
        <f t="shared" si="48"/>
        <v>0.51617638957411849</v>
      </c>
      <c r="T176" s="27">
        <f t="shared" si="48"/>
        <v>0.54838522590868466</v>
      </c>
      <c r="U176" s="27">
        <f t="shared" si="48"/>
        <v>0.56264340542457159</v>
      </c>
      <c r="V176" s="27">
        <f t="shared" si="48"/>
        <v>0.56485289318396248</v>
      </c>
      <c r="W176" s="27">
        <f t="shared" si="48"/>
        <v>0.57274947284341848</v>
      </c>
      <c r="X176" s="27">
        <f t="shared" si="48"/>
        <v>0.5814195271441791</v>
      </c>
      <c r="Y176" s="27">
        <f t="shared" si="48"/>
        <v>0.59248080844650897</v>
      </c>
      <c r="Z176" s="27">
        <f t="shared" si="48"/>
        <v>0.60527939597924385</v>
      </c>
      <c r="AA176" s="27">
        <f t="shared" si="48"/>
        <v>0.61990093516283751</v>
      </c>
      <c r="AB176" s="27">
        <f t="shared" si="48"/>
        <v>0.6380394116338296</v>
      </c>
      <c r="AC176" s="27">
        <f t="shared" si="48"/>
        <v>0.66004519563968078</v>
      </c>
      <c r="AD176" s="27">
        <f t="shared" si="48"/>
        <v>0.68715492458732297</v>
      </c>
      <c r="AE176" s="27">
        <f t="shared" si="48"/>
        <v>0.71585218215024782</v>
      </c>
      <c r="AF176" s="27">
        <f t="shared" si="48"/>
        <v>0.74641151221995305</v>
      </c>
      <c r="AG176" s="27">
        <f t="shared" si="48"/>
        <v>0.78125647879586213</v>
      </c>
      <c r="AH176" s="27">
        <f t="shared" si="48"/>
        <v>0.81833838896771882</v>
      </c>
      <c r="AI176" s="27">
        <f t="shared" si="48"/>
        <v>0.85780678560886114</v>
      </c>
      <c r="AJ176" s="27">
        <f t="shared" si="48"/>
        <v>0.89995770493022353</v>
      </c>
      <c r="AK176" s="27">
        <f t="shared" si="48"/>
        <v>0.94432176485868269</v>
      </c>
      <c r="AL176" s="27">
        <f t="shared" si="48"/>
        <v>0.98973356874192731</v>
      </c>
      <c r="AM176" s="27">
        <f t="shared" si="48"/>
        <v>1.0357277776101246</v>
      </c>
      <c r="AN176" s="27">
        <f t="shared" si="48"/>
        <v>1.082722836944096</v>
      </c>
      <c r="AO176" s="27">
        <f t="shared" si="48"/>
        <v>1.1294205843539691</v>
      </c>
      <c r="AP176" s="27">
        <f t="shared" si="48"/>
        <v>1.1781030993788004</v>
      </c>
      <c r="AQ176" s="27">
        <f t="shared" si="48"/>
        <v>1.2293738786196051</v>
      </c>
      <c r="AR176" s="27">
        <f t="shared" si="48"/>
        <v>1.2834254032176242</v>
      </c>
      <c r="AS176" s="27">
        <f t="shared" si="48"/>
        <v>1.3404477788774822</v>
      </c>
      <c r="AT176" s="27">
        <f t="shared" si="48"/>
        <v>1.3969690462505737</v>
      </c>
      <c r="AU176" s="27">
        <f t="shared" si="48"/>
        <v>1.4565169189962048</v>
      </c>
      <c r="AV176" s="27">
        <f t="shared" si="48"/>
        <v>1.5205102336679004</v>
      </c>
      <c r="AW176" s="27">
        <f t="shared" si="48"/>
        <v>1.5885166072601415</v>
      </c>
      <c r="AY176" s="79"/>
    </row>
    <row r="177" spans="1:51" x14ac:dyDescent="0.25">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3.65765484103747E-2</v>
      </c>
      <c r="T177" s="27">
        <f t="shared" si="48"/>
        <v>3.660056340430777E-2</v>
      </c>
      <c r="U177" s="27">
        <f t="shared" si="48"/>
        <v>3.6588124599206483E-2</v>
      </c>
      <c r="V177" s="27">
        <f t="shared" si="48"/>
        <v>3.6584574677268819E-2</v>
      </c>
      <c r="W177" s="27">
        <f t="shared" si="48"/>
        <v>3.6622510621997367E-2</v>
      </c>
      <c r="X177" s="27">
        <f t="shared" si="48"/>
        <v>3.6684043656441803E-2</v>
      </c>
      <c r="Y177" s="27">
        <f t="shared" si="48"/>
        <v>3.6742549920812093E-2</v>
      </c>
      <c r="Z177" s="27">
        <f t="shared" si="48"/>
        <v>3.6798644273732452E-2</v>
      </c>
      <c r="AA177" s="27">
        <f t="shared" si="48"/>
        <v>3.6852065953041607E-2</v>
      </c>
      <c r="AB177" s="27">
        <f t="shared" si="48"/>
        <v>3.6904015701812273E-2</v>
      </c>
      <c r="AC177" s="27">
        <f t="shared" si="48"/>
        <v>3.6955457842535608E-2</v>
      </c>
      <c r="AD177" s="27">
        <f t="shared" si="48"/>
        <v>3.7006140469629946E-2</v>
      </c>
      <c r="AE177" s="27">
        <f t="shared" si="48"/>
        <v>3.7056137458048741E-2</v>
      </c>
      <c r="AF177" s="27">
        <f t="shared" si="48"/>
        <v>3.7105666936559145E-2</v>
      </c>
      <c r="AG177" s="27">
        <f t="shared" si="48"/>
        <v>3.7155029138970848E-2</v>
      </c>
      <c r="AH177" s="27">
        <f t="shared" si="48"/>
        <v>3.7203813543434237E-2</v>
      </c>
      <c r="AI177" s="27">
        <f t="shared" si="48"/>
        <v>3.7252637791579363E-2</v>
      </c>
      <c r="AJ177" s="27">
        <f t="shared" si="48"/>
        <v>3.7300991666687253E-2</v>
      </c>
      <c r="AK177" s="27">
        <f t="shared" si="48"/>
        <v>3.734764579228101E-2</v>
      </c>
      <c r="AL177" s="27">
        <f t="shared" si="48"/>
        <v>3.7392161784294088E-2</v>
      </c>
      <c r="AM177" s="27">
        <f t="shared" si="48"/>
        <v>3.7434569855878279E-2</v>
      </c>
      <c r="AN177" s="27">
        <f t="shared" si="48"/>
        <v>3.7475708706410447E-2</v>
      </c>
      <c r="AO177" s="27">
        <f t="shared" si="48"/>
        <v>3.751397437337816E-2</v>
      </c>
      <c r="AP177" s="27">
        <f t="shared" si="48"/>
        <v>3.7549653679650956E-2</v>
      </c>
      <c r="AQ177" s="27">
        <f t="shared" si="48"/>
        <v>3.7582866762158565E-2</v>
      </c>
      <c r="AR177" s="27">
        <f t="shared" si="48"/>
        <v>3.7613108496663765E-2</v>
      </c>
      <c r="AS177" s="27">
        <f t="shared" si="48"/>
        <v>3.7639823368488236E-2</v>
      </c>
      <c r="AT177" s="27">
        <f t="shared" si="48"/>
        <v>3.7661792041373814E-2</v>
      </c>
      <c r="AU177" s="27">
        <f t="shared" si="48"/>
        <v>3.7680262353757474E-2</v>
      </c>
      <c r="AV177" s="27">
        <f t="shared" si="48"/>
        <v>3.7695743659432207E-2</v>
      </c>
      <c r="AW177" s="27">
        <f t="shared" si="48"/>
        <v>3.7707505316181014E-2</v>
      </c>
      <c r="AY177" s="79"/>
    </row>
    <row r="178" spans="1:51" x14ac:dyDescent="0.25">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4.1772161715909646E-3</v>
      </c>
      <c r="T178" s="27">
        <f t="shared" si="48"/>
        <v>4.1799587983662517E-3</v>
      </c>
      <c r="U178" s="27">
        <f t="shared" si="48"/>
        <v>4.178538227533779E-3</v>
      </c>
      <c r="V178" s="27">
        <f t="shared" si="48"/>
        <v>4.1781328095276968E-3</v>
      </c>
      <c r="W178" s="27">
        <f t="shared" si="48"/>
        <v>4.1824652752384221E-3</v>
      </c>
      <c r="X178" s="27">
        <f t="shared" si="48"/>
        <v>4.1894926410708817E-3</v>
      </c>
      <c r="Y178" s="27">
        <f t="shared" si="48"/>
        <v>4.1961743353336901E-3</v>
      </c>
      <c r="Z178" s="27">
        <f t="shared" si="48"/>
        <v>4.202580577812475E-3</v>
      </c>
      <c r="AA178" s="27">
        <f t="shared" si="48"/>
        <v>4.208681588225488E-3</v>
      </c>
      <c r="AB178" s="27">
        <f t="shared" si="48"/>
        <v>4.2146144971550083E-3</v>
      </c>
      <c r="AC178" s="27">
        <f t="shared" si="48"/>
        <v>4.2204894348259938E-3</v>
      </c>
      <c r="AD178" s="27">
        <f t="shared" si="48"/>
        <v>4.2262776324203059E-3</v>
      </c>
      <c r="AE178" s="27">
        <f t="shared" si="48"/>
        <v>4.2319875268097551E-3</v>
      </c>
      <c r="AF178" s="27">
        <f t="shared" si="48"/>
        <v>4.2376440293392676E-3</v>
      </c>
      <c r="AG178" s="27">
        <f t="shared" si="48"/>
        <v>4.2432814281409825E-3</v>
      </c>
      <c r="AH178" s="27">
        <f t="shared" si="48"/>
        <v>4.2488528396629104E-3</v>
      </c>
      <c r="AI178" s="27">
        <f t="shared" si="48"/>
        <v>4.2544288015232083E-3</v>
      </c>
      <c r="AJ178" s="27">
        <f t="shared" si="48"/>
        <v>4.2599510445406087E-3</v>
      </c>
      <c r="AK178" s="27">
        <f t="shared" si="48"/>
        <v>4.265279168061591E-3</v>
      </c>
      <c r="AL178" s="27">
        <f t="shared" si="48"/>
        <v>4.270363106536188E-3</v>
      </c>
      <c r="AM178" s="27">
        <f t="shared" si="48"/>
        <v>4.2752063104503435E-3</v>
      </c>
      <c r="AN178" s="27">
        <f t="shared" si="48"/>
        <v>4.2799045632705831E-3</v>
      </c>
      <c r="AO178" s="27">
        <f t="shared" si="48"/>
        <v>4.2842746848326518E-3</v>
      </c>
      <c r="AP178" s="27">
        <f t="shared" si="48"/>
        <v>4.2883494316754032E-3</v>
      </c>
      <c r="AQ178" s="27">
        <f t="shared" ref="L178:AW185" si="49">AQ1400</f>
        <v>4.2921425240088447E-3</v>
      </c>
      <c r="AR178" s="27">
        <f t="shared" si="49"/>
        <v>4.295596274237398E-3</v>
      </c>
      <c r="AS178" s="27">
        <f t="shared" si="49"/>
        <v>4.2986472399369263E-3</v>
      </c>
      <c r="AT178" s="27">
        <f t="shared" si="49"/>
        <v>4.3011561670947438E-3</v>
      </c>
      <c r="AU178" s="27">
        <f t="shared" si="49"/>
        <v>4.303265564808212E-3</v>
      </c>
      <c r="AV178" s="27">
        <f t="shared" si="49"/>
        <v>4.3050336037083366E-3</v>
      </c>
      <c r="AW178" s="27">
        <f t="shared" si="49"/>
        <v>4.3063768409713106E-3</v>
      </c>
      <c r="AY178" s="79"/>
    </row>
    <row r="179" spans="1:51" x14ac:dyDescent="0.25">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1.6230654784419023E-2</v>
      </c>
      <c r="R179" s="27">
        <f t="shared" si="49"/>
        <v>1.6337439810579345E-2</v>
      </c>
      <c r="S179" s="27">
        <f t="shared" si="49"/>
        <v>1.629648503533792E-2</v>
      </c>
      <c r="T179" s="27">
        <f t="shared" si="49"/>
        <v>1.6322936378159073E-2</v>
      </c>
      <c r="U179" s="27">
        <f t="shared" si="49"/>
        <v>1.6323511674757034E-2</v>
      </c>
      <c r="V179" s="27">
        <f t="shared" si="49"/>
        <v>1.6329054512696135E-2</v>
      </c>
      <c r="W179" s="27">
        <f t="shared" si="49"/>
        <v>1.6361524651875851E-2</v>
      </c>
      <c r="X179" s="27">
        <f t="shared" si="49"/>
        <v>1.6408813728346457E-2</v>
      </c>
      <c r="Y179" s="27">
        <f t="shared" si="49"/>
        <v>1.6453079684637474E-2</v>
      </c>
      <c r="Z179" s="27">
        <f t="shared" si="49"/>
        <v>1.6494819275926192E-2</v>
      </c>
      <c r="AA179" s="27">
        <f t="shared" si="49"/>
        <v>1.6533934203908141E-2</v>
      </c>
      <c r="AB179" s="27">
        <f t="shared" si="49"/>
        <v>1.6571291953137553E-2</v>
      </c>
      <c r="AC179" s="27">
        <f t="shared" si="49"/>
        <v>1.6607590259743354E-2</v>
      </c>
      <c r="AD179" s="27">
        <f t="shared" si="49"/>
        <v>1.6642711372333197E-2</v>
      </c>
      <c r="AE179" s="27">
        <f t="shared" si="49"/>
        <v>1.6676749616815704E-2</v>
      </c>
      <c r="AF179" s="27">
        <f t="shared" si="49"/>
        <v>1.6709890045680485E-2</v>
      </c>
      <c r="AG179" s="27">
        <f t="shared" si="49"/>
        <v>1.6742367088643108E-2</v>
      </c>
      <c r="AH179" s="27">
        <f t="shared" si="49"/>
        <v>1.6773943877735616E-2</v>
      </c>
      <c r="AI179" s="27">
        <f t="shared" si="49"/>
        <v>1.6805056695436665E-2</v>
      </c>
      <c r="AJ179" s="27">
        <f t="shared" si="49"/>
        <v>1.6835398553756795E-2</v>
      </c>
      <c r="AK179" s="27">
        <f t="shared" si="49"/>
        <v>1.686419322673309E-2</v>
      </c>
      <c r="AL179" s="27">
        <f t="shared" si="49"/>
        <v>1.6891183850559092E-2</v>
      </c>
      <c r="AM179" s="27">
        <f t="shared" si="49"/>
        <v>1.6916418528733823E-2</v>
      </c>
      <c r="AN179" s="27">
        <f t="shared" si="49"/>
        <v>1.6940468472878126E-2</v>
      </c>
      <c r="AO179" s="27">
        <f t="shared" si="49"/>
        <v>1.6962315917223594E-2</v>
      </c>
      <c r="AP179" s="27">
        <f t="shared" si="49"/>
        <v>1.6982172509714035E-2</v>
      </c>
      <c r="AQ179" s="27">
        <f t="shared" si="49"/>
        <v>1.7000139511836106E-2</v>
      </c>
      <c r="AR179" s="27">
        <f t="shared" si="49"/>
        <v>1.7015913086937499E-2</v>
      </c>
      <c r="AS179" s="27">
        <f t="shared" si="49"/>
        <v>1.7029157935411068E-2</v>
      </c>
      <c r="AT179" s="27">
        <f t="shared" si="49"/>
        <v>1.7039113220643561E-2</v>
      </c>
      <c r="AU179" s="27">
        <f t="shared" si="49"/>
        <v>1.7046605615770843E-2</v>
      </c>
      <c r="AV179" s="27">
        <f t="shared" si="49"/>
        <v>1.7051982351614321E-2</v>
      </c>
      <c r="AW179" s="27">
        <f t="shared" si="49"/>
        <v>1.7054794327251439E-2</v>
      </c>
      <c r="AY179" s="79"/>
    </row>
    <row r="180" spans="1:51" x14ac:dyDescent="0.25">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2.6872875319249701E-2</v>
      </c>
      <c r="O180" s="27">
        <f t="shared" si="49"/>
        <v>2.7009694315810229E-2</v>
      </c>
      <c r="P180" s="27">
        <f t="shared" si="49"/>
        <v>2.7166328132291764E-2</v>
      </c>
      <c r="Q180" s="27">
        <f t="shared" si="49"/>
        <v>2.7334899828466052E-2</v>
      </c>
      <c r="R180" s="27">
        <f t="shared" si="49"/>
        <v>2.7514742110372921E-2</v>
      </c>
      <c r="S180" s="27">
        <f t="shared" si="49"/>
        <v>2.7445768018224993E-2</v>
      </c>
      <c r="T180" s="27">
        <f t="shared" si="49"/>
        <v>2.7490316116619565E-2</v>
      </c>
      <c r="U180" s="27">
        <f t="shared" si="49"/>
        <v>2.7491285003894028E-2</v>
      </c>
      <c r="V180" s="27">
        <f t="shared" si="49"/>
        <v>2.7500619988948132E-2</v>
      </c>
      <c r="W180" s="27">
        <f t="shared" si="49"/>
        <v>2.7555304659017382E-2</v>
      </c>
      <c r="X180" s="27">
        <f t="shared" si="49"/>
        <v>2.7634946681195413E-2</v>
      </c>
      <c r="Y180" s="27">
        <f t="shared" si="49"/>
        <v>2.7709497307593301E-2</v>
      </c>
      <c r="Z180" s="27">
        <f t="shared" si="49"/>
        <v>2.7779793149745866E-2</v>
      </c>
      <c r="AA180" s="27">
        <f t="shared" si="49"/>
        <v>2.7845668658305792E-2</v>
      </c>
      <c r="AB180" s="27">
        <f t="shared" si="49"/>
        <v>2.7908584809660519E-2</v>
      </c>
      <c r="AC180" s="27">
        <f t="shared" si="49"/>
        <v>2.7969716697941769E-2</v>
      </c>
      <c r="AD180" s="27">
        <f t="shared" si="49"/>
        <v>2.8028866011833228E-2</v>
      </c>
      <c r="AE180" s="27">
        <f t="shared" si="49"/>
        <v>2.8086191610561344E-2</v>
      </c>
      <c r="AF180" s="27">
        <f t="shared" si="49"/>
        <v>2.814200515076188E-2</v>
      </c>
      <c r="AG180" s="27">
        <f t="shared" si="49"/>
        <v>2.8196701447855226E-2</v>
      </c>
      <c r="AH180" s="27">
        <f t="shared" si="49"/>
        <v>2.8249881580031829E-2</v>
      </c>
      <c r="AI180" s="27">
        <f t="shared" si="49"/>
        <v>2.8302280313572507E-2</v>
      </c>
      <c r="AJ180" s="27">
        <f t="shared" si="49"/>
        <v>2.8353380633849578E-2</v>
      </c>
      <c r="AK180" s="27">
        <f t="shared" si="49"/>
        <v>2.8401875257871526E-2</v>
      </c>
      <c r="AL180" s="27">
        <f t="shared" si="49"/>
        <v>2.8447331587784962E-2</v>
      </c>
      <c r="AM180" s="27">
        <f t="shared" si="49"/>
        <v>2.8489830637223924E-2</v>
      </c>
      <c r="AN180" s="27">
        <f t="shared" si="49"/>
        <v>2.8530334413737962E-2</v>
      </c>
      <c r="AO180" s="27">
        <f t="shared" si="49"/>
        <v>2.856712884443861E-2</v>
      </c>
      <c r="AP180" s="27">
        <f t="shared" si="49"/>
        <v>2.8600570376765576E-2</v>
      </c>
      <c r="AQ180" s="27">
        <f t="shared" si="49"/>
        <v>2.8630829550517208E-2</v>
      </c>
      <c r="AR180" s="27">
        <f t="shared" si="49"/>
        <v>2.8657394658398581E-2</v>
      </c>
      <c r="AS180" s="27">
        <f t="shared" si="49"/>
        <v>2.8679701004696807E-2</v>
      </c>
      <c r="AT180" s="27">
        <f t="shared" si="49"/>
        <v>2.8696467224433996E-2</v>
      </c>
      <c r="AU180" s="27">
        <f t="shared" si="49"/>
        <v>2.8709085561340289E-2</v>
      </c>
      <c r="AV180" s="27">
        <f t="shared" si="49"/>
        <v>2.8718140805114353E-2</v>
      </c>
      <c r="AW180" s="27">
        <f t="shared" si="49"/>
        <v>2.8722876601259467E-2</v>
      </c>
      <c r="AY180" s="79"/>
    </row>
    <row r="181" spans="1:51" x14ac:dyDescent="0.25">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4.1840370126470525E-3</v>
      </c>
      <c r="N181" s="27">
        <f t="shared" si="49"/>
        <v>4.1905340987284569E-3</v>
      </c>
      <c r="O181" s="27">
        <f t="shared" si="49"/>
        <v>4.1812329246154589E-3</v>
      </c>
      <c r="P181" s="27">
        <f t="shared" si="49"/>
        <v>4.1564738854214557E-3</v>
      </c>
      <c r="Q181" s="27">
        <f t="shared" si="49"/>
        <v>4.1427460620707141E-3</v>
      </c>
      <c r="R181" s="27">
        <f t="shared" si="49"/>
        <v>4.130408792135833E-3</v>
      </c>
      <c r="S181" s="27">
        <f t="shared" si="49"/>
        <v>3.9309520468066824E-3</v>
      </c>
      <c r="T181" s="27">
        <f t="shared" si="49"/>
        <v>4.026266964491155E-3</v>
      </c>
      <c r="U181" s="27">
        <f t="shared" si="49"/>
        <v>4.0547741871788346E-3</v>
      </c>
      <c r="V181" s="27">
        <f t="shared" si="49"/>
        <v>4.0366894084080483E-3</v>
      </c>
      <c r="W181" s="27">
        <f t="shared" si="49"/>
        <v>4.0366192035907666E-3</v>
      </c>
      <c r="X181" s="27">
        <f t="shared" si="49"/>
        <v>4.037425439734248E-3</v>
      </c>
      <c r="Y181" s="27">
        <f t="shared" si="49"/>
        <v>4.0474872626852206E-3</v>
      </c>
      <c r="Z181" s="27">
        <f t="shared" si="49"/>
        <v>4.064035587959711E-3</v>
      </c>
      <c r="AA181" s="27">
        <f t="shared" si="49"/>
        <v>4.0871582507502422E-3</v>
      </c>
      <c r="AB181" s="27">
        <f t="shared" si="49"/>
        <v>4.1224507717577174E-3</v>
      </c>
      <c r="AC181" s="27">
        <f t="shared" si="49"/>
        <v>4.1706179494357121E-3</v>
      </c>
      <c r="AD181" s="27">
        <f t="shared" si="49"/>
        <v>4.2293299970360019E-3</v>
      </c>
      <c r="AE181" s="27">
        <f t="shared" si="49"/>
        <v>4.2919670544944027E-3</v>
      </c>
      <c r="AF181" s="27">
        <f t="shared" si="49"/>
        <v>4.3592704876445239E-3</v>
      </c>
      <c r="AG181" s="27">
        <f t="shared" si="49"/>
        <v>4.4390131641821986E-3</v>
      </c>
      <c r="AH181" s="27">
        <f t="shared" si="49"/>
        <v>4.5241110686925212E-3</v>
      </c>
      <c r="AI181" s="27">
        <f t="shared" si="49"/>
        <v>4.6147813478874524E-3</v>
      </c>
      <c r="AJ181" s="27">
        <f t="shared" si="49"/>
        <v>4.711822405945032E-3</v>
      </c>
      <c r="AK181" s="27">
        <f t="shared" si="49"/>
        <v>4.8136931480912866E-3</v>
      </c>
      <c r="AL181" s="27">
        <f t="shared" si="49"/>
        <v>4.9166886442031134E-3</v>
      </c>
      <c r="AM181" s="27">
        <f t="shared" si="49"/>
        <v>5.0193679361785594E-3</v>
      </c>
      <c r="AN181" s="27">
        <f t="shared" si="49"/>
        <v>5.1270219923267527E-3</v>
      </c>
      <c r="AO181" s="27">
        <f t="shared" si="49"/>
        <v>5.2320978218311168E-3</v>
      </c>
      <c r="AP181" s="27">
        <f t="shared" si="49"/>
        <v>5.3414807734099793E-3</v>
      </c>
      <c r="AQ181" s="27">
        <f t="shared" si="49"/>
        <v>5.4568626236150752E-3</v>
      </c>
      <c r="AR181" s="27">
        <f t="shared" si="49"/>
        <v>5.5787677971732771E-3</v>
      </c>
      <c r="AS181" s="27">
        <f t="shared" si="49"/>
        <v>5.7077220257664247E-3</v>
      </c>
      <c r="AT181" s="27">
        <f t="shared" si="49"/>
        <v>5.8337980457066141E-3</v>
      </c>
      <c r="AU181" s="27">
        <f t="shared" si="49"/>
        <v>5.9670420864998703E-3</v>
      </c>
      <c r="AV181" s="27">
        <f t="shared" si="49"/>
        <v>6.1113012977774012E-3</v>
      </c>
      <c r="AW181" s="27">
        <f t="shared" si="49"/>
        <v>6.2653052479983585E-3</v>
      </c>
      <c r="AY181" s="79"/>
    </row>
    <row r="182" spans="1:51" x14ac:dyDescent="0.25">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5">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23.152530650802596</v>
      </c>
      <c r="M183" s="27">
        <f t="shared" si="49"/>
        <v>23.1629164330643</v>
      </c>
      <c r="N183" s="27">
        <f t="shared" si="49"/>
        <v>22.950263110497293</v>
      </c>
      <c r="O183" s="27">
        <f t="shared" si="49"/>
        <v>22.602951186820604</v>
      </c>
      <c r="P183" s="27">
        <f t="shared" si="49"/>
        <v>22.12653281137495</v>
      </c>
      <c r="Q183" s="27">
        <f t="shared" si="49"/>
        <v>21.780600237355969</v>
      </c>
      <c r="R183" s="27">
        <f t="shared" si="49"/>
        <v>21.465278056857684</v>
      </c>
      <c r="S183" s="27">
        <f t="shared" si="49"/>
        <v>19.160106242351851</v>
      </c>
      <c r="T183" s="27">
        <f t="shared" si="49"/>
        <v>19.822195808061867</v>
      </c>
      <c r="U183" s="27">
        <f t="shared" si="49"/>
        <v>19.805156368134107</v>
      </c>
      <c r="V183" s="27">
        <f t="shared" si="49"/>
        <v>19.358775752465174</v>
      </c>
      <c r="W183" s="27">
        <f t="shared" si="49"/>
        <v>19.118873230082674</v>
      </c>
      <c r="X183" s="27">
        <f t="shared" si="49"/>
        <v>18.908286778496041</v>
      </c>
      <c r="Y183" s="27">
        <f t="shared" si="49"/>
        <v>18.782138755416973</v>
      </c>
      <c r="Z183" s="27">
        <f t="shared" si="49"/>
        <v>18.713314084549907</v>
      </c>
      <c r="AA183" s="27">
        <f t="shared" si="49"/>
        <v>18.700370076761462</v>
      </c>
      <c r="AB183" s="27">
        <f t="shared" si="49"/>
        <v>18.790887801584905</v>
      </c>
      <c r="AC183" s="27">
        <f t="shared" si="49"/>
        <v>18.987914443331647</v>
      </c>
      <c r="AD183" s="27">
        <f t="shared" si="49"/>
        <v>19.267547201831963</v>
      </c>
      <c r="AE183" s="27">
        <f t="shared" si="49"/>
        <v>19.570996897653789</v>
      </c>
      <c r="AF183" s="27">
        <f t="shared" si="49"/>
        <v>19.903462207783317</v>
      </c>
      <c r="AG183" s="27">
        <f t="shared" si="49"/>
        <v>20.327702518902598</v>
      </c>
      <c r="AH183" s="27">
        <f t="shared" si="49"/>
        <v>20.782310272279631</v>
      </c>
      <c r="AI183" s="27">
        <f t="shared" si="49"/>
        <v>21.268036408348205</v>
      </c>
      <c r="AJ183" s="27">
        <f t="shared" si="49"/>
        <v>21.789292853992645</v>
      </c>
      <c r="AK183" s="27">
        <f t="shared" si="49"/>
        <v>22.331262269864837</v>
      </c>
      <c r="AL183" s="27">
        <f t="shared" si="49"/>
        <v>22.8636080911437</v>
      </c>
      <c r="AM183" s="27">
        <f t="shared" si="49"/>
        <v>23.375087414147369</v>
      </c>
      <c r="AN183" s="27">
        <f t="shared" si="49"/>
        <v>23.906439857515586</v>
      </c>
      <c r="AO183" s="27">
        <f t="shared" si="49"/>
        <v>24.398718876092502</v>
      </c>
      <c r="AP183" s="27">
        <f t="shared" si="49"/>
        <v>24.903487616212388</v>
      </c>
      <c r="AQ183" s="27">
        <f t="shared" si="49"/>
        <v>25.431908953147122</v>
      </c>
      <c r="AR183" s="27">
        <f t="shared" si="49"/>
        <v>25.985567041516546</v>
      </c>
      <c r="AS183" s="27">
        <f t="shared" si="49"/>
        <v>26.565769390799066</v>
      </c>
      <c r="AT183" s="27">
        <f t="shared" si="49"/>
        <v>27.100265296417199</v>
      </c>
      <c r="AU183" s="27">
        <f t="shared" si="49"/>
        <v>27.659971192964981</v>
      </c>
      <c r="AV183" s="27">
        <f t="shared" si="49"/>
        <v>28.269343025653054</v>
      </c>
      <c r="AW183" s="27">
        <f t="shared" si="49"/>
        <v>28.915995243186593</v>
      </c>
      <c r="AY183" s="79"/>
    </row>
    <row r="184" spans="1:51" x14ac:dyDescent="0.25">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7.7508449141861113E-2</v>
      </c>
      <c r="M184" s="27">
        <f t="shared" si="49"/>
        <v>7.7543217949140569E-2</v>
      </c>
      <c r="N184" s="27">
        <f t="shared" si="49"/>
        <v>7.6831311787104603E-2</v>
      </c>
      <c r="O184" s="27">
        <f t="shared" si="49"/>
        <v>7.5668604825232036E-2</v>
      </c>
      <c r="P184" s="27">
        <f t="shared" si="49"/>
        <v>7.4073684167079393E-2</v>
      </c>
      <c r="Q184" s="27">
        <f t="shared" si="49"/>
        <v>7.291559489708703E-2</v>
      </c>
      <c r="R184" s="27">
        <f t="shared" si="49"/>
        <v>7.1859980996426709E-2</v>
      </c>
      <c r="S184" s="27">
        <f t="shared" si="49"/>
        <v>6.4142885399290181E-2</v>
      </c>
      <c r="T184" s="27">
        <f t="shared" si="49"/>
        <v>6.6359383293416188E-2</v>
      </c>
      <c r="U184" s="27">
        <f t="shared" si="49"/>
        <v>6.6302339828795992E-2</v>
      </c>
      <c r="V184" s="27">
        <f t="shared" si="49"/>
        <v>6.4807977516126353E-2</v>
      </c>
      <c r="W184" s="27">
        <f t="shared" si="49"/>
        <v>6.4004848357783417E-2</v>
      </c>
      <c r="X184" s="27">
        <f t="shared" si="49"/>
        <v>6.3299861524207982E-2</v>
      </c>
      <c r="Y184" s="27">
        <f t="shared" si="49"/>
        <v>6.2877551851946253E-2</v>
      </c>
      <c r="Z184" s="27">
        <f t="shared" si="49"/>
        <v>6.2647145354183115E-2</v>
      </c>
      <c r="AA184" s="27">
        <f t="shared" si="49"/>
        <v>6.2603812295499606E-2</v>
      </c>
      <c r="AB184" s="27">
        <f t="shared" si="49"/>
        <v>6.2906841306743858E-2</v>
      </c>
      <c r="AC184" s="27">
        <f t="shared" si="49"/>
        <v>6.3566433541897199E-2</v>
      </c>
      <c r="AD184" s="27">
        <f t="shared" si="49"/>
        <v>6.4502568851143346E-2</v>
      </c>
      <c r="AE184" s="27">
        <f t="shared" si="49"/>
        <v>6.5518436864470161E-2</v>
      </c>
      <c r="AF184" s="27">
        <f t="shared" si="49"/>
        <v>6.6631441355005802E-2</v>
      </c>
      <c r="AG184" s="27">
        <f t="shared" si="49"/>
        <v>6.8051683879430516E-2</v>
      </c>
      <c r="AH184" s="27">
        <f t="shared" si="49"/>
        <v>6.9573588437664979E-2</v>
      </c>
      <c r="AI184" s="27">
        <f t="shared" si="49"/>
        <v>7.1199668976426239E-2</v>
      </c>
      <c r="AJ184" s="27">
        <f t="shared" si="49"/>
        <v>7.2944695440982463E-2</v>
      </c>
      <c r="AK184" s="27">
        <f t="shared" si="49"/>
        <v>7.4759063362146105E-2</v>
      </c>
      <c r="AL184" s="27">
        <f t="shared" si="49"/>
        <v>7.6541214075465408E-2</v>
      </c>
      <c r="AM184" s="27">
        <f t="shared" si="49"/>
        <v>7.8253509361543294E-2</v>
      </c>
      <c r="AN184" s="27">
        <f t="shared" si="49"/>
        <v>8.0032334512641051E-2</v>
      </c>
      <c r="AO184" s="27">
        <f t="shared" si="49"/>
        <v>8.1680352340603682E-2</v>
      </c>
      <c r="AP184" s="27">
        <f t="shared" si="49"/>
        <v>8.3370182399013615E-2</v>
      </c>
      <c r="AQ184" s="27">
        <f t="shared" si="49"/>
        <v>8.5139194993663181E-2</v>
      </c>
      <c r="AR184" s="27">
        <f t="shared" si="49"/>
        <v>8.699269344839361E-2</v>
      </c>
      <c r="AS184" s="27">
        <f t="shared" si="49"/>
        <v>8.8935054953475728E-2</v>
      </c>
      <c r="AT184" s="27">
        <f t="shared" si="49"/>
        <v>9.0724403571213114E-2</v>
      </c>
      <c r="AU184" s="27">
        <f t="shared" si="49"/>
        <v>9.2598148462053789E-2</v>
      </c>
      <c r="AV184" s="27">
        <f t="shared" si="49"/>
        <v>9.4638161556723804E-2</v>
      </c>
      <c r="AW184" s="27">
        <f t="shared" si="49"/>
        <v>9.6802979358765362E-2</v>
      </c>
      <c r="AY184" s="79"/>
    </row>
    <row r="185" spans="1:51" x14ac:dyDescent="0.25">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0.56716712532642333</v>
      </c>
      <c r="M185" s="27">
        <f t="shared" si="49"/>
        <v>0.58037790885594753</v>
      </c>
      <c r="N185" s="27">
        <f t="shared" si="49"/>
        <v>0.5905201523722613</v>
      </c>
      <c r="O185" s="27">
        <f t="shared" si="49"/>
        <v>0.5986618277459016</v>
      </c>
      <c r="P185" s="27">
        <f t="shared" si="49"/>
        <v>0.60475451589519702</v>
      </c>
      <c r="Q185" s="27">
        <f t="shared" si="49"/>
        <v>0.61256702388185857</v>
      </c>
      <c r="R185" s="27">
        <f t="shared" si="49"/>
        <v>0.62068986953889782</v>
      </c>
      <c r="S185" s="27">
        <f t="shared" si="49"/>
        <v>0.59374595963332344</v>
      </c>
      <c r="T185" s="27">
        <f t="shared" si="49"/>
        <v>0.61510185994880018</v>
      </c>
      <c r="U185" s="27">
        <f t="shared" si="49"/>
        <v>0.62499993716979774</v>
      </c>
      <c r="V185" s="27">
        <f t="shared" si="49"/>
        <v>0.62757436654457688</v>
      </c>
      <c r="W185" s="27">
        <f t="shared" si="49"/>
        <v>0.63395905480820369</v>
      </c>
      <c r="X185" s="27">
        <f t="shared" si="49"/>
        <v>0.64098571522282144</v>
      </c>
      <c r="Y185" s="27">
        <f t="shared" si="49"/>
        <v>0.64935248324987727</v>
      </c>
      <c r="Z185" s="27">
        <f t="shared" si="49"/>
        <v>0.65866446707229387</v>
      </c>
      <c r="AA185" s="27">
        <f t="shared" si="49"/>
        <v>0.66896441982909505</v>
      </c>
      <c r="AB185" s="27">
        <f t="shared" si="49"/>
        <v>0.68127036759086557</v>
      </c>
      <c r="AC185" s="27">
        <f t="shared" si="49"/>
        <v>0.69578711819602035</v>
      </c>
      <c r="AD185" s="27">
        <f t="shared" si="49"/>
        <v>0.71216230365178079</v>
      </c>
      <c r="AE185" s="27">
        <f t="shared" si="49"/>
        <v>0.72928847843162925</v>
      </c>
      <c r="AF185" s="27">
        <f t="shared" ref="L185:AW192" si="50">AF1407</f>
        <v>0.74731833546352189</v>
      </c>
      <c r="AG185" s="27">
        <f t="shared" si="50"/>
        <v>0.76765599055514222</v>
      </c>
      <c r="AH185" s="27">
        <f t="shared" si="50"/>
        <v>0.78907348125285737</v>
      </c>
      <c r="AI185" s="27">
        <f t="shared" si="50"/>
        <v>0.81164820328771115</v>
      </c>
      <c r="AJ185" s="27">
        <f t="shared" si="50"/>
        <v>0.8355278973713316</v>
      </c>
      <c r="AK185" s="27">
        <f t="shared" si="50"/>
        <v>0.86041157800508183</v>
      </c>
      <c r="AL185" s="27">
        <f t="shared" si="50"/>
        <v>0.88561667201804961</v>
      </c>
      <c r="AM185" s="27">
        <f t="shared" si="50"/>
        <v>0.91087540031171421</v>
      </c>
      <c r="AN185" s="27">
        <f t="shared" si="50"/>
        <v>0.93719126710747669</v>
      </c>
      <c r="AO185" s="27">
        <f t="shared" si="50"/>
        <v>0.96310717691671177</v>
      </c>
      <c r="AP185" s="27">
        <f t="shared" si="50"/>
        <v>0.98990787400485714</v>
      </c>
      <c r="AQ185" s="27">
        <f t="shared" si="50"/>
        <v>1.0179213955755684</v>
      </c>
      <c r="AR185" s="27">
        <f t="shared" si="50"/>
        <v>1.047235539230829</v>
      </c>
      <c r="AS185" s="27">
        <f t="shared" si="50"/>
        <v>1.0779347403326329</v>
      </c>
      <c r="AT185" s="27">
        <f t="shared" si="50"/>
        <v>1.1080747670252975</v>
      </c>
      <c r="AU185" s="27">
        <f t="shared" si="50"/>
        <v>1.1396138266260938</v>
      </c>
      <c r="AV185" s="27">
        <f t="shared" si="50"/>
        <v>1.1733190443821473</v>
      </c>
      <c r="AW185" s="27">
        <f t="shared" si="50"/>
        <v>1.208922401682198</v>
      </c>
      <c r="AY185" s="79"/>
    </row>
    <row r="186" spans="1:51" x14ac:dyDescent="0.25">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2.2910596881616563</v>
      </c>
      <c r="P186" s="27">
        <f t="shared" si="50"/>
        <v>2.2612642885898917</v>
      </c>
      <c r="Q186" s="27">
        <f t="shared" si="50"/>
        <v>2.2487211059946208</v>
      </c>
      <c r="R186" s="27">
        <f t="shared" si="50"/>
        <v>2.2390235702415184</v>
      </c>
      <c r="S186" s="27">
        <f t="shared" si="50"/>
        <v>1.9290254090022454</v>
      </c>
      <c r="T186" s="27">
        <f t="shared" si="50"/>
        <v>2.0721603762721794</v>
      </c>
      <c r="U186" s="27">
        <f t="shared" si="50"/>
        <v>2.1116387319754453</v>
      </c>
      <c r="V186" s="27">
        <f t="shared" si="50"/>
        <v>2.0814689805174984</v>
      </c>
      <c r="W186" s="27">
        <f t="shared" si="50"/>
        <v>2.0816313202114962</v>
      </c>
      <c r="X186" s="27">
        <f t="shared" si="50"/>
        <v>2.0848873315390253</v>
      </c>
      <c r="Y186" s="27">
        <f t="shared" si="50"/>
        <v>2.1019366050515993</v>
      </c>
      <c r="Z186" s="27">
        <f t="shared" si="50"/>
        <v>2.1286964302578189</v>
      </c>
      <c r="AA186" s="27">
        <f t="shared" si="50"/>
        <v>2.1653238114410347</v>
      </c>
      <c r="AB186" s="27">
        <f t="shared" si="50"/>
        <v>2.2204734624700375</v>
      </c>
      <c r="AC186" s="27">
        <f t="shared" si="50"/>
        <v>2.2953594743770229</v>
      </c>
      <c r="AD186" s="27">
        <f t="shared" si="50"/>
        <v>2.3864591752761957</v>
      </c>
      <c r="AE186" s="27">
        <f t="shared" si="50"/>
        <v>2.4836950973349508</v>
      </c>
      <c r="AF186" s="27">
        <f t="shared" si="50"/>
        <v>2.5882229276888769</v>
      </c>
      <c r="AG186" s="27">
        <f t="shared" si="50"/>
        <v>2.7119724129624112</v>
      </c>
      <c r="AH186" s="27">
        <f t="shared" si="50"/>
        <v>2.8440806469047257</v>
      </c>
      <c r="AI186" s="27">
        <f t="shared" si="50"/>
        <v>2.9849440454697027</v>
      </c>
      <c r="AJ186" s="27">
        <f t="shared" si="50"/>
        <v>3.1357331677554514</v>
      </c>
      <c r="AK186" s="27">
        <f t="shared" si="50"/>
        <v>3.2939342554614459</v>
      </c>
      <c r="AL186" s="27">
        <f t="shared" si="50"/>
        <v>3.4537806650739626</v>
      </c>
      <c r="AM186" s="27">
        <f t="shared" si="50"/>
        <v>3.6130233904461213</v>
      </c>
      <c r="AN186" s="27">
        <f t="shared" si="50"/>
        <v>3.7798456657596979</v>
      </c>
      <c r="AO186" s="27">
        <f t="shared" si="50"/>
        <v>3.9424101344582398</v>
      </c>
      <c r="AP186" s="27">
        <f t="shared" si="50"/>
        <v>4.11125647815427</v>
      </c>
      <c r="AQ186" s="27">
        <f t="shared" si="50"/>
        <v>4.2889358799478661</v>
      </c>
      <c r="AR186" s="27">
        <f t="shared" si="50"/>
        <v>4.47610389113167</v>
      </c>
      <c r="AS186" s="27">
        <f t="shared" si="50"/>
        <v>4.6733862298936391</v>
      </c>
      <c r="AT186" s="27">
        <f t="shared" si="50"/>
        <v>4.8652953211890697</v>
      </c>
      <c r="AU186" s="27">
        <f t="shared" si="50"/>
        <v>5.0673001555176231</v>
      </c>
      <c r="AV186" s="27">
        <f t="shared" si="50"/>
        <v>5.2852398392324584</v>
      </c>
      <c r="AW186" s="27">
        <f t="shared" si="50"/>
        <v>5.5168903048159867</v>
      </c>
      <c r="AY186" s="79"/>
    </row>
    <row r="187" spans="1:51" x14ac:dyDescent="0.25">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2.3631963555267657E-2</v>
      </c>
      <c r="M187" s="27">
        <f t="shared" si="50"/>
        <v>2.4182412868997839E-2</v>
      </c>
      <c r="N187" s="27">
        <f t="shared" si="50"/>
        <v>2.460500634884424E-2</v>
      </c>
      <c r="O187" s="27">
        <f t="shared" si="50"/>
        <v>2.4944242822745925E-2</v>
      </c>
      <c r="P187" s="27">
        <f t="shared" si="50"/>
        <v>2.5198104828966564E-2</v>
      </c>
      <c r="Q187" s="27">
        <f t="shared" si="50"/>
        <v>2.5523625995077459E-2</v>
      </c>
      <c r="R187" s="27">
        <f t="shared" si="50"/>
        <v>2.5862077897454101E-2</v>
      </c>
      <c r="S187" s="27">
        <f t="shared" si="50"/>
        <v>2.473941498472184E-2</v>
      </c>
      <c r="T187" s="27">
        <f t="shared" si="50"/>
        <v>2.5629244164533362E-2</v>
      </c>
      <c r="U187" s="27">
        <f t="shared" si="50"/>
        <v>2.6041664048741597E-2</v>
      </c>
      <c r="V187" s="27">
        <f t="shared" si="50"/>
        <v>2.6148931939357391E-2</v>
      </c>
      <c r="W187" s="27">
        <f t="shared" si="50"/>
        <v>2.6414960617008508E-2</v>
      </c>
      <c r="X187" s="27">
        <f t="shared" si="50"/>
        <v>2.6707738134284252E-2</v>
      </c>
      <c r="Y187" s="27">
        <f t="shared" si="50"/>
        <v>2.7056353468744913E-2</v>
      </c>
      <c r="Z187" s="27">
        <f t="shared" si="50"/>
        <v>2.7444352794678932E-2</v>
      </c>
      <c r="AA187" s="27">
        <f t="shared" si="50"/>
        <v>2.7873517492878988E-2</v>
      </c>
      <c r="AB187" s="27">
        <f t="shared" si="50"/>
        <v>2.8386265316286095E-2</v>
      </c>
      <c r="AC187" s="27">
        <f t="shared" si="50"/>
        <v>2.8991129924834207E-2</v>
      </c>
      <c r="AD187" s="27">
        <f t="shared" si="50"/>
        <v>2.9673429318824225E-2</v>
      </c>
      <c r="AE187" s="27">
        <f t="shared" si="50"/>
        <v>3.0387019934651243E-2</v>
      </c>
      <c r="AF187" s="27">
        <f t="shared" si="50"/>
        <v>3.1138263977646775E-2</v>
      </c>
      <c r="AG187" s="27">
        <f t="shared" si="50"/>
        <v>3.1985666273130958E-2</v>
      </c>
      <c r="AH187" s="27">
        <f t="shared" si="50"/>
        <v>3.2878061718869082E-2</v>
      </c>
      <c r="AI187" s="27">
        <f t="shared" si="50"/>
        <v>3.3818675136987997E-2</v>
      </c>
      <c r="AJ187" s="27">
        <f t="shared" si="50"/>
        <v>3.4813662390472185E-2</v>
      </c>
      <c r="AK187" s="27">
        <f t="shared" si="50"/>
        <v>3.5850482416878444E-2</v>
      </c>
      <c r="AL187" s="27">
        <f t="shared" si="50"/>
        <v>3.6900694667418771E-2</v>
      </c>
      <c r="AM187" s="27">
        <f t="shared" si="50"/>
        <v>3.79531416796548E-2</v>
      </c>
      <c r="AN187" s="27">
        <f t="shared" si="50"/>
        <v>3.9049636129478232E-2</v>
      </c>
      <c r="AO187" s="27">
        <f t="shared" si="50"/>
        <v>4.0129465704863039E-2</v>
      </c>
      <c r="AP187" s="27">
        <f t="shared" si="50"/>
        <v>4.1246161416869084E-2</v>
      </c>
      <c r="AQ187" s="27">
        <f t="shared" si="50"/>
        <v>4.2413391482315384E-2</v>
      </c>
      <c r="AR187" s="27">
        <f t="shared" si="50"/>
        <v>4.3634814134617915E-2</v>
      </c>
      <c r="AS187" s="27">
        <f t="shared" si="50"/>
        <v>4.4913947513859742E-2</v>
      </c>
      <c r="AT187" s="27">
        <f t="shared" si="50"/>
        <v>4.6169781959387438E-2</v>
      </c>
      <c r="AU187" s="27">
        <f t="shared" si="50"/>
        <v>4.7483909442753956E-2</v>
      </c>
      <c r="AV187" s="27">
        <f t="shared" si="50"/>
        <v>4.8888293515922839E-2</v>
      </c>
      <c r="AW187" s="27">
        <f t="shared" si="50"/>
        <v>5.0371766736758299E-2</v>
      </c>
      <c r="AY187" s="79"/>
    </row>
    <row r="188" spans="1:51" x14ac:dyDescent="0.25">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9.5803753116994184E-2</v>
      </c>
      <c r="O188" s="27">
        <f t="shared" si="50"/>
        <v>9.5460820340069114E-2</v>
      </c>
      <c r="P188" s="27">
        <f t="shared" si="50"/>
        <v>9.4219345357912251E-2</v>
      </c>
      <c r="Q188" s="27">
        <f t="shared" si="50"/>
        <v>9.3696712749775951E-2</v>
      </c>
      <c r="R188" s="27">
        <f t="shared" si="50"/>
        <v>9.3292648760063338E-2</v>
      </c>
      <c r="S188" s="27">
        <f t="shared" si="50"/>
        <v>8.0376058708426956E-2</v>
      </c>
      <c r="T188" s="27">
        <f t="shared" si="50"/>
        <v>8.6340015678007545E-2</v>
      </c>
      <c r="U188" s="27">
        <f t="shared" si="50"/>
        <v>8.7984947165643632E-2</v>
      </c>
      <c r="V188" s="27">
        <f t="shared" si="50"/>
        <v>8.6727874188229179E-2</v>
      </c>
      <c r="W188" s="27">
        <f t="shared" si="50"/>
        <v>8.6734638342145773E-2</v>
      </c>
      <c r="X188" s="27">
        <f t="shared" si="50"/>
        <v>8.6870305480792789E-2</v>
      </c>
      <c r="Y188" s="27">
        <f t="shared" si="50"/>
        <v>8.7580691877150063E-2</v>
      </c>
      <c r="Z188" s="27">
        <f t="shared" si="50"/>
        <v>8.8695684594075869E-2</v>
      </c>
      <c r="AA188" s="27">
        <f t="shared" si="50"/>
        <v>9.0221825476709872E-2</v>
      </c>
      <c r="AB188" s="27">
        <f t="shared" si="50"/>
        <v>9.2519727602918309E-2</v>
      </c>
      <c r="AC188" s="27">
        <f t="shared" si="50"/>
        <v>9.5639978099042705E-2</v>
      </c>
      <c r="AD188" s="27">
        <f t="shared" si="50"/>
        <v>9.943579896984156E-2</v>
      </c>
      <c r="AE188" s="27">
        <f t="shared" si="50"/>
        <v>0.10348729572228972</v>
      </c>
      <c r="AF188" s="27">
        <f t="shared" si="50"/>
        <v>0.10784262198703665</v>
      </c>
      <c r="AG188" s="27">
        <f t="shared" si="50"/>
        <v>0.11299885054010057</v>
      </c>
      <c r="AH188" s="27">
        <f t="shared" si="50"/>
        <v>0.11850336028769703</v>
      </c>
      <c r="AI188" s="27">
        <f t="shared" si="50"/>
        <v>0.12437266856123773</v>
      </c>
      <c r="AJ188" s="27">
        <f t="shared" si="50"/>
        <v>0.13065554865647727</v>
      </c>
      <c r="AK188" s="27">
        <f t="shared" si="50"/>
        <v>0.13724726064422701</v>
      </c>
      <c r="AL188" s="27">
        <f t="shared" si="50"/>
        <v>0.14390752771141524</v>
      </c>
      <c r="AM188" s="27">
        <f t="shared" si="50"/>
        <v>0.15054264126858852</v>
      </c>
      <c r="AN188" s="27">
        <f t="shared" si="50"/>
        <v>0.15749356940665424</v>
      </c>
      <c r="AO188" s="27">
        <f t="shared" si="50"/>
        <v>0.16426708893576017</v>
      </c>
      <c r="AP188" s="27">
        <f t="shared" si="50"/>
        <v>0.17130235325642809</v>
      </c>
      <c r="AQ188" s="27">
        <f t="shared" si="50"/>
        <v>0.17870566166449456</v>
      </c>
      <c r="AR188" s="27">
        <f t="shared" si="50"/>
        <v>0.18650432879715309</v>
      </c>
      <c r="AS188" s="27">
        <f t="shared" si="50"/>
        <v>0.19472442624556849</v>
      </c>
      <c r="AT188" s="27">
        <f t="shared" si="50"/>
        <v>0.2027206383828781</v>
      </c>
      <c r="AU188" s="27">
        <f t="shared" si="50"/>
        <v>0.2111375064799012</v>
      </c>
      <c r="AV188" s="27">
        <f t="shared" si="50"/>
        <v>0.22021832663468599</v>
      </c>
      <c r="AW188" s="27">
        <f t="shared" si="50"/>
        <v>0.22987042936733301</v>
      </c>
      <c r="AY188" s="79"/>
    </row>
    <row r="189" spans="1:51" x14ac:dyDescent="0.25">
      <c r="A189" s="95" t="str">
        <f t="shared" si="45"/>
        <v>FA Cattle MMN2O</v>
      </c>
      <c r="B189" s="95" t="s">
        <v>962</v>
      </c>
      <c r="C189" s="95" t="s">
        <v>1232</v>
      </c>
      <c r="D189" t="s">
        <v>15</v>
      </c>
      <c r="E189" t="s">
        <v>657</v>
      </c>
      <c r="F189" t="s">
        <v>6</v>
      </c>
      <c r="G189" t="s">
        <v>136</v>
      </c>
      <c r="H189" t="s">
        <v>1227</v>
      </c>
      <c r="I189" t="s">
        <v>139</v>
      </c>
      <c r="J189" t="s">
        <v>287</v>
      </c>
      <c r="K189" s="27">
        <f t="shared" si="47"/>
        <v>5.9474079071945865E-2</v>
      </c>
      <c r="L189" s="27">
        <f t="shared" si="50"/>
        <v>5.9806569587962537E-2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5.9455674798365013E-2</v>
      </c>
      <c r="T189" s="27">
        <f t="shared" si="50"/>
        <v>6.0451967243316342E-2</v>
      </c>
      <c r="U189" s="27">
        <f t="shared" si="50"/>
        <v>6.0766078623677403E-2</v>
      </c>
      <c r="V189" s="27">
        <f t="shared" si="50"/>
        <v>6.066593992199025E-2</v>
      </c>
      <c r="W189" s="27">
        <f t="shared" si="50"/>
        <v>6.0809114383009413E-2</v>
      </c>
      <c r="X189" s="27">
        <f t="shared" si="50"/>
        <v>6.100366299603751E-2</v>
      </c>
      <c r="Y189" s="27">
        <f t="shared" si="50"/>
        <v>6.1277074183990775E-2</v>
      </c>
      <c r="Z189" s="27">
        <f t="shared" si="50"/>
        <v>6.160586812377028E-2</v>
      </c>
      <c r="AA189" s="27">
        <f t="shared" si="50"/>
        <v>6.1991300127351358E-2</v>
      </c>
      <c r="AB189" s="27">
        <f t="shared" si="50"/>
        <v>6.248976898306801E-2</v>
      </c>
      <c r="AC189" s="27">
        <f t="shared" si="50"/>
        <v>6.3111385034879647E-2</v>
      </c>
      <c r="AD189" s="27">
        <f t="shared" si="50"/>
        <v>6.3834798962092945E-2</v>
      </c>
      <c r="AE189" s="27">
        <f t="shared" si="50"/>
        <v>6.4597593140420823E-2</v>
      </c>
      <c r="AF189" s="27">
        <f t="shared" si="50"/>
        <v>6.5407717765887455E-2</v>
      </c>
      <c r="AG189" s="27">
        <f t="shared" si="50"/>
        <v>6.6341504779431473E-2</v>
      </c>
      <c r="AH189" s="27">
        <f t="shared" si="50"/>
        <v>6.7330403439729181E-2</v>
      </c>
      <c r="AI189" s="27">
        <f t="shared" si="50"/>
        <v>6.837825340455779E-2</v>
      </c>
      <c r="AJ189" s="27">
        <f t="shared" si="50"/>
        <v>6.949219402221983E-2</v>
      </c>
      <c r="AK189" s="27">
        <f t="shared" si="50"/>
        <v>7.0654806858806291E-2</v>
      </c>
      <c r="AL189" s="27">
        <f t="shared" si="50"/>
        <v>7.182879608717245E-2</v>
      </c>
      <c r="AM189" s="27">
        <f t="shared" si="50"/>
        <v>7.2999789176038873E-2</v>
      </c>
      <c r="AN189" s="27">
        <f t="shared" si="50"/>
        <v>7.4221699981571645E-2</v>
      </c>
      <c r="AO189" s="27">
        <f t="shared" si="50"/>
        <v>7.541600988185021E-2</v>
      </c>
      <c r="AP189" s="27">
        <f t="shared" si="50"/>
        <v>7.6651170682367667E-2</v>
      </c>
      <c r="AQ189" s="27">
        <f t="shared" si="50"/>
        <v>7.7944182647758153E-2</v>
      </c>
      <c r="AR189" s="27">
        <f t="shared" si="50"/>
        <v>7.929894190918986E-2</v>
      </c>
      <c r="AS189" s="27">
        <f t="shared" si="50"/>
        <v>8.0719108786434957E-2</v>
      </c>
      <c r="AT189" s="27">
        <f t="shared" si="50"/>
        <v>8.2102038153258075E-2</v>
      </c>
      <c r="AU189" s="27">
        <f t="shared" si="50"/>
        <v>8.3550657465590011E-2</v>
      </c>
      <c r="AV189" s="27">
        <f t="shared" si="50"/>
        <v>8.5104479324389026E-2</v>
      </c>
      <c r="AW189" s="27">
        <f t="shared" si="50"/>
        <v>8.6748447527684097E-2</v>
      </c>
      <c r="AY189" s="79"/>
    </row>
    <row r="190" spans="1:51" x14ac:dyDescent="0.25">
      <c r="A190" s="95" t="str">
        <f t="shared" si="45"/>
        <v>FA Cattle MMN2O</v>
      </c>
      <c r="B190" s="95" t="s">
        <v>962</v>
      </c>
      <c r="C190" s="95" t="s">
        <v>1232</v>
      </c>
      <c r="D190" t="s">
        <v>15</v>
      </c>
      <c r="E190" t="s">
        <v>657</v>
      </c>
      <c r="F190" t="s">
        <v>6</v>
      </c>
      <c r="G190" t="s">
        <v>137</v>
      </c>
      <c r="H190" t="s">
        <v>1227</v>
      </c>
      <c r="I190" t="s">
        <v>139</v>
      </c>
      <c r="J190" t="s">
        <v>287</v>
      </c>
      <c r="K190" s="27">
        <f t="shared" si="47"/>
        <v>0.26041511380118887</v>
      </c>
      <c r="L190" s="27">
        <f t="shared" si="50"/>
        <v>0.26187096745907495</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0.2603345282574735</v>
      </c>
      <c r="T190" s="27">
        <f t="shared" si="50"/>
        <v>0.26469692637241377</v>
      </c>
      <c r="U190" s="27">
        <f t="shared" si="50"/>
        <v>0.26607230455631165</v>
      </c>
      <c r="V190" s="27">
        <f t="shared" si="50"/>
        <v>0.2656338340191855</v>
      </c>
      <c r="W190" s="27">
        <f t="shared" si="50"/>
        <v>0.26626074231506047</v>
      </c>
      <c r="X190" s="27">
        <f t="shared" si="50"/>
        <v>0.26711259912381052</v>
      </c>
      <c r="Y190" s="27">
        <f t="shared" si="50"/>
        <v>0.26830976613734653</v>
      </c>
      <c r="Z190" s="27">
        <f t="shared" si="50"/>
        <v>0.26974943384773248</v>
      </c>
      <c r="AA190" s="27">
        <f t="shared" si="50"/>
        <v>0.27143709880432254</v>
      </c>
      <c r="AB190" s="27">
        <f t="shared" si="50"/>
        <v>0.27361971055406936</v>
      </c>
      <c r="AC190" s="27">
        <f t="shared" si="50"/>
        <v>0.27634153857392568</v>
      </c>
      <c r="AD190" s="27">
        <f t="shared" si="50"/>
        <v>0.27950910204225143</v>
      </c>
      <c r="AE190" s="27">
        <f t="shared" si="50"/>
        <v>0.28284909714357687</v>
      </c>
      <c r="AF190" s="27">
        <f t="shared" si="50"/>
        <v>0.28639633486168981</v>
      </c>
      <c r="AG190" s="27">
        <f t="shared" si="50"/>
        <v>0.29048504468608194</v>
      </c>
      <c r="AH190" s="27">
        <f t="shared" si="50"/>
        <v>0.29481506813794139</v>
      </c>
      <c r="AI190" s="27">
        <f t="shared" si="50"/>
        <v>0.29940321766619754</v>
      </c>
      <c r="AJ190" s="27">
        <f t="shared" si="50"/>
        <v>0.30428075385074782</v>
      </c>
      <c r="AK190" s="27">
        <f t="shared" si="50"/>
        <v>0.30937140777714384</v>
      </c>
      <c r="AL190" s="27">
        <f t="shared" si="50"/>
        <v>0.3145118747381625</v>
      </c>
      <c r="AM190" s="27">
        <f t="shared" si="50"/>
        <v>0.31963922270648765</v>
      </c>
      <c r="AN190" s="27">
        <f t="shared" si="50"/>
        <v>0.32498952062522957</v>
      </c>
      <c r="AO190" s="27">
        <f t="shared" si="50"/>
        <v>0.33021896433328074</v>
      </c>
      <c r="AP190" s="27">
        <f t="shared" si="50"/>
        <v>0.33562727910584594</v>
      </c>
      <c r="AQ190" s="27">
        <f t="shared" si="50"/>
        <v>0.34128890284794944</v>
      </c>
      <c r="AR190" s="27">
        <f t="shared" si="50"/>
        <v>0.34722089528472461</v>
      </c>
      <c r="AS190" s="27">
        <f t="shared" si="50"/>
        <v>0.35343928360994897</v>
      </c>
      <c r="AT190" s="27">
        <f t="shared" si="50"/>
        <v>0.35949462257542664</v>
      </c>
      <c r="AU190" s="27">
        <f t="shared" si="50"/>
        <v>0.36583759364723029</v>
      </c>
      <c r="AV190" s="27">
        <f t="shared" si="50"/>
        <v>0.3726412079696384</v>
      </c>
      <c r="AW190" s="27">
        <f t="shared" si="50"/>
        <v>0.37983953997287506</v>
      </c>
      <c r="AY190" s="79"/>
    </row>
    <row r="191" spans="1:51" x14ac:dyDescent="0.25">
      <c r="A191" s="95" t="str">
        <f t="shared" si="45"/>
        <v>FA Cattle MMN2O</v>
      </c>
      <c r="B191" s="95" t="s">
        <v>962</v>
      </c>
      <c r="C191" s="95" t="s">
        <v>1232</v>
      </c>
      <c r="D191" t="s">
        <v>15</v>
      </c>
      <c r="E191" t="s">
        <v>657</v>
      </c>
      <c r="F191" t="s">
        <v>67</v>
      </c>
      <c r="G191" t="s">
        <v>307</v>
      </c>
      <c r="H191" t="s">
        <v>1227</v>
      </c>
      <c r="I191" t="s">
        <v>139</v>
      </c>
      <c r="J191" t="s">
        <v>287</v>
      </c>
      <c r="K191" s="27">
        <f t="shared" si="47"/>
        <v>1.1586934798802533E-2</v>
      </c>
      <c r="L191" s="27">
        <f t="shared" si="50"/>
        <v>1.1651711689683767E-2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1.1583349217969196E-2</v>
      </c>
      <c r="T191" s="27">
        <f t="shared" si="50"/>
        <v>1.1777450173886912E-2</v>
      </c>
      <c r="U191" s="27">
        <f t="shared" si="50"/>
        <v>1.1838646381387711E-2</v>
      </c>
      <c r="V191" s="27">
        <f t="shared" si="50"/>
        <v>1.1819137031677862E-2</v>
      </c>
      <c r="W191" s="27">
        <f t="shared" si="50"/>
        <v>1.1847030748916861E-2</v>
      </c>
      <c r="X191" s="27">
        <f t="shared" si="50"/>
        <v>1.1884933346645648E-2</v>
      </c>
      <c r="Y191" s="27">
        <f t="shared" si="50"/>
        <v>1.1938200209411951E-2</v>
      </c>
      <c r="Z191" s="27">
        <f t="shared" si="50"/>
        <v>1.2002256921208324E-2</v>
      </c>
      <c r="AA191" s="27">
        <f t="shared" si="50"/>
        <v>1.2077348046023615E-2</v>
      </c>
      <c r="AB191" s="27">
        <f t="shared" si="50"/>
        <v>1.2174461380446762E-2</v>
      </c>
      <c r="AC191" s="27">
        <f t="shared" si="50"/>
        <v>1.2295566654788504E-2</v>
      </c>
      <c r="AD191" s="27">
        <f t="shared" si="50"/>
        <v>1.2436504524495172E-2</v>
      </c>
      <c r="AE191" s="27">
        <f t="shared" si="50"/>
        <v>1.2585114583652197E-2</v>
      </c>
      <c r="AF191" s="27">
        <f t="shared" si="50"/>
        <v>1.2742945715477389E-2</v>
      </c>
      <c r="AG191" s="27">
        <f t="shared" si="50"/>
        <v>1.2924869158609895E-2</v>
      </c>
      <c r="AH191" s="27">
        <f t="shared" si="50"/>
        <v>1.3117529633194651E-2</v>
      </c>
      <c r="AI191" s="27">
        <f t="shared" si="50"/>
        <v>1.3321675193930606E-2</v>
      </c>
      <c r="AJ191" s="27">
        <f t="shared" si="50"/>
        <v>1.3538696752027769E-2</v>
      </c>
      <c r="AK191" s="27">
        <f t="shared" si="50"/>
        <v>1.376520079116526E-2</v>
      </c>
      <c r="AL191" s="27">
        <f t="shared" si="50"/>
        <v>1.3993921216194792E-2</v>
      </c>
      <c r="AM191" s="27">
        <f t="shared" si="50"/>
        <v>1.4222057923517824E-2</v>
      </c>
      <c r="AN191" s="27">
        <f t="shared" si="50"/>
        <v>1.4460114587102871E-2</v>
      </c>
      <c r="AO191" s="27">
        <f t="shared" si="50"/>
        <v>1.4692793951962841E-2</v>
      </c>
      <c r="AP191" s="27">
        <f t="shared" si="50"/>
        <v>1.493343202295036E-2</v>
      </c>
      <c r="AQ191" s="27">
        <f t="shared" si="50"/>
        <v>1.5185340847279152E-2</v>
      </c>
      <c r="AR191" s="27">
        <f t="shared" si="50"/>
        <v>1.5449279481979043E-2</v>
      </c>
      <c r="AS191" s="27">
        <f t="shared" si="50"/>
        <v>1.57259610425317E-2</v>
      </c>
      <c r="AT191" s="27">
        <f t="shared" si="50"/>
        <v>1.599538786939092E-2</v>
      </c>
      <c r="AU191" s="27">
        <f t="shared" si="50"/>
        <v>1.6277612626498489E-2</v>
      </c>
      <c r="AV191" s="27">
        <f t="shared" si="50"/>
        <v>1.6580333288134606E-2</v>
      </c>
      <c r="AW191" s="27">
        <f t="shared" si="50"/>
        <v>1.690061655573832E-2</v>
      </c>
      <c r="AY191" s="79"/>
    </row>
    <row r="192" spans="1:51" x14ac:dyDescent="0.25">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0.46906920988966821</v>
      </c>
      <c r="S192" s="27">
        <f t="shared" si="50"/>
        <v>0.41625563284018546</v>
      </c>
      <c r="T192" s="27">
        <f t="shared" si="50"/>
        <v>0.43182568050754744</v>
      </c>
      <c r="U192" s="27">
        <f t="shared" ref="L192:AW198" si="51">U1414</f>
        <v>0.43276986250657662</v>
      </c>
      <c r="V192" s="27">
        <f t="shared" si="51"/>
        <v>0.42451039024353943</v>
      </c>
      <c r="W192" s="27">
        <f t="shared" si="51"/>
        <v>0.42069180034718484</v>
      </c>
      <c r="X192" s="27">
        <f t="shared" si="51"/>
        <v>0.41748672112744412</v>
      </c>
      <c r="Y192" s="27">
        <f t="shared" si="51"/>
        <v>0.41598667621140395</v>
      </c>
      <c r="Z192" s="27">
        <f t="shared" si="51"/>
        <v>0.41562660460689055</v>
      </c>
      <c r="AA192" s="27">
        <f t="shared" si="51"/>
        <v>0.41638478302253951</v>
      </c>
      <c r="AB192" s="27">
        <f t="shared" si="51"/>
        <v>0.41929640578390009</v>
      </c>
      <c r="AC192" s="27">
        <f t="shared" si="51"/>
        <v>0.42444171586713753</v>
      </c>
      <c r="AD192" s="27">
        <f t="shared" si="51"/>
        <v>0.42769121343162542</v>
      </c>
      <c r="AE192" s="27">
        <f t="shared" si="51"/>
        <v>0.43122464412194694</v>
      </c>
      <c r="AF192" s="27">
        <f t="shared" si="51"/>
        <v>0.43513842510634143</v>
      </c>
      <c r="AG192" s="27">
        <f t="shared" si="51"/>
        <v>0.44072443701805641</v>
      </c>
      <c r="AH192" s="27">
        <f t="shared" si="51"/>
        <v>0.44666051556625885</v>
      </c>
      <c r="AI192" s="27">
        <f t="shared" si="51"/>
        <v>0.45294268891437839</v>
      </c>
      <c r="AJ192" s="27">
        <f t="shared" si="51"/>
        <v>0.45963621470445037</v>
      </c>
      <c r="AK192" s="27">
        <f t="shared" si="51"/>
        <v>0.46641324596689721</v>
      </c>
      <c r="AL192" s="27">
        <f t="shared" si="51"/>
        <v>0.47264962005514738</v>
      </c>
      <c r="AM192" s="27">
        <f t="shared" si="51"/>
        <v>0.47812233722890674</v>
      </c>
      <c r="AN192" s="27">
        <f t="shared" si="51"/>
        <v>0.48610117669198055</v>
      </c>
      <c r="AO192" s="27">
        <f t="shared" si="51"/>
        <v>0.49310549660544545</v>
      </c>
      <c r="AP192" s="27">
        <f t="shared" si="51"/>
        <v>0.50014466528570589</v>
      </c>
      <c r="AQ192" s="27">
        <f t="shared" si="51"/>
        <v>0.50742581284770016</v>
      </c>
      <c r="AR192" s="27">
        <f t="shared" si="51"/>
        <v>0.51496539369300465</v>
      </c>
      <c r="AS192" s="27">
        <f t="shared" si="51"/>
        <v>0.5227731481986807</v>
      </c>
      <c r="AT192" s="27">
        <f t="shared" si="51"/>
        <v>0.52946550826491434</v>
      </c>
      <c r="AU192" s="27">
        <f t="shared" si="51"/>
        <v>0.53638897290676979</v>
      </c>
      <c r="AV192" s="27">
        <f t="shared" si="51"/>
        <v>0.54398533982982011</v>
      </c>
      <c r="AW192" s="27">
        <f t="shared" si="51"/>
        <v>0.55199781660523584</v>
      </c>
      <c r="AY192" s="79"/>
    </row>
    <row r="193" spans="1:51" x14ac:dyDescent="0.25">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0.71847062359542524</v>
      </c>
      <c r="S193" s="27">
        <f t="shared" si="51"/>
        <v>0.63757636996071732</v>
      </c>
      <c r="T193" s="27">
        <f t="shared" si="51"/>
        <v>0.66142492284188215</v>
      </c>
      <c r="U193" s="27">
        <f t="shared" si="51"/>
        <v>0.66287112100481371</v>
      </c>
      <c r="V193" s="27">
        <f t="shared" si="51"/>
        <v>0.65022013462097228</v>
      </c>
      <c r="W193" s="27">
        <f t="shared" si="51"/>
        <v>0.64437122233629163</v>
      </c>
      <c r="X193" s="27">
        <f t="shared" si="51"/>
        <v>0.6394620208429308</v>
      </c>
      <c r="Y193" s="27">
        <f t="shared" si="51"/>
        <v>0.63716441063205809</v>
      </c>
      <c r="Z193" s="27">
        <f t="shared" si="51"/>
        <v>0.63661289101665963</v>
      </c>
      <c r="AA193" s="27">
        <f t="shared" si="51"/>
        <v>0.63777418855570711</v>
      </c>
      <c r="AB193" s="27">
        <f t="shared" si="51"/>
        <v>0.64223390447166229</v>
      </c>
      <c r="AC193" s="27">
        <f t="shared" si="51"/>
        <v>0.65011494647176482</v>
      </c>
      <c r="AD193" s="27">
        <f t="shared" si="51"/>
        <v>0.65509218328950125</v>
      </c>
      <c r="AE193" s="27">
        <f t="shared" si="51"/>
        <v>0.6605043188506986</v>
      </c>
      <c r="AF193" s="27">
        <f t="shared" si="51"/>
        <v>0.66649903478000705</v>
      </c>
      <c r="AG193" s="27">
        <f t="shared" si="51"/>
        <v>0.67505509724798551</v>
      </c>
      <c r="AH193" s="27">
        <f t="shared" si="51"/>
        <v>0.68414735477911104</v>
      </c>
      <c r="AI193" s="27">
        <f t="shared" si="51"/>
        <v>0.69376972373404577</v>
      </c>
      <c r="AJ193" s="27">
        <f t="shared" si="51"/>
        <v>0.70402215886952646</v>
      </c>
      <c r="AK193" s="27">
        <f t="shared" si="51"/>
        <v>0.71440249885901574</v>
      </c>
      <c r="AL193" s="27">
        <f t="shared" si="51"/>
        <v>0.72395471734978678</v>
      </c>
      <c r="AM193" s="27">
        <f t="shared" si="51"/>
        <v>0.73233724691619606</v>
      </c>
      <c r="AN193" s="27">
        <f t="shared" si="51"/>
        <v>0.74455838964681953</v>
      </c>
      <c r="AO193" s="27">
        <f t="shared" si="51"/>
        <v>0.75528686636195619</v>
      </c>
      <c r="AP193" s="27">
        <f t="shared" si="51"/>
        <v>0.7660687207337018</v>
      </c>
      <c r="AQ193" s="27">
        <f t="shared" si="51"/>
        <v>0.77722121277338774</v>
      </c>
      <c r="AR193" s="27">
        <f t="shared" si="51"/>
        <v>0.78876954559371559</v>
      </c>
      <c r="AS193" s="27">
        <f t="shared" si="51"/>
        <v>0.80072863847447084</v>
      </c>
      <c r="AT193" s="27">
        <f t="shared" si="51"/>
        <v>0.8109792880774217</v>
      </c>
      <c r="AU193" s="27">
        <f t="shared" si="51"/>
        <v>0.82158391923589136</v>
      </c>
      <c r="AV193" s="27">
        <f t="shared" si="51"/>
        <v>0.83321923096642969</v>
      </c>
      <c r="AW193" s="27">
        <f t="shared" si="51"/>
        <v>0.84549189577581019</v>
      </c>
      <c r="AY193" s="79"/>
    </row>
    <row r="194" spans="1:51" x14ac:dyDescent="0.25">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1.0806972456941148</v>
      </c>
      <c r="O194" s="27">
        <f t="shared" si="51"/>
        <v>1.1032367943433712</v>
      </c>
      <c r="P194" s="27">
        <f t="shared" si="51"/>
        <v>1.1187666946803865</v>
      </c>
      <c r="Q194" s="27">
        <f t="shared" si="51"/>
        <v>1.1399714801203364</v>
      </c>
      <c r="R194" s="27">
        <f t="shared" si="51"/>
        <v>1.1622002864669057</v>
      </c>
      <c r="S194" s="27">
        <f t="shared" si="51"/>
        <v>1.0730279236263234</v>
      </c>
      <c r="T194" s="27">
        <f t="shared" si="51"/>
        <v>1.1399836803648578</v>
      </c>
      <c r="U194" s="27">
        <f t="shared" si="51"/>
        <v>1.1696235962340178</v>
      </c>
      <c r="V194" s="27">
        <f t="shared" si="51"/>
        <v>1.1742166812929704</v>
      </c>
      <c r="W194" s="27">
        <f t="shared" si="51"/>
        <v>1.1906320978964438</v>
      </c>
      <c r="X194" s="27">
        <f t="shared" si="51"/>
        <v>1.2086554142510495</v>
      </c>
      <c r="Y194" s="27">
        <f t="shared" si="51"/>
        <v>1.2316496153579204</v>
      </c>
      <c r="Z194" s="27">
        <f t="shared" si="51"/>
        <v>1.258255330154235</v>
      </c>
      <c r="AA194" s="27">
        <f t="shared" si="51"/>
        <v>1.2886505984138643</v>
      </c>
      <c r="AB194" s="27">
        <f t="shared" si="51"/>
        <v>1.3263568789383806</v>
      </c>
      <c r="AC194" s="27">
        <f t="shared" si="51"/>
        <v>1.3721025217002476</v>
      </c>
      <c r="AD194" s="27">
        <f t="shared" si="51"/>
        <v>1.4284582496070619</v>
      </c>
      <c r="AE194" s="27">
        <f t="shared" si="51"/>
        <v>1.4881141333678853</v>
      </c>
      <c r="AF194" s="27">
        <f t="shared" si="51"/>
        <v>1.5516408950610387</v>
      </c>
      <c r="AG194" s="27">
        <f t="shared" si="51"/>
        <v>1.6240766416178025</v>
      </c>
      <c r="AH194" s="27">
        <f t="shared" si="51"/>
        <v>1.7011625484502222</v>
      </c>
      <c r="AI194" s="27">
        <f t="shared" si="51"/>
        <v>1.7832094854123086</v>
      </c>
      <c r="AJ194" s="27">
        <f t="shared" si="51"/>
        <v>1.8708328528345561</v>
      </c>
      <c r="AK194" s="27">
        <f t="shared" si="51"/>
        <v>1.9630568988587167</v>
      </c>
      <c r="AL194" s="27">
        <f t="shared" si="51"/>
        <v>2.0574589959193124</v>
      </c>
      <c r="AM194" s="27">
        <f t="shared" si="51"/>
        <v>2.1530717969647006</v>
      </c>
      <c r="AN194" s="27">
        <f t="shared" si="51"/>
        <v>2.250765166821143</v>
      </c>
      <c r="AO194" s="27">
        <f t="shared" si="51"/>
        <v>2.3478404843934655</v>
      </c>
      <c r="AP194" s="27">
        <f t="shared" si="51"/>
        <v>2.4490417385947705</v>
      </c>
      <c r="AQ194" s="27">
        <f t="shared" si="51"/>
        <v>2.5556234786795033</v>
      </c>
      <c r="AR194" s="27">
        <f t="shared" si="51"/>
        <v>2.6679858346100067</v>
      </c>
      <c r="AS194" s="27">
        <f t="shared" si="51"/>
        <v>2.7865239982889407</v>
      </c>
      <c r="AT194" s="27">
        <f t="shared" si="51"/>
        <v>2.9040204576293536</v>
      </c>
      <c r="AU194" s="27">
        <f t="shared" si="51"/>
        <v>3.0278086268273436</v>
      </c>
      <c r="AV194" s="27">
        <f t="shared" si="51"/>
        <v>3.1608379845335159</v>
      </c>
      <c r="AW194" s="27">
        <f t="shared" si="51"/>
        <v>3.3022096925832507</v>
      </c>
      <c r="AY194" s="79"/>
    </row>
    <row r="195" spans="1:51" x14ac:dyDescent="0.25">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0.11888455997286118</v>
      </c>
      <c r="T195" s="27">
        <f t="shared" si="51"/>
        <v>0.11896261577939746</v>
      </c>
      <c r="U195" s="27">
        <f t="shared" si="51"/>
        <v>0.11892218599760222</v>
      </c>
      <c r="V195" s="27">
        <f t="shared" si="51"/>
        <v>0.11891064770528544</v>
      </c>
      <c r="W195" s="27">
        <f t="shared" si="51"/>
        <v>0.11903395070385182</v>
      </c>
      <c r="X195" s="27">
        <f t="shared" si="51"/>
        <v>0.11923395119710907</v>
      </c>
      <c r="Y195" s="27">
        <f t="shared" si="51"/>
        <v>0.11942411379575778</v>
      </c>
      <c r="Z195" s="27">
        <f t="shared" si="51"/>
        <v>0.11960643697150085</v>
      </c>
      <c r="AA195" s="27">
        <f t="shared" si="51"/>
        <v>0.11978007317047795</v>
      </c>
      <c r="AB195" s="27">
        <f t="shared" si="51"/>
        <v>0.11994892516148623</v>
      </c>
      <c r="AC195" s="27">
        <f t="shared" si="51"/>
        <v>0.12011612727676894</v>
      </c>
      <c r="AD195" s="27">
        <f t="shared" si="51"/>
        <v>0.12028086074895929</v>
      </c>
      <c r="AE195" s="27">
        <f t="shared" si="51"/>
        <v>0.12044336569342395</v>
      </c>
      <c r="AF195" s="27">
        <f t="shared" si="51"/>
        <v>0.12060435109292991</v>
      </c>
      <c r="AG195" s="27">
        <f t="shared" si="51"/>
        <v>0.12076479279582561</v>
      </c>
      <c r="AH195" s="27">
        <f t="shared" si="51"/>
        <v>0.12092335648513543</v>
      </c>
      <c r="AI195" s="27">
        <f t="shared" si="51"/>
        <v>0.1210820496781512</v>
      </c>
      <c r="AJ195" s="27">
        <f t="shared" si="51"/>
        <v>0.12123921402019595</v>
      </c>
      <c r="AK195" s="27">
        <f t="shared" si="51"/>
        <v>0.12139085367547189</v>
      </c>
      <c r="AL195" s="27">
        <f t="shared" si="51"/>
        <v>0.12153554376658857</v>
      </c>
      <c r="AM195" s="27">
        <f t="shared" si="51"/>
        <v>0.12167338249519187</v>
      </c>
      <c r="AN195" s="27">
        <f t="shared" si="51"/>
        <v>0.12180709588138768</v>
      </c>
      <c r="AO195" s="27">
        <f t="shared" si="51"/>
        <v>0.12193147057438727</v>
      </c>
      <c r="AP195" s="27">
        <f t="shared" si="51"/>
        <v>0.12204743883303182</v>
      </c>
      <c r="AQ195" s="27">
        <f t="shared" si="51"/>
        <v>0.1221553911377424</v>
      </c>
      <c r="AR195" s="27">
        <f t="shared" si="51"/>
        <v>0.12225368568590833</v>
      </c>
      <c r="AS195" s="27">
        <f t="shared" si="51"/>
        <v>0.12234051689113715</v>
      </c>
      <c r="AT195" s="27">
        <f t="shared" si="51"/>
        <v>0.12241192155130047</v>
      </c>
      <c r="AU195" s="27">
        <f t="shared" si="51"/>
        <v>0.12247195550900628</v>
      </c>
      <c r="AV195" s="27">
        <f t="shared" si="51"/>
        <v>0.12252227431416789</v>
      </c>
      <c r="AW195" s="27">
        <f t="shared" si="51"/>
        <v>0.12256050316428918</v>
      </c>
      <c r="AY195" s="79"/>
    </row>
    <row r="196" spans="1:51" x14ac:dyDescent="0.25">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6.3572501203204429E-2</v>
      </c>
      <c r="T196" s="27">
        <f t="shared" si="51"/>
        <v>6.361424087786087E-2</v>
      </c>
      <c r="U196" s="27">
        <f t="shared" si="51"/>
        <v>6.3592621397985521E-2</v>
      </c>
      <c r="V196" s="27">
        <f t="shared" si="51"/>
        <v>6.3586451394897173E-2</v>
      </c>
      <c r="W196" s="27">
        <f t="shared" si="51"/>
        <v>6.3652386618331655E-2</v>
      </c>
      <c r="X196" s="27">
        <f t="shared" si="51"/>
        <v>6.3759335170785733E-2</v>
      </c>
      <c r="Y196" s="27">
        <f t="shared" si="51"/>
        <v>6.3861022993276367E-2</v>
      </c>
      <c r="Z196" s="27">
        <f t="shared" si="51"/>
        <v>6.3958518751446689E-2</v>
      </c>
      <c r="AA196" s="27">
        <f t="shared" si="51"/>
        <v>6.4051369223122004E-2</v>
      </c>
      <c r="AB196" s="27">
        <f t="shared" si="51"/>
        <v>6.4141661380522325E-2</v>
      </c>
      <c r="AC196" s="27">
        <f t="shared" si="51"/>
        <v>6.4231071280995658E-2</v>
      </c>
      <c r="AD196" s="27">
        <f t="shared" si="51"/>
        <v>6.4319161095698393E-2</v>
      </c>
      <c r="AE196" s="27">
        <f t="shared" si="51"/>
        <v>6.4406059224268356E-2</v>
      </c>
      <c r="AF196" s="27">
        <f t="shared" si="51"/>
        <v>6.4492144789173769E-2</v>
      </c>
      <c r="AG196" s="27">
        <f t="shared" si="51"/>
        <v>6.4577939616968963E-2</v>
      </c>
      <c r="AH196" s="27">
        <f t="shared" si="51"/>
        <v>6.4662730193068466E-2</v>
      </c>
      <c r="AI196" s="27">
        <f t="shared" si="51"/>
        <v>6.4747590020166598E-2</v>
      </c>
      <c r="AJ196" s="27">
        <f t="shared" si="51"/>
        <v>6.4831632307289694E-2</v>
      </c>
      <c r="AK196" s="27">
        <f t="shared" si="51"/>
        <v>6.4912720315435421E-2</v>
      </c>
      <c r="AL196" s="27">
        <f t="shared" si="51"/>
        <v>6.4990092103611341E-2</v>
      </c>
      <c r="AM196" s="27">
        <f t="shared" si="51"/>
        <v>6.5063800184307283E-2</v>
      </c>
      <c r="AN196" s="27">
        <f t="shared" si="51"/>
        <v>6.5135302273449533E-2</v>
      </c>
      <c r="AO196" s="27">
        <f t="shared" si="51"/>
        <v>6.5201810576312164E-2</v>
      </c>
      <c r="AP196" s="27">
        <f t="shared" si="51"/>
        <v>6.5263823610333532E-2</v>
      </c>
      <c r="AQ196" s="27">
        <f t="shared" si="51"/>
        <v>6.5321550181577703E-2</v>
      </c>
      <c r="AR196" s="27">
        <f t="shared" si="51"/>
        <v>6.5374112350146701E-2</v>
      </c>
      <c r="AS196" s="27">
        <f t="shared" si="51"/>
        <v>6.5420544594166852E-2</v>
      </c>
      <c r="AT196" s="27">
        <f t="shared" si="51"/>
        <v>6.5458727625211252E-2</v>
      </c>
      <c r="AU196" s="27">
        <f t="shared" si="51"/>
        <v>6.5490830270410583E-2</v>
      </c>
      <c r="AV196" s="27">
        <f t="shared" si="51"/>
        <v>6.551773782091512E-2</v>
      </c>
      <c r="AW196" s="27">
        <f t="shared" si="51"/>
        <v>6.553818037141021E-2</v>
      </c>
      <c r="AY196" s="79"/>
    </row>
    <row r="197" spans="1:51" x14ac:dyDescent="0.25">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1.4890706011157261E-2</v>
      </c>
      <c r="R197" s="27">
        <f t="shared" si="51"/>
        <v>1.4988675221399694E-2</v>
      </c>
      <c r="S197" s="27">
        <f t="shared" si="51"/>
        <v>1.4951101535927771E-2</v>
      </c>
      <c r="T197" s="27">
        <f t="shared" si="51"/>
        <v>1.4975369144029959E-2</v>
      </c>
      <c r="U197" s="27">
        <f t="shared" si="51"/>
        <v>1.4975896946057863E-2</v>
      </c>
      <c r="V197" s="27">
        <f t="shared" si="51"/>
        <v>1.4980982185767223E-2</v>
      </c>
      <c r="W197" s="27">
        <f t="shared" si="51"/>
        <v>1.5010771698457163E-2</v>
      </c>
      <c r="X197" s="27">
        <f t="shared" si="51"/>
        <v>1.5054156746356703E-2</v>
      </c>
      <c r="Y197" s="27">
        <f t="shared" si="51"/>
        <v>1.5094768252804678E-2</v>
      </c>
      <c r="Z197" s="27">
        <f t="shared" si="51"/>
        <v>1.5133061962526291E-2</v>
      </c>
      <c r="AA197" s="27">
        <f t="shared" si="51"/>
        <v>1.5168947692397513E-2</v>
      </c>
      <c r="AB197" s="27">
        <f t="shared" si="51"/>
        <v>1.520322131033853E-2</v>
      </c>
      <c r="AC197" s="27">
        <f t="shared" si="51"/>
        <v>1.5236522949708543E-2</v>
      </c>
      <c r="AD197" s="27">
        <f t="shared" si="51"/>
        <v>1.5268744580277757E-2</v>
      </c>
      <c r="AE197" s="27">
        <f t="shared" si="51"/>
        <v>1.5299972740722121E-2</v>
      </c>
      <c r="AF197" s="27">
        <f t="shared" si="51"/>
        <v>1.5330377206214352E-2</v>
      </c>
      <c r="AG197" s="27">
        <f t="shared" si="51"/>
        <v>1.536017305273389E-2</v>
      </c>
      <c r="AH197" s="27">
        <f t="shared" si="51"/>
        <v>1.538914296734289E-2</v>
      </c>
      <c r="AI197" s="27">
        <f t="shared" si="51"/>
        <v>1.5417687214492416E-2</v>
      </c>
      <c r="AJ197" s="27">
        <f t="shared" si="51"/>
        <v>1.5445524150098427E-2</v>
      </c>
      <c r="AK197" s="27">
        <f t="shared" si="51"/>
        <v>1.5471941630826869E-2</v>
      </c>
      <c r="AL197" s="27">
        <f t="shared" si="51"/>
        <v>1.5496703998691203E-2</v>
      </c>
      <c r="AM197" s="27">
        <f t="shared" si="51"/>
        <v>1.5519855385925853E-2</v>
      </c>
      <c r="AN197" s="27">
        <f t="shared" si="51"/>
        <v>1.5541919846823718E-2</v>
      </c>
      <c r="AO197" s="27">
        <f t="shared" si="51"/>
        <v>1.5561963638966706E-2</v>
      </c>
      <c r="AP197" s="27">
        <f t="shared" si="51"/>
        <v>1.558018093734966E-2</v>
      </c>
      <c r="AQ197" s="27">
        <f t="shared" si="51"/>
        <v>1.5596664643648339E-2</v>
      </c>
      <c r="AR197" s="27">
        <f t="shared" si="51"/>
        <v>1.5611136004951967E-2</v>
      </c>
      <c r="AS197" s="27">
        <f t="shared" si="51"/>
        <v>1.5623287402871633E-2</v>
      </c>
      <c r="AT197" s="27">
        <f t="shared" si="51"/>
        <v>1.5632420812929534E-2</v>
      </c>
      <c r="AU197" s="27">
        <f t="shared" si="51"/>
        <v>1.5639294660882166E-2</v>
      </c>
      <c r="AV197" s="27">
        <f t="shared" si="51"/>
        <v>1.5644227511331415E-2</v>
      </c>
      <c r="AW197" s="27">
        <f t="shared" si="51"/>
        <v>1.5646807339630333E-2</v>
      </c>
      <c r="AY197" s="79"/>
    </row>
    <row r="198" spans="1:51" x14ac:dyDescent="0.25">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0.11664735601685972</v>
      </c>
      <c r="P198" s="27">
        <f t="shared" si="51"/>
        <v>0.11732381389682567</v>
      </c>
      <c r="Q198" s="27">
        <f t="shared" si="51"/>
        <v>0.11805182815822728</v>
      </c>
      <c r="R198" s="27">
        <f t="shared" si="51"/>
        <v>0.11882851694408277</v>
      </c>
      <c r="S198" s="27">
        <f t="shared" si="51"/>
        <v>0.11853063702775919</v>
      </c>
      <c r="T198" s="27">
        <f t="shared" si="51"/>
        <v>0.11872302787204447</v>
      </c>
      <c r="U198" s="27">
        <f t="shared" si="51"/>
        <v>0.1187272122266515</v>
      </c>
      <c r="V198" s="27">
        <f t="shared" si="51"/>
        <v>0.11876752743023306</v>
      </c>
      <c r="W198" s="27">
        <f t="shared" si="51"/>
        <v>0.11900369530772358</v>
      </c>
      <c r="X198" s="27">
        <f t="shared" si="51"/>
        <v>0.11934764704617275</v>
      </c>
      <c r="Y198" s="27">
        <f t="shared" si="51"/>
        <v>0.11966961046260517</v>
      </c>
      <c r="Z198" s="27">
        <f t="shared" si="51"/>
        <v>0.11997319864950573</v>
      </c>
      <c r="AA198" s="27">
        <f t="shared" si="51"/>
        <v>0.12025769664529694</v>
      </c>
      <c r="AB198" s="27">
        <f t="shared" si="51"/>
        <v>0.12052941400057222</v>
      </c>
      <c r="AC198" s="27">
        <f t="shared" si="51"/>
        <v>0.12079342561999111</v>
      </c>
      <c r="AD198" s="27">
        <f t="shared" si="51"/>
        <v>0.12104887505214598</v>
      </c>
      <c r="AE198" s="27">
        <f t="shared" si="51"/>
        <v>0.12129644836584333</v>
      </c>
      <c r="AF198" s="27">
        <f t="shared" si="51"/>
        <v>0.12153749151939439</v>
      </c>
      <c r="AG198" s="27">
        <f t="shared" si="51"/>
        <v>0.1217737096107675</v>
      </c>
      <c r="AH198" s="27">
        <f t="shared" si="51"/>
        <v>0.12200337980764182</v>
      </c>
      <c r="AI198" s="27">
        <f t="shared" si="51"/>
        <v>0.12222967536118219</v>
      </c>
      <c r="AJ198" s="27">
        <f t="shared" si="51"/>
        <v>0.12245036342903809</v>
      </c>
      <c r="AK198" s="27">
        <f t="shared" si="51"/>
        <v>0.12265979821963775</v>
      </c>
      <c r="AL198" s="27">
        <f t="shared" si="51"/>
        <v>0.12285611146319521</v>
      </c>
      <c r="AM198" s="27">
        <f t="shared" si="51"/>
        <v>0.123039653035059</v>
      </c>
      <c r="AN198" s="27">
        <f t="shared" si="51"/>
        <v>0.12321457757821815</v>
      </c>
      <c r="AO198" s="27">
        <f t="shared" si="51"/>
        <v>0.12337348248869927</v>
      </c>
      <c r="AP198" s="27">
        <f t="shared" si="51"/>
        <v>0.12351790716383558</v>
      </c>
      <c r="AQ198" s="27">
        <f t="shared" si="51"/>
        <v>0.12364858811757438</v>
      </c>
      <c r="AR198" s="27">
        <f t="shared" si="51"/>
        <v>0.12376331542845882</v>
      </c>
      <c r="AS198" s="27">
        <f t="shared" si="51"/>
        <v>0.12385965033279583</v>
      </c>
      <c r="AT198" s="27">
        <f t="shared" si="51"/>
        <v>0.12393205897170424</v>
      </c>
      <c r="AU198" s="27">
        <f t="shared" si="51"/>
        <v>0.12398655405855119</v>
      </c>
      <c r="AV198" s="27">
        <f t="shared" ref="L198:AW205" si="52">AV1420</f>
        <v>0.12402566113736453</v>
      </c>
      <c r="AW198" s="27">
        <f t="shared" si="52"/>
        <v>0.12404611372348058</v>
      </c>
      <c r="AY198" s="79"/>
    </row>
    <row r="199" spans="1:51" x14ac:dyDescent="0.25">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5">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5">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9.6937181363551506E-2</v>
      </c>
      <c r="M201" s="27">
        <f t="shared" si="52"/>
        <v>9.6980665528366566E-2</v>
      </c>
      <c r="N201" s="27">
        <f t="shared" si="52"/>
        <v>9.6090308702663552E-2</v>
      </c>
      <c r="O201" s="27">
        <f t="shared" si="52"/>
        <v>9.4636150647850498E-2</v>
      </c>
      <c r="P201" s="27">
        <f t="shared" si="52"/>
        <v>9.2641437622218339E-2</v>
      </c>
      <c r="Q201" s="27">
        <f t="shared" si="52"/>
        <v>9.1193054757597203E-2</v>
      </c>
      <c r="R201" s="27">
        <f t="shared" si="52"/>
        <v>8.9872834352323586E-2</v>
      </c>
      <c r="S201" s="27">
        <f t="shared" si="52"/>
        <v>8.0221325339024735E-2</v>
      </c>
      <c r="T201" s="27">
        <f t="shared" si="52"/>
        <v>8.2993423874522076E-2</v>
      </c>
      <c r="U201" s="27">
        <f t="shared" si="52"/>
        <v>8.292208155330788E-2</v>
      </c>
      <c r="V201" s="27">
        <f t="shared" si="52"/>
        <v>8.1053133430491212E-2</v>
      </c>
      <c r="W201" s="27">
        <f t="shared" si="52"/>
        <v>8.0048687105702093E-2</v>
      </c>
      <c r="X201" s="27">
        <f t="shared" si="52"/>
        <v>7.9166984048785846E-2</v>
      </c>
      <c r="Y201" s="27">
        <f t="shared" si="52"/>
        <v>7.863881570398136E-2</v>
      </c>
      <c r="Z201" s="27">
        <f t="shared" si="52"/>
        <v>7.8350654133103742E-2</v>
      </c>
      <c r="AA201" s="27">
        <f t="shared" si="52"/>
        <v>7.8296458950318573E-2</v>
      </c>
      <c r="AB201" s="27">
        <f t="shared" si="52"/>
        <v>7.8675447028994205E-2</v>
      </c>
      <c r="AC201" s="27">
        <f t="shared" si="52"/>
        <v>7.9500376605484924E-2</v>
      </c>
      <c r="AD201" s="27">
        <f t="shared" si="52"/>
        <v>8.0671169199813944E-2</v>
      </c>
      <c r="AE201" s="27">
        <f t="shared" si="52"/>
        <v>8.1941680775513989E-2</v>
      </c>
      <c r="AF201" s="27">
        <f t="shared" si="52"/>
        <v>8.3333677639753023E-2</v>
      </c>
      <c r="AG201" s="27">
        <f t="shared" si="52"/>
        <v>8.5109926664145255E-2</v>
      </c>
      <c r="AH201" s="27">
        <f t="shared" si="52"/>
        <v>8.7013320936807997E-2</v>
      </c>
      <c r="AI201" s="27">
        <f t="shared" si="52"/>
        <v>8.9047004565403653E-2</v>
      </c>
      <c r="AJ201" s="27">
        <f t="shared" si="52"/>
        <v>9.1229449818169314E-2</v>
      </c>
      <c r="AK201" s="27">
        <f t="shared" si="52"/>
        <v>9.3498618072486231E-2</v>
      </c>
      <c r="AL201" s="27">
        <f t="shared" si="52"/>
        <v>9.5727493360624513E-2</v>
      </c>
      <c r="AM201" s="27">
        <f t="shared" si="52"/>
        <v>9.7869002841619174E-2</v>
      </c>
      <c r="AN201" s="27">
        <f t="shared" si="52"/>
        <v>0.10009371896218569</v>
      </c>
      <c r="AO201" s="27">
        <f t="shared" si="52"/>
        <v>0.10215483881232214</v>
      </c>
      <c r="AP201" s="27">
        <f t="shared" si="52"/>
        <v>0.10426825179709047</v>
      </c>
      <c r="AQ201" s="27">
        <f t="shared" si="52"/>
        <v>0.10648069568702163</v>
      </c>
      <c r="AR201" s="27">
        <f t="shared" si="52"/>
        <v>0.10879880316888361</v>
      </c>
      <c r="AS201" s="27">
        <f t="shared" si="52"/>
        <v>0.11122804864568461</v>
      </c>
      <c r="AT201" s="27">
        <f t="shared" si="52"/>
        <v>0.11346592610808565</v>
      </c>
      <c r="AU201" s="27">
        <f t="shared" si="52"/>
        <v>0.11580935511903138</v>
      </c>
      <c r="AV201" s="27">
        <f t="shared" si="52"/>
        <v>0.11836073011790547</v>
      </c>
      <c r="AW201" s="27">
        <f t="shared" si="52"/>
        <v>0.12106819411981658</v>
      </c>
      <c r="AY201" s="79"/>
    </row>
    <row r="202" spans="1:51" x14ac:dyDescent="0.25">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3.7923788015899962E-2</v>
      </c>
      <c r="M202" s="27">
        <f t="shared" si="52"/>
        <v>3.794079990159023E-2</v>
      </c>
      <c r="N202" s="27">
        <f t="shared" si="52"/>
        <v>3.7592474284510076E-2</v>
      </c>
      <c r="O202" s="27">
        <f t="shared" si="52"/>
        <v>3.7023578211438576E-2</v>
      </c>
      <c r="P202" s="27">
        <f t="shared" si="52"/>
        <v>3.6243206089281214E-2</v>
      </c>
      <c r="Q202" s="27">
        <f t="shared" si="52"/>
        <v>3.5676569387541844E-2</v>
      </c>
      <c r="R202" s="27">
        <f t="shared" si="52"/>
        <v>3.5160072434777263E-2</v>
      </c>
      <c r="S202" s="27">
        <f t="shared" si="52"/>
        <v>3.1384206696726015E-2</v>
      </c>
      <c r="T202" s="27">
        <f t="shared" si="52"/>
        <v>3.2468707769901593E-2</v>
      </c>
      <c r="U202" s="27">
        <f t="shared" si="52"/>
        <v>3.2440797209389818E-2</v>
      </c>
      <c r="V202" s="27">
        <f t="shared" si="52"/>
        <v>3.170962686354907E-2</v>
      </c>
      <c r="W202" s="27">
        <f t="shared" si="52"/>
        <v>3.1316667124480634E-2</v>
      </c>
      <c r="X202" s="27">
        <f t="shared" si="52"/>
        <v>3.0971727036960859E-2</v>
      </c>
      <c r="Y202" s="27">
        <f t="shared" si="52"/>
        <v>3.0765096886761295E-2</v>
      </c>
      <c r="Z202" s="27">
        <f t="shared" si="52"/>
        <v>3.0652362245887983E-2</v>
      </c>
      <c r="AA202" s="27">
        <f t="shared" si="52"/>
        <v>3.0631159993104083E-2</v>
      </c>
      <c r="AB202" s="27">
        <f t="shared" si="52"/>
        <v>3.0779427802772954E-2</v>
      </c>
      <c r="AC202" s="27">
        <f t="shared" si="52"/>
        <v>3.1102156955269682E-2</v>
      </c>
      <c r="AD202" s="27">
        <f t="shared" si="52"/>
        <v>3.1560194722959657E-2</v>
      </c>
      <c r="AE202" s="27">
        <f t="shared" si="52"/>
        <v>3.205724457515096E-2</v>
      </c>
      <c r="AF202" s="27">
        <f t="shared" si="52"/>
        <v>3.2601821931905514E-2</v>
      </c>
      <c r="AG202" s="27">
        <f t="shared" si="52"/>
        <v>3.3296726513583681E-2</v>
      </c>
      <c r="AH202" s="27">
        <f t="shared" si="52"/>
        <v>3.404137289066806E-2</v>
      </c>
      <c r="AI202" s="27">
        <f t="shared" si="52"/>
        <v>3.4836991101734258E-2</v>
      </c>
      <c r="AJ202" s="27">
        <f t="shared" si="52"/>
        <v>3.5690807872120686E-2</v>
      </c>
      <c r="AK202" s="27">
        <f t="shared" si="52"/>
        <v>3.6578552436576144E-2</v>
      </c>
      <c r="AL202" s="27">
        <f t="shared" si="52"/>
        <v>3.7450533576859395E-2</v>
      </c>
      <c r="AM202" s="27">
        <f t="shared" si="52"/>
        <v>3.8288335444511157E-2</v>
      </c>
      <c r="AN202" s="27">
        <f t="shared" si="52"/>
        <v>3.9158689434230558E-2</v>
      </c>
      <c r="AO202" s="27">
        <f t="shared" si="52"/>
        <v>3.9965041250658841E-2</v>
      </c>
      <c r="AP202" s="27">
        <f t="shared" si="52"/>
        <v>4.0791851200123082E-2</v>
      </c>
      <c r="AQ202" s="27">
        <f t="shared" si="52"/>
        <v>4.1657404044744696E-2</v>
      </c>
      <c r="AR202" s="27">
        <f t="shared" si="52"/>
        <v>4.2564294625877887E-2</v>
      </c>
      <c r="AS202" s="27">
        <f t="shared" si="52"/>
        <v>4.3514664640818553E-2</v>
      </c>
      <c r="AT202" s="27">
        <f t="shared" si="52"/>
        <v>4.4390167613938505E-2</v>
      </c>
      <c r="AU202" s="27">
        <f t="shared" si="52"/>
        <v>4.5306964489928887E-2</v>
      </c>
      <c r="AV202" s="27">
        <f t="shared" si="52"/>
        <v>4.6305114046634989E-2</v>
      </c>
      <c r="AW202" s="27">
        <f t="shared" si="52"/>
        <v>4.7364328781630001E-2</v>
      </c>
      <c r="AY202" s="79"/>
    </row>
    <row r="203" spans="1:51" x14ac:dyDescent="0.25">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0.33450793008613733</v>
      </c>
      <c r="M203" s="27">
        <f t="shared" si="52"/>
        <v>0.34229948156355033</v>
      </c>
      <c r="N203" s="27">
        <f t="shared" si="52"/>
        <v>0.34828124731402299</v>
      </c>
      <c r="O203" s="27">
        <f t="shared" si="52"/>
        <v>0.35308310351311478</v>
      </c>
      <c r="P203" s="27">
        <f t="shared" si="52"/>
        <v>0.35667649320457151</v>
      </c>
      <c r="Q203" s="27">
        <f t="shared" si="52"/>
        <v>0.36128421068096001</v>
      </c>
      <c r="R203" s="27">
        <f t="shared" si="52"/>
        <v>0.36607496135357975</v>
      </c>
      <c r="S203" s="27">
        <f t="shared" si="52"/>
        <v>0.35018378725607929</v>
      </c>
      <c r="T203" s="27">
        <f t="shared" si="52"/>
        <v>0.36277922463363277</v>
      </c>
      <c r="U203" s="27">
        <f t="shared" si="52"/>
        <v>0.36861698422014455</v>
      </c>
      <c r="V203" s="27">
        <f t="shared" si="52"/>
        <v>0.37013534980033347</v>
      </c>
      <c r="W203" s="27">
        <f t="shared" si="52"/>
        <v>0.37390095743156182</v>
      </c>
      <c r="X203" s="27">
        <f t="shared" si="52"/>
        <v>0.3780451920420555</v>
      </c>
      <c r="Y203" s="27">
        <f t="shared" si="52"/>
        <v>0.38297980501460854</v>
      </c>
      <c r="Z203" s="27">
        <f t="shared" si="52"/>
        <v>0.38847189419668049</v>
      </c>
      <c r="AA203" s="27">
        <f t="shared" si="52"/>
        <v>0.39454667484388334</v>
      </c>
      <c r="AB203" s="27">
        <f t="shared" si="52"/>
        <v>0.40180456573657009</v>
      </c>
      <c r="AC203" s="27">
        <f t="shared" si="52"/>
        <v>0.41036635992326981</v>
      </c>
      <c r="AD203" s="27">
        <f t="shared" si="52"/>
        <v>0.4200242352601567</v>
      </c>
      <c r="AE203" s="27">
        <f t="shared" si="52"/>
        <v>0.43012503451329276</v>
      </c>
      <c r="AF203" s="27">
        <f t="shared" si="52"/>
        <v>0.44075881402231554</v>
      </c>
      <c r="AG203" s="27">
        <f t="shared" si="52"/>
        <v>0.45275370336571369</v>
      </c>
      <c r="AH203" s="27">
        <f t="shared" si="52"/>
        <v>0.46538546596445124</v>
      </c>
      <c r="AI203" s="27">
        <f t="shared" si="52"/>
        <v>0.47869974883266708</v>
      </c>
      <c r="AJ203" s="27">
        <f t="shared" si="52"/>
        <v>0.49278368755602786</v>
      </c>
      <c r="AK203" s="27">
        <f t="shared" si="52"/>
        <v>0.5074597647298057</v>
      </c>
      <c r="AL203" s="27">
        <f t="shared" si="52"/>
        <v>0.52232540741149647</v>
      </c>
      <c r="AM203" s="27">
        <f t="shared" si="52"/>
        <v>0.53722268290724928</v>
      </c>
      <c r="AN203" s="27">
        <f t="shared" si="52"/>
        <v>0.55274344519615426</v>
      </c>
      <c r="AO203" s="27">
        <f t="shared" si="52"/>
        <v>0.56802831796023945</v>
      </c>
      <c r="AP203" s="27">
        <f t="shared" si="52"/>
        <v>0.58383502696626888</v>
      </c>
      <c r="AQ203" s="27">
        <f t="shared" si="52"/>
        <v>0.60035704436925008</v>
      </c>
      <c r="AR203" s="27">
        <f t="shared" si="52"/>
        <v>0.61764615207401241</v>
      </c>
      <c r="AS203" s="27">
        <f t="shared" si="52"/>
        <v>0.63575214897916132</v>
      </c>
      <c r="AT203" s="27">
        <f t="shared" si="52"/>
        <v>0.65352835195619663</v>
      </c>
      <c r="AU203" s="27">
        <f t="shared" si="52"/>
        <v>0.67212968668245365</v>
      </c>
      <c r="AV203" s="27">
        <f t="shared" si="52"/>
        <v>0.69200859383559843</v>
      </c>
      <c r="AW203" s="27">
        <f t="shared" si="52"/>
        <v>0.71300699946022406</v>
      </c>
      <c r="AY203" s="79"/>
    </row>
    <row r="204" spans="1:51" x14ac:dyDescent="0.25">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1.7641159598844751</v>
      </c>
      <c r="P204" s="27">
        <f t="shared" si="52"/>
        <v>1.7411735022142167</v>
      </c>
      <c r="Q204" s="27">
        <f t="shared" si="52"/>
        <v>1.7315152516158581</v>
      </c>
      <c r="R204" s="27">
        <f t="shared" si="52"/>
        <v>1.7240481490859689</v>
      </c>
      <c r="S204" s="27">
        <f t="shared" si="52"/>
        <v>1.4853495649317285</v>
      </c>
      <c r="T204" s="27">
        <f t="shared" si="52"/>
        <v>1.5955634897295778</v>
      </c>
      <c r="U204" s="27">
        <f t="shared" si="52"/>
        <v>1.6259618236210924</v>
      </c>
      <c r="V204" s="27">
        <f t="shared" si="52"/>
        <v>1.6027311149984735</v>
      </c>
      <c r="W204" s="27">
        <f t="shared" si="52"/>
        <v>1.6028561165628519</v>
      </c>
      <c r="X204" s="27">
        <f t="shared" si="52"/>
        <v>1.605363245285049</v>
      </c>
      <c r="Y204" s="27">
        <f t="shared" si="52"/>
        <v>1.6184911858897313</v>
      </c>
      <c r="Z204" s="27">
        <f t="shared" si="52"/>
        <v>1.6390962512985201</v>
      </c>
      <c r="AA204" s="27">
        <f t="shared" si="52"/>
        <v>1.6672993348095966</v>
      </c>
      <c r="AB204" s="27">
        <f t="shared" si="52"/>
        <v>1.7097645661019285</v>
      </c>
      <c r="AC204" s="27">
        <f t="shared" si="52"/>
        <v>1.7674267952703075</v>
      </c>
      <c r="AD204" s="27">
        <f t="shared" si="52"/>
        <v>1.8375735649626701</v>
      </c>
      <c r="AE204" s="27">
        <f t="shared" si="52"/>
        <v>1.9124452249479114</v>
      </c>
      <c r="AF204" s="27">
        <f t="shared" si="52"/>
        <v>1.9929316543204347</v>
      </c>
      <c r="AG204" s="27">
        <f t="shared" si="52"/>
        <v>2.0882187579810569</v>
      </c>
      <c r="AH204" s="27">
        <f t="shared" si="52"/>
        <v>2.1899420981166391</v>
      </c>
      <c r="AI204" s="27">
        <f t="shared" si="52"/>
        <v>2.2984069150116708</v>
      </c>
      <c r="AJ204" s="27">
        <f t="shared" si="52"/>
        <v>2.4145145391716976</v>
      </c>
      <c r="AK204" s="27">
        <f t="shared" si="52"/>
        <v>2.536329376705313</v>
      </c>
      <c r="AL204" s="27">
        <f t="shared" si="52"/>
        <v>2.6594111121069512</v>
      </c>
      <c r="AM204" s="27">
        <f t="shared" si="52"/>
        <v>2.7820280106435127</v>
      </c>
      <c r="AN204" s="27">
        <f t="shared" si="52"/>
        <v>2.9104811626349671</v>
      </c>
      <c r="AO204" s="27">
        <f t="shared" si="52"/>
        <v>3.0356558035328449</v>
      </c>
      <c r="AP204" s="27">
        <f t="shared" si="52"/>
        <v>3.1656674881787876</v>
      </c>
      <c r="AQ204" s="27">
        <f t="shared" si="52"/>
        <v>3.3024806275598562</v>
      </c>
      <c r="AR204" s="27">
        <f t="shared" si="52"/>
        <v>3.4465999961713853</v>
      </c>
      <c r="AS204" s="27">
        <f t="shared" si="52"/>
        <v>3.5985073970181016</v>
      </c>
      <c r="AT204" s="27">
        <f t="shared" si="52"/>
        <v>3.7462773973155836</v>
      </c>
      <c r="AU204" s="27">
        <f t="shared" si="52"/>
        <v>3.9018211197485697</v>
      </c>
      <c r="AV204" s="27">
        <f t="shared" si="52"/>
        <v>4.0696346762089934</v>
      </c>
      <c r="AW204" s="27">
        <f t="shared" si="52"/>
        <v>4.2480055347083097</v>
      </c>
      <c r="AY204" s="79"/>
    </row>
    <row r="205" spans="1:51" x14ac:dyDescent="0.25">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1.4590991135669987E-2</v>
      </c>
      <c r="T205" s="27">
        <f t="shared" si="52"/>
        <v>1.5115801026401379E-2</v>
      </c>
      <c r="U205" s="27">
        <f t="shared" si="52"/>
        <v>1.5359041009172703E-2</v>
      </c>
      <c r="V205" s="27">
        <f t="shared" si="52"/>
        <v>1.5422306241680575E-2</v>
      </c>
      <c r="W205" s="27">
        <f t="shared" si="52"/>
        <v>1.5579206559648423E-2</v>
      </c>
      <c r="X205" s="27">
        <f t="shared" si="52"/>
        <v>1.5751883001752332E-2</v>
      </c>
      <c r="Y205" s="27">
        <f t="shared" si="52"/>
        <v>1.5957491875608701E-2</v>
      </c>
      <c r="Z205" s="27">
        <f t="shared" si="52"/>
        <v>1.6186328924861701E-2</v>
      </c>
      <c r="AA205" s="27">
        <f t="shared" si="52"/>
        <v>1.6439444785161822E-2</v>
      </c>
      <c r="AB205" s="27">
        <f t="shared" si="52"/>
        <v>1.6741856905690439E-2</v>
      </c>
      <c r="AC205" s="27">
        <f t="shared" si="52"/>
        <v>1.7098598330136262E-2</v>
      </c>
      <c r="AD205" s="27">
        <f t="shared" si="52"/>
        <v>1.7501009802506545E-2</v>
      </c>
      <c r="AE205" s="27">
        <f t="shared" si="52"/>
        <v>1.7921876438053885E-2</v>
      </c>
      <c r="AF205" s="27">
        <f t="shared" si="52"/>
        <v>1.836495058426316E-2</v>
      </c>
      <c r="AG205" s="27">
        <f t="shared" si="52"/>
        <v>1.8864737640238091E-2</v>
      </c>
      <c r="AH205" s="27">
        <f t="shared" si="52"/>
        <v>1.9391061081852148E-2</v>
      </c>
      <c r="AI205" s="27">
        <f t="shared" si="52"/>
        <v>1.9945822868027815E-2</v>
      </c>
      <c r="AJ205" s="27">
        <f t="shared" si="52"/>
        <v>2.0532653648167851E-2</v>
      </c>
      <c r="AK205" s="27">
        <f t="shared" ref="L205:AW206" si="53">AK1427</f>
        <v>2.1144156863741926E-2</v>
      </c>
      <c r="AL205" s="27">
        <f t="shared" si="53"/>
        <v>2.1763558642145707E-2</v>
      </c>
      <c r="AM205" s="27">
        <f t="shared" si="53"/>
        <v>2.2384278454468744E-2</v>
      </c>
      <c r="AN205" s="27">
        <f t="shared" si="53"/>
        <v>2.3030976883173123E-2</v>
      </c>
      <c r="AO205" s="27">
        <f t="shared" si="53"/>
        <v>2.3667846581676664E-2</v>
      </c>
      <c r="AP205" s="27">
        <f t="shared" si="53"/>
        <v>2.43264594569279E-2</v>
      </c>
      <c r="AQ205" s="27">
        <f t="shared" si="53"/>
        <v>2.5014876848718771E-2</v>
      </c>
      <c r="AR205" s="27">
        <f t="shared" si="53"/>
        <v>2.5735256336417205E-2</v>
      </c>
      <c r="AS205" s="27">
        <f t="shared" si="53"/>
        <v>2.6489672874131745E-2</v>
      </c>
      <c r="AT205" s="27">
        <f t="shared" si="53"/>
        <v>2.7230347998174888E-2</v>
      </c>
      <c r="AU205" s="27">
        <f t="shared" si="53"/>
        <v>2.8005403611768936E-2</v>
      </c>
      <c r="AV205" s="27">
        <f t="shared" si="53"/>
        <v>2.8833691409816627E-2</v>
      </c>
      <c r="AW205" s="27">
        <f t="shared" si="53"/>
        <v>2.9708624977509365E-2</v>
      </c>
      <c r="AY205" s="79"/>
    </row>
    <row r="206" spans="1:51" x14ac:dyDescent="0.25">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7.3768889900085524E-2</v>
      </c>
      <c r="O206" s="27">
        <f t="shared" si="53"/>
        <v>7.3504831661853204E-2</v>
      </c>
      <c r="P206" s="27">
        <f t="shared" si="53"/>
        <v>7.2548895925592424E-2</v>
      </c>
      <c r="Q206" s="27">
        <f t="shared" si="53"/>
        <v>7.2146468817327475E-2</v>
      </c>
      <c r="R206" s="27">
        <f t="shared" si="53"/>
        <v>7.1835339545248775E-2</v>
      </c>
      <c r="S206" s="27">
        <f t="shared" si="53"/>
        <v>6.1889565205488752E-2</v>
      </c>
      <c r="T206" s="27">
        <f t="shared" si="53"/>
        <v>6.6481812072065799E-2</v>
      </c>
      <c r="U206" s="27">
        <f t="shared" si="53"/>
        <v>6.7748409317545569E-2</v>
      </c>
      <c r="V206" s="27">
        <f t="shared" si="53"/>
        <v>6.6780463124936462E-2</v>
      </c>
      <c r="W206" s="27">
        <f t="shared" si="53"/>
        <v>6.6785671523452231E-2</v>
      </c>
      <c r="X206" s="27">
        <f t="shared" si="53"/>
        <v>6.6890135220210464E-2</v>
      </c>
      <c r="Y206" s="27">
        <f t="shared" si="53"/>
        <v>6.743713274540554E-2</v>
      </c>
      <c r="Z206" s="27">
        <f t="shared" si="53"/>
        <v>6.8295677137438407E-2</v>
      </c>
      <c r="AA206" s="27">
        <f t="shared" si="53"/>
        <v>6.9470805617066575E-2</v>
      </c>
      <c r="AB206" s="27">
        <f t="shared" si="53"/>
        <v>7.1240190254247091E-2</v>
      </c>
      <c r="AC206" s="27">
        <f t="shared" si="53"/>
        <v>7.3642783136262879E-2</v>
      </c>
      <c r="AD206" s="27">
        <f t="shared" si="53"/>
        <v>7.6565565206777986E-2</v>
      </c>
      <c r="AE206" s="27">
        <f t="shared" si="53"/>
        <v>7.9685217706163075E-2</v>
      </c>
      <c r="AF206" s="27">
        <f t="shared" si="53"/>
        <v>8.3038818930018216E-2</v>
      </c>
      <c r="AG206" s="27">
        <f t="shared" si="53"/>
        <v>8.7009114915877442E-2</v>
      </c>
      <c r="AH206" s="27">
        <f t="shared" si="53"/>
        <v>9.1247587421526707E-2</v>
      </c>
      <c r="AI206" s="27">
        <f t="shared" si="53"/>
        <v>9.5766954792153025E-2</v>
      </c>
      <c r="AJ206" s="27">
        <f t="shared" si="53"/>
        <v>0.10060477246548749</v>
      </c>
      <c r="AK206" s="27">
        <f t="shared" si="53"/>
        <v>0.10568039069605478</v>
      </c>
      <c r="AL206" s="27">
        <f t="shared" si="53"/>
        <v>0.11080879633778973</v>
      </c>
      <c r="AM206" s="27">
        <f t="shared" si="53"/>
        <v>0.11591783377681314</v>
      </c>
      <c r="AN206" s="27">
        <f t="shared" si="53"/>
        <v>0.12127004844312377</v>
      </c>
      <c r="AO206" s="27">
        <f t="shared" si="53"/>
        <v>0.12648565848053531</v>
      </c>
      <c r="AP206" s="27">
        <f t="shared" si="53"/>
        <v>0.13190281200744958</v>
      </c>
      <c r="AQ206" s="27">
        <f t="shared" si="53"/>
        <v>0.13760335948166083</v>
      </c>
      <c r="AR206" s="27">
        <f t="shared" si="53"/>
        <v>0.14360833317380786</v>
      </c>
      <c r="AS206" s="27">
        <f t="shared" si="53"/>
        <v>0.14993780820908773</v>
      </c>
      <c r="AT206" s="27">
        <f t="shared" si="53"/>
        <v>0.15609489155481612</v>
      </c>
      <c r="AU206" s="27">
        <f t="shared" si="53"/>
        <v>0.16257587998952386</v>
      </c>
      <c r="AV206" s="27">
        <f t="shared" si="53"/>
        <v>0.16956811150870821</v>
      </c>
      <c r="AW206" s="27">
        <f t="shared" si="53"/>
        <v>0.17700023061284639</v>
      </c>
      <c r="AY206" s="79"/>
    </row>
    <row r="207" spans="1:51" x14ac:dyDescent="0.25">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6.6039158293445119</v>
      </c>
      <c r="U207" s="22">
        <f t="shared" si="54"/>
        <v>6.6012485501396982</v>
      </c>
      <c r="V207" s="22">
        <f t="shared" si="54"/>
        <v>6.6001604443693616</v>
      </c>
      <c r="W207" s="22">
        <f t="shared" si="54"/>
        <v>6.600080325977534</v>
      </c>
      <c r="X207" s="22">
        <f t="shared" si="54"/>
        <v>6.5995306968895253</v>
      </c>
      <c r="Y207" s="22">
        <f t="shared" si="54"/>
        <v>6.598923115247441</v>
      </c>
      <c r="Z207" s="22">
        <f t="shared" si="54"/>
        <v>6.5981330479222331</v>
      </c>
      <c r="AA207" s="22">
        <f t="shared" si="54"/>
        <v>6.5972188784689152</v>
      </c>
      <c r="AB207" s="22">
        <f t="shared" si="54"/>
        <v>6.5961794681665245</v>
      </c>
      <c r="AC207" s="22">
        <f t="shared" si="54"/>
        <v>6.5948921529508517</v>
      </c>
      <c r="AD207" s="22">
        <f t="shared" si="54"/>
        <v>6.5933452356009754</v>
      </c>
      <c r="AE207" s="22">
        <f t="shared" si="54"/>
        <v>6.5915972521366664</v>
      </c>
      <c r="AF207" s="22">
        <f t="shared" si="54"/>
        <v>6.5897942064289055</v>
      </c>
      <c r="AG207" s="22">
        <f t="shared" si="54"/>
        <v>6.5879234496765005</v>
      </c>
      <c r="AH207" s="22">
        <f t="shared" si="54"/>
        <v>6.5858323539455093</v>
      </c>
      <c r="AI207" s="22">
        <f t="shared" si="54"/>
        <v>6.5836741303606168</v>
      </c>
      <c r="AJ207" s="22">
        <f t="shared" si="54"/>
        <v>6.5814483062045497</v>
      </c>
      <c r="AK207" s="22">
        <f t="shared" si="54"/>
        <v>6.5791464997715865</v>
      </c>
      <c r="AL207" s="22">
        <f t="shared" si="54"/>
        <v>6.5768062666006832</v>
      </c>
      <c r="AM207" s="22">
        <f t="shared" si="54"/>
        <v>6.574499252572755</v>
      </c>
      <c r="AN207" s="22">
        <f t="shared" si="54"/>
        <v>6.5722500654070046</v>
      </c>
      <c r="AO207" s="22">
        <f t="shared" si="54"/>
        <v>6.5699640895938574</v>
      </c>
      <c r="AP207" s="22">
        <f t="shared" si="54"/>
        <v>6.5677752523944619</v>
      </c>
      <c r="AQ207" s="22">
        <f t="shared" si="54"/>
        <v>6.5655657817639117</v>
      </c>
      <c r="AR207" s="22">
        <f t="shared" si="54"/>
        <v>6.5633115253658172</v>
      </c>
      <c r="AS207" s="22">
        <f t="shared" si="54"/>
        <v>6.5610104686438113</v>
      </c>
      <c r="AT207" s="22">
        <f t="shared" si="54"/>
        <v>6.5586614028060843</v>
      </c>
      <c r="AU207" s="22">
        <f t="shared" si="54"/>
        <v>6.5564197188652589</v>
      </c>
      <c r="AV207" s="22">
        <f t="shared" si="54"/>
        <v>6.5541322084476263</v>
      </c>
      <c r="AW207" s="22">
        <f t="shared" si="54"/>
        <v>6.5517492573399654</v>
      </c>
      <c r="AY207" s="79"/>
    </row>
    <row r="208" spans="1:51" x14ac:dyDescent="0.25">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4.35858444736738E-2</v>
      </c>
      <c r="U208" s="22">
        <f t="shared" si="55"/>
        <v>4.3568240430922021E-2</v>
      </c>
      <c r="V208" s="22">
        <f t="shared" si="55"/>
        <v>4.3561058932837793E-2</v>
      </c>
      <c r="W208" s="22">
        <f t="shared" si="55"/>
        <v>4.356053015145174E-2</v>
      </c>
      <c r="X208" s="22">
        <f t="shared" si="55"/>
        <v>4.3556902599470863E-2</v>
      </c>
      <c r="Y208" s="22">
        <f t="shared" si="55"/>
        <v>4.3552892560633126E-2</v>
      </c>
      <c r="Z208" s="22">
        <f t="shared" si="55"/>
        <v>4.3547678116286744E-2</v>
      </c>
      <c r="AA208" s="22">
        <f t="shared" si="54"/>
        <v>4.3541644597894835E-2</v>
      </c>
      <c r="AB208" s="22">
        <f t="shared" si="54"/>
        <v>4.353478448989908E-2</v>
      </c>
      <c r="AC208" s="22">
        <f t="shared" si="54"/>
        <v>4.3526288209475635E-2</v>
      </c>
      <c r="AD208" s="22">
        <f t="shared" si="54"/>
        <v>4.3516078554966441E-2</v>
      </c>
      <c r="AE208" s="22">
        <f t="shared" si="54"/>
        <v>4.3504541864102013E-2</v>
      </c>
      <c r="AF208" s="22">
        <f t="shared" si="54"/>
        <v>4.3492641762430798E-2</v>
      </c>
      <c r="AG208" s="22">
        <f t="shared" si="54"/>
        <v>4.3480294767864906E-2</v>
      </c>
      <c r="AH208" s="22">
        <f t="shared" si="54"/>
        <v>4.346649353604036E-2</v>
      </c>
      <c r="AI208" s="22">
        <f t="shared" si="54"/>
        <v>4.3452249260380084E-2</v>
      </c>
      <c r="AJ208" s="22">
        <f t="shared" si="54"/>
        <v>4.3437558820950045E-2</v>
      </c>
      <c r="AK208" s="22">
        <f t="shared" si="54"/>
        <v>4.3422366898492486E-2</v>
      </c>
      <c r="AL208" s="22">
        <f t="shared" si="54"/>
        <v>4.3406921359564518E-2</v>
      </c>
      <c r="AM208" s="22">
        <f t="shared" si="54"/>
        <v>4.3391695066980186E-2</v>
      </c>
      <c r="AN208" s="22">
        <f t="shared" si="54"/>
        <v>4.3376850431686237E-2</v>
      </c>
      <c r="AO208" s="22">
        <f t="shared" si="54"/>
        <v>4.3361762991319469E-2</v>
      </c>
      <c r="AP208" s="22">
        <f t="shared" si="54"/>
        <v>4.3347316665803458E-2</v>
      </c>
      <c r="AQ208" s="22">
        <f t="shared" si="54"/>
        <v>4.3332734159641825E-2</v>
      </c>
      <c r="AR208" s="22">
        <f t="shared" si="54"/>
        <v>4.3317856067414402E-2</v>
      </c>
      <c r="AS208" s="22">
        <f t="shared" si="54"/>
        <v>4.3302669093049161E-2</v>
      </c>
      <c r="AT208" s="22">
        <f t="shared" si="54"/>
        <v>4.3287165258520166E-2</v>
      </c>
      <c r="AU208" s="22">
        <f t="shared" si="54"/>
        <v>4.3272370144510713E-2</v>
      </c>
      <c r="AV208" s="22">
        <f t="shared" si="54"/>
        <v>4.3257272575754346E-2</v>
      </c>
      <c r="AW208" s="22">
        <f t="shared" si="54"/>
        <v>4.324154509844378E-2</v>
      </c>
      <c r="AY208" s="79"/>
    </row>
    <row r="209" spans="1:51" x14ac:dyDescent="0.25">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2.9684611408468315</v>
      </c>
      <c r="U209" s="22">
        <f t="shared" si="54"/>
        <v>2.9883739464507562</v>
      </c>
      <c r="V209" s="22">
        <f t="shared" si="54"/>
        <v>2.9964972950083832</v>
      </c>
      <c r="W209" s="22">
        <f t="shared" si="54"/>
        <v>2.9970954258523137</v>
      </c>
      <c r="X209" s="22">
        <f t="shared" si="54"/>
        <v>3.0011987297599263</v>
      </c>
      <c r="Y209" s="22">
        <f t="shared" si="54"/>
        <v>3.0057346835158967</v>
      </c>
      <c r="Z209" s="22">
        <f t="shared" si="54"/>
        <v>3.0116330000597751</v>
      </c>
      <c r="AA209" s="22">
        <f t="shared" si="54"/>
        <v>3.0184578118680414</v>
      </c>
      <c r="AB209" s="22">
        <f t="shared" si="54"/>
        <v>3.0262176201613911</v>
      </c>
      <c r="AC209" s="22">
        <f t="shared" si="54"/>
        <v>3.0358281842127273</v>
      </c>
      <c r="AD209" s="22">
        <f t="shared" si="54"/>
        <v>3.0473768306453319</v>
      </c>
      <c r="AE209" s="22">
        <f t="shared" si="54"/>
        <v>3.0604265536967552</v>
      </c>
      <c r="AF209" s="22">
        <f t="shared" si="54"/>
        <v>3.0738873487304446</v>
      </c>
      <c r="AG209" s="22">
        <f t="shared" si="54"/>
        <v>3.0878536464752222</v>
      </c>
      <c r="AH209" s="22">
        <f t="shared" si="54"/>
        <v>3.1034649040875801</v>
      </c>
      <c r="AI209" s="22">
        <f t="shared" si="54"/>
        <v>3.1195773105496314</v>
      </c>
      <c r="AJ209" s="22">
        <f t="shared" si="54"/>
        <v>3.1361943949734403</v>
      </c>
      <c r="AK209" s="22">
        <f t="shared" si="54"/>
        <v>3.1533787317143176</v>
      </c>
      <c r="AL209" s="22">
        <f t="shared" si="54"/>
        <v>3.1708499466197355</v>
      </c>
      <c r="AM209" s="22">
        <f t="shared" si="54"/>
        <v>3.1880731611151454</v>
      </c>
      <c r="AN209" s="22">
        <f t="shared" si="54"/>
        <v>3.204864664125997</v>
      </c>
      <c r="AO209" s="22">
        <f t="shared" si="54"/>
        <v>3.2219308159935354</v>
      </c>
      <c r="AP209" s="22">
        <f t="shared" si="54"/>
        <v>3.2382717710654783</v>
      </c>
      <c r="AQ209" s="22">
        <f t="shared" si="54"/>
        <v>3.2547667668178186</v>
      </c>
      <c r="AR209" s="22">
        <f t="shared" si="54"/>
        <v>3.2715961146249932</v>
      </c>
      <c r="AS209" s="22">
        <f t="shared" si="54"/>
        <v>3.2887748543333002</v>
      </c>
      <c r="AT209" s="22">
        <f t="shared" si="54"/>
        <v>3.3063120102834809</v>
      </c>
      <c r="AU209" s="22">
        <f t="shared" si="54"/>
        <v>3.3230474973140525</v>
      </c>
      <c r="AV209" s="22">
        <f t="shared" si="54"/>
        <v>3.3401251059052477</v>
      </c>
      <c r="AW209" s="22">
        <f t="shared" si="54"/>
        <v>3.3579152352943518</v>
      </c>
      <c r="AY209" s="79"/>
    </row>
    <row r="210" spans="1:51" x14ac:dyDescent="0.25">
      <c r="A210" s="95" t="str">
        <f t="shared" si="45"/>
        <v>FA Organic</v>
      </c>
      <c r="B210" s="95" t="s">
        <v>962</v>
      </c>
      <c r="C210" s="95" t="s">
        <v>1127</v>
      </c>
      <c r="D210" t="s">
        <v>369</v>
      </c>
      <c r="E210" t="s">
        <v>55</v>
      </c>
      <c r="F210" t="s">
        <v>421</v>
      </c>
      <c r="G210" t="s">
        <v>1152</v>
      </c>
      <c r="H210" t="s">
        <v>1153</v>
      </c>
      <c r="I210" t="s">
        <v>139</v>
      </c>
      <c r="J210" t="s">
        <v>287</v>
      </c>
      <c r="K210" s="22">
        <f t="shared" si="55"/>
        <v>0.31878106382562982</v>
      </c>
      <c r="L210" s="22">
        <f t="shared" si="54"/>
        <v>0.32056321299147922</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0.31868241691923649</v>
      </c>
      <c r="T210" s="22">
        <f t="shared" si="54"/>
        <v>0.32402254442417555</v>
      </c>
      <c r="U210" s="22">
        <f t="shared" si="54"/>
        <v>0.32570618142291091</v>
      </c>
      <c r="V210" s="22">
        <f t="shared" si="54"/>
        <v>0.32516943798186776</v>
      </c>
      <c r="W210" s="22">
        <f t="shared" si="54"/>
        <v>0.32593685309293052</v>
      </c>
      <c r="X210" s="22">
        <f t="shared" si="54"/>
        <v>0.32697963365876109</v>
      </c>
      <c r="Y210" s="22">
        <f t="shared" si="54"/>
        <v>0.32844511762619055</v>
      </c>
      <c r="Z210" s="22">
        <f t="shared" si="54"/>
        <v>0.33020745314340871</v>
      </c>
      <c r="AA210" s="22">
        <f t="shared" si="54"/>
        <v>0.33227336868260327</v>
      </c>
      <c r="AB210" s="22">
        <f t="shared" si="54"/>
        <v>0.33494516174924455</v>
      </c>
      <c r="AC210" s="22">
        <f t="shared" si="54"/>
        <v>0.33827702378695496</v>
      </c>
      <c r="AD210" s="22">
        <f t="shared" si="54"/>
        <v>0.34215452243681815</v>
      </c>
      <c r="AE210" s="22">
        <f t="shared" si="54"/>
        <v>0.34624309923265562</v>
      </c>
      <c r="AF210" s="22">
        <f t="shared" si="54"/>
        <v>0.35058536722515687</v>
      </c>
      <c r="AG210" s="22">
        <f t="shared" si="54"/>
        <v>0.35559046561775276</v>
      </c>
      <c r="AH210" s="22">
        <f t="shared" si="54"/>
        <v>0.3608909624369484</v>
      </c>
      <c r="AI210" s="22">
        <f t="shared" si="54"/>
        <v>0.3665074382484298</v>
      </c>
      <c r="AJ210" s="22">
        <f t="shared" si="54"/>
        <v>0.37247815995909833</v>
      </c>
      <c r="AK210" s="22">
        <f t="shared" si="54"/>
        <v>0.37870976476320173</v>
      </c>
      <c r="AL210" s="22">
        <f t="shared" si="54"/>
        <v>0.3850023470272444</v>
      </c>
      <c r="AM210" s="22">
        <f t="shared" si="54"/>
        <v>0.39127886998356842</v>
      </c>
      <c r="AN210" s="22">
        <f t="shared" si="54"/>
        <v>0.39782831190122409</v>
      </c>
      <c r="AO210" s="22">
        <f t="shared" si="54"/>
        <v>0.40422981296671717</v>
      </c>
      <c r="AP210" s="22">
        <f t="shared" si="54"/>
        <v>0.41085027485749065</v>
      </c>
      <c r="AQ210" s="22">
        <f t="shared" si="54"/>
        <v>0.41778081899198388</v>
      </c>
      <c r="AR210" s="22">
        <f t="shared" si="54"/>
        <v>0.42504232863325769</v>
      </c>
      <c r="AS210" s="22">
        <f t="shared" si="54"/>
        <v>0.43265442309529134</v>
      </c>
      <c r="AT210" s="22">
        <f t="shared" si="54"/>
        <v>0.44006692450146334</v>
      </c>
      <c r="AU210" s="22">
        <f t="shared" si="54"/>
        <v>0.44783152401556248</v>
      </c>
      <c r="AV210" s="22">
        <f t="shared" si="54"/>
        <v>0.45616000917872523</v>
      </c>
      <c r="AW210" s="22">
        <f t="shared" si="54"/>
        <v>0.46497167874838674</v>
      </c>
      <c r="AY210" s="79"/>
    </row>
    <row r="211" spans="1:51" x14ac:dyDescent="0.25">
      <c r="A211" s="95" t="str">
        <f t="shared" si="45"/>
        <v>FA Organic</v>
      </c>
      <c r="B211" s="95" t="s">
        <v>962</v>
      </c>
      <c r="C211" s="95" t="s">
        <v>1127</v>
      </c>
      <c r="D211" t="s">
        <v>369</v>
      </c>
      <c r="E211" t="s">
        <v>55</v>
      </c>
      <c r="F211" t="s">
        <v>421</v>
      </c>
      <c r="G211" t="s">
        <v>1154</v>
      </c>
      <c r="H211" t="s">
        <v>1155</v>
      </c>
      <c r="I211" t="s">
        <v>139</v>
      </c>
      <c r="J211" t="s">
        <v>287</v>
      </c>
      <c r="K211" s="22">
        <f t="shared" si="55"/>
        <v>0.93210651077804829</v>
      </c>
      <c r="L211" s="22">
        <f t="shared" si="54"/>
        <v>0.93731746283627526</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0.93181807010778428</v>
      </c>
      <c r="T211" s="22">
        <f t="shared" si="54"/>
        <v>0.94743244680884642</v>
      </c>
      <c r="U211" s="22">
        <f t="shared" si="54"/>
        <v>0.95235535217052214</v>
      </c>
      <c r="V211" s="22">
        <f t="shared" si="54"/>
        <v>0.95078593004108458</v>
      </c>
      <c r="W211" s="22">
        <f t="shared" si="54"/>
        <v>0.95302982938976799</v>
      </c>
      <c r="X211" s="22">
        <f t="shared" si="54"/>
        <v>0.95607888927763895</v>
      </c>
      <c r="Y211" s="22">
        <f t="shared" si="54"/>
        <v>0.96036392155367478</v>
      </c>
      <c r="Z211" s="22">
        <f t="shared" si="54"/>
        <v>0.96551693908257352</v>
      </c>
      <c r="AA211" s="22">
        <f t="shared" si="54"/>
        <v>0.97155761572029908</v>
      </c>
      <c r="AB211" s="22">
        <f t="shared" si="54"/>
        <v>0.97936986053491026</v>
      </c>
      <c r="AC211" s="22">
        <f t="shared" si="54"/>
        <v>0.98911212772322343</v>
      </c>
      <c r="AD211" s="22">
        <f t="shared" si="54"/>
        <v>1.0004498204132997</v>
      </c>
      <c r="AE211" s="22">
        <f t="shared" si="54"/>
        <v>1.0124046994311475</v>
      </c>
      <c r="AF211" s="22">
        <f t="shared" si="54"/>
        <v>1.0251013640911517</v>
      </c>
      <c r="AG211" s="22">
        <f t="shared" si="54"/>
        <v>1.0397361254625965</v>
      </c>
      <c r="AH211" s="22">
        <f t="shared" si="54"/>
        <v>1.0552346231971832</v>
      </c>
      <c r="AI211" s="22">
        <f t="shared" si="54"/>
        <v>1.071657034267286</v>
      </c>
      <c r="AJ211" s="22">
        <f t="shared" si="54"/>
        <v>1.0891152499899179</v>
      </c>
      <c r="AK211" s="22">
        <f t="shared" si="54"/>
        <v>1.1073362802506044</v>
      </c>
      <c r="AL211" s="22">
        <f t="shared" si="54"/>
        <v>1.1257356068214228</v>
      </c>
      <c r="AM211" s="22">
        <f t="shared" si="54"/>
        <v>1.1440879764459799</v>
      </c>
      <c r="AN211" s="22">
        <f t="shared" si="54"/>
        <v>1.1632383531344423</v>
      </c>
      <c r="AO211" s="22">
        <f t="shared" si="54"/>
        <v>1.1819561550963633</v>
      </c>
      <c r="AP211" s="22">
        <f t="shared" si="54"/>
        <v>1.2013141921098898</v>
      </c>
      <c r="AQ211" s="22">
        <f t="shared" si="54"/>
        <v>1.2215789005385222</v>
      </c>
      <c r="AR211" s="22">
        <f t="shared" si="54"/>
        <v>1.2428113424329106</v>
      </c>
      <c r="AS211" s="22">
        <f t="shared" si="54"/>
        <v>1.2650688840935413</v>
      </c>
      <c r="AT211" s="22">
        <f t="shared" si="54"/>
        <v>1.2867428214941132</v>
      </c>
      <c r="AU211" s="22">
        <f t="shared" si="54"/>
        <v>1.3094462834683622</v>
      </c>
      <c r="AV211" s="22">
        <f t="shared" si="54"/>
        <v>1.3337985305947744</v>
      </c>
      <c r="AW211" s="22">
        <f t="shared" si="54"/>
        <v>1.3595635947994631</v>
      </c>
      <c r="AY211" s="79"/>
    </row>
    <row r="212" spans="1:51" x14ac:dyDescent="0.25">
      <c r="A212" s="95" t="str">
        <f t="shared" si="45"/>
        <v>FA Organic</v>
      </c>
      <c r="B212" s="95" t="s">
        <v>962</v>
      </c>
      <c r="C212" s="95" t="s">
        <v>1127</v>
      </c>
      <c r="D212" t="s">
        <v>369</v>
      </c>
      <c r="E212" t="s">
        <v>55</v>
      </c>
      <c r="F212" t="s">
        <v>421</v>
      </c>
      <c r="G212" t="s">
        <v>1156</v>
      </c>
      <c r="H212" t="s">
        <v>1157</v>
      </c>
      <c r="I212" t="s">
        <v>139</v>
      </c>
      <c r="J212" t="s">
        <v>287</v>
      </c>
      <c r="K212" s="22">
        <f t="shared" si="55"/>
        <v>4.9862442750846905E-2</v>
      </c>
      <c r="L212" s="22">
        <f t="shared" si="54"/>
        <v>5.0141199304605817E-2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4.9847012801327445E-2</v>
      </c>
      <c r="T212" s="22">
        <f t="shared" si="54"/>
        <v>5.0682293914960028E-2</v>
      </c>
      <c r="U212" s="22">
        <f t="shared" si="54"/>
        <v>5.0945641594571781E-2</v>
      </c>
      <c r="V212" s="22">
        <f t="shared" si="54"/>
        <v>5.0861686359653741E-2</v>
      </c>
      <c r="W212" s="22">
        <f t="shared" si="54"/>
        <v>5.0981722322838888E-2</v>
      </c>
      <c r="X212" s="22">
        <f t="shared" si="54"/>
        <v>5.1144829835065117E-2</v>
      </c>
      <c r="Y212" s="22">
        <f t="shared" si="54"/>
        <v>5.1374054901169426E-2</v>
      </c>
      <c r="Z212" s="22">
        <f t="shared" si="54"/>
        <v>5.16497122842665E-2</v>
      </c>
      <c r="AA212" s="22">
        <f t="shared" si="54"/>
        <v>5.1972854424721632E-2</v>
      </c>
      <c r="AB212" s="22">
        <f t="shared" si="54"/>
        <v>5.2390765473855912E-2</v>
      </c>
      <c r="AC212" s="22">
        <f t="shared" si="54"/>
        <v>5.2911921837773199E-2</v>
      </c>
      <c r="AD212" s="22">
        <f t="shared" si="54"/>
        <v>5.3518424470410907E-2</v>
      </c>
      <c r="AE212" s="22">
        <f t="shared" si="54"/>
        <v>5.4157943091649959E-2</v>
      </c>
      <c r="AF212" s="22">
        <f t="shared" si="54"/>
        <v>5.483714306227104E-2</v>
      </c>
      <c r="AG212" s="22">
        <f t="shared" si="54"/>
        <v>5.5620020279217919E-2</v>
      </c>
      <c r="AH212" s="22">
        <f t="shared" si="54"/>
        <v>5.6449102521514333E-2</v>
      </c>
      <c r="AI212" s="22">
        <f t="shared" si="54"/>
        <v>5.7327608917881384E-2</v>
      </c>
      <c r="AJ212" s="22">
        <f t="shared" si="54"/>
        <v>5.8261525022892849E-2</v>
      </c>
      <c r="AK212" s="22">
        <f t="shared" si="54"/>
        <v>5.9236247404647842E-2</v>
      </c>
      <c r="AL212" s="22">
        <f t="shared" si="54"/>
        <v>6.0220507633691592E-2</v>
      </c>
      <c r="AM212" s="22">
        <f t="shared" si="54"/>
        <v>6.120225593087171E-2</v>
      </c>
      <c r="AN212" s="22">
        <f t="shared" si="54"/>
        <v>6.2226693106499371E-2</v>
      </c>
      <c r="AO212" s="22">
        <f t="shared" si="54"/>
        <v>6.3227989973280108E-2</v>
      </c>
      <c r="AP212" s="22">
        <f t="shared" si="54"/>
        <v>6.4263535805429733E-2</v>
      </c>
      <c r="AQ212" s="22">
        <f t="shared" si="54"/>
        <v>6.5347583446124638E-2</v>
      </c>
      <c r="AR212" s="22">
        <f t="shared" si="54"/>
        <v>6.6483399370783167E-2</v>
      </c>
      <c r="AS212" s="22">
        <f t="shared" si="54"/>
        <v>6.7674052353028091E-2</v>
      </c>
      <c r="AT212" s="22">
        <f t="shared" si="54"/>
        <v>6.8833485797945612E-2</v>
      </c>
      <c r="AU212" s="22">
        <f t="shared" si="54"/>
        <v>7.0047993002698511E-2</v>
      </c>
      <c r="AV212" s="22">
        <f t="shared" si="54"/>
        <v>7.1350700916605947E-2</v>
      </c>
      <c r="AW212" s="22">
        <f t="shared" si="54"/>
        <v>7.2728986578193891E-2</v>
      </c>
      <c r="AY212" s="79"/>
    </row>
    <row r="213" spans="1:51" x14ac:dyDescent="0.25">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0.35721424445443967</v>
      </c>
      <c r="S213" s="22">
        <f t="shared" si="54"/>
        <v>0.31699467423983352</v>
      </c>
      <c r="T213" s="22">
        <f t="shared" si="54"/>
        <v>0.32885186438651698</v>
      </c>
      <c r="U213" s="22">
        <f t="shared" si="54"/>
        <v>0.32957089529346995</v>
      </c>
      <c r="V213" s="22">
        <f t="shared" si="54"/>
        <v>0.32328098949315692</v>
      </c>
      <c r="W213" s="22">
        <f t="shared" si="54"/>
        <v>0.3203729864182408</v>
      </c>
      <c r="X213" s="22">
        <f t="shared" si="54"/>
        <v>0.31793219532013056</v>
      </c>
      <c r="Y213" s="22">
        <f t="shared" si="54"/>
        <v>0.31678985342253074</v>
      </c>
      <c r="Z213" s="22">
        <f t="shared" si="54"/>
        <v>0.31651564504678592</v>
      </c>
      <c r="AA213" s="22">
        <f t="shared" si="54"/>
        <v>0.31709302707101089</v>
      </c>
      <c r="AB213" s="22">
        <f t="shared" si="54"/>
        <v>0.31931033978927781</v>
      </c>
      <c r="AC213" s="22">
        <f t="shared" si="54"/>
        <v>0.32322869131420484</v>
      </c>
      <c r="AD213" s="22">
        <f t="shared" si="54"/>
        <v>0.32570330869023784</v>
      </c>
      <c r="AE213" s="22">
        <f t="shared" si="54"/>
        <v>0.3283941520620981</v>
      </c>
      <c r="AF213" s="22">
        <f t="shared" si="54"/>
        <v>0.33137464681175233</v>
      </c>
      <c r="AG213" s="22">
        <f t="shared" si="54"/>
        <v>0.33562860972913539</v>
      </c>
      <c r="AH213" s="22">
        <f t="shared" si="54"/>
        <v>0.34014916185430494</v>
      </c>
      <c r="AI213" s="22">
        <f t="shared" si="54"/>
        <v>0.34493327848094968</v>
      </c>
      <c r="AJ213" s="22">
        <f t="shared" si="54"/>
        <v>0.35003065581338916</v>
      </c>
      <c r="AK213" s="22">
        <f t="shared" si="54"/>
        <v>0.35519162577479102</v>
      </c>
      <c r="AL213" s="22">
        <f t="shared" si="54"/>
        <v>0.3599408645035353</v>
      </c>
      <c r="AM213" s="22">
        <f t="shared" si="54"/>
        <v>0.36410854912047524</v>
      </c>
      <c r="AN213" s="22">
        <f t="shared" si="54"/>
        <v>0.37018474225004672</v>
      </c>
      <c r="AO213" s="22">
        <f t="shared" si="54"/>
        <v>0.37551880126107001</v>
      </c>
      <c r="AP213" s="22">
        <f t="shared" si="54"/>
        <v>0.38087939894834533</v>
      </c>
      <c r="AQ213" s="22">
        <f t="shared" si="54"/>
        <v>0.386424272860941</v>
      </c>
      <c r="AR213" s="22">
        <f t="shared" si="54"/>
        <v>0.39216595365851897</v>
      </c>
      <c r="AS213" s="22">
        <f t="shared" si="54"/>
        <v>0.39811185901284146</v>
      </c>
      <c r="AT213" s="22">
        <f t="shared" si="54"/>
        <v>0.40320834860174254</v>
      </c>
      <c r="AU213" s="22">
        <f t="shared" si="54"/>
        <v>0.408480833213617</v>
      </c>
      <c r="AV213" s="22">
        <f t="shared" si="54"/>
        <v>0.41426575879347838</v>
      </c>
      <c r="AW213" s="22">
        <f t="shared" si="54"/>
        <v>0.42036756803014114</v>
      </c>
      <c r="AY213" s="79"/>
    </row>
    <row r="214" spans="1:51" x14ac:dyDescent="0.25">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2.3757428620222059</v>
      </c>
      <c r="S214" s="22">
        <f t="shared" si="56"/>
        <v>2.1082525300034387</v>
      </c>
      <c r="T214" s="22">
        <f t="shared" si="56"/>
        <v>2.1871117448638238</v>
      </c>
      <c r="U214" s="22">
        <f t="shared" si="56"/>
        <v>2.1918938401225838</v>
      </c>
      <c r="V214" s="22">
        <f t="shared" si="56"/>
        <v>2.1500612451466816</v>
      </c>
      <c r="W214" s="22">
        <f t="shared" si="56"/>
        <v>2.1307208418586709</v>
      </c>
      <c r="X214" s="22">
        <f t="shared" si="56"/>
        <v>2.1144877489206246</v>
      </c>
      <c r="Y214" s="22">
        <f t="shared" si="56"/>
        <v>2.1068903178233387</v>
      </c>
      <c r="Z214" s="22">
        <f t="shared" si="56"/>
        <v>2.1050666262950872</v>
      </c>
      <c r="AA214" s="22">
        <f t="shared" si="56"/>
        <v>2.1089066501575378</v>
      </c>
      <c r="AB214" s="22">
        <f t="shared" si="56"/>
        <v>2.12365344411963</v>
      </c>
      <c r="AC214" s="22">
        <f t="shared" si="56"/>
        <v>2.1497134229999686</v>
      </c>
      <c r="AD214" s="22">
        <f t="shared" si="56"/>
        <v>2.1661714860772836</v>
      </c>
      <c r="AE214" s="22">
        <f t="shared" si="56"/>
        <v>2.1840676143329767</v>
      </c>
      <c r="AF214" s="22">
        <f t="shared" si="56"/>
        <v>2.2038901416725563</v>
      </c>
      <c r="AG214" s="22">
        <f t="shared" si="56"/>
        <v>2.2321821882333386</v>
      </c>
      <c r="AH214" s="22">
        <f t="shared" si="56"/>
        <v>2.2622472531362603</v>
      </c>
      <c r="AI214" s="22">
        <f t="shared" si="56"/>
        <v>2.2940652198139113</v>
      </c>
      <c r="AJ214" s="22">
        <f t="shared" si="56"/>
        <v>2.3279666053285673</v>
      </c>
      <c r="AK214" s="22">
        <f t="shared" si="56"/>
        <v>2.3622909295604781</v>
      </c>
      <c r="AL214" s="22">
        <f t="shared" si="56"/>
        <v>2.3938769320366284</v>
      </c>
      <c r="AM214" s="22">
        <f t="shared" si="56"/>
        <v>2.4215951631362209</v>
      </c>
      <c r="AN214" s="22">
        <f t="shared" si="56"/>
        <v>2.4620064084321496</v>
      </c>
      <c r="AO214" s="22">
        <f t="shared" si="56"/>
        <v>2.4974819047702019</v>
      </c>
      <c r="AP214" s="22">
        <f t="shared" si="56"/>
        <v>2.5331339032261067</v>
      </c>
      <c r="AQ214" s="22">
        <f t="shared" si="56"/>
        <v>2.5700114769040021</v>
      </c>
      <c r="AR214" s="22">
        <f t="shared" si="56"/>
        <v>2.6081979640965525</v>
      </c>
      <c r="AS214" s="22">
        <f t="shared" si="56"/>
        <v>2.6477426978889169</v>
      </c>
      <c r="AT214" s="22">
        <f t="shared" si="56"/>
        <v>2.681638179242674</v>
      </c>
      <c r="AU214" s="22">
        <f t="shared" si="56"/>
        <v>2.7167041596066808</v>
      </c>
      <c r="AV214" s="22">
        <f t="shared" si="56"/>
        <v>2.7551782570623273</v>
      </c>
      <c r="AW214" s="22">
        <f t="shared" si="56"/>
        <v>2.7957598686986791</v>
      </c>
      <c r="AY214" s="79"/>
    </row>
    <row r="215" spans="1:51" x14ac:dyDescent="0.25">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0.37917034791782084</v>
      </c>
      <c r="O215" s="22">
        <f t="shared" si="56"/>
        <v>0.38707850955818845</v>
      </c>
      <c r="P215" s="22">
        <f t="shared" si="56"/>
        <v>0.39252728601928993</v>
      </c>
      <c r="Q215" s="22">
        <f t="shared" si="56"/>
        <v>0.3999671364536494</v>
      </c>
      <c r="R215" s="22">
        <f t="shared" si="56"/>
        <v>0.40776627193753145</v>
      </c>
      <c r="S215" s="22">
        <f t="shared" si="56"/>
        <v>0.37647951148946435</v>
      </c>
      <c r="T215" s="22">
        <f t="shared" si="56"/>
        <v>0.39997141699658445</v>
      </c>
      <c r="U215" s="22">
        <f t="shared" si="56"/>
        <v>0.41037079319296399</v>
      </c>
      <c r="V215" s="22">
        <f t="shared" si="56"/>
        <v>0.41198230989364792</v>
      </c>
      <c r="W215" s="22">
        <f t="shared" si="56"/>
        <v>0.41774177606195234</v>
      </c>
      <c r="X215" s="22">
        <f t="shared" si="56"/>
        <v>0.42406538534293964</v>
      </c>
      <c r="Y215" s="22">
        <f t="shared" si="56"/>
        <v>0.43213306504557886</v>
      </c>
      <c r="Z215" s="22">
        <f t="shared" si="56"/>
        <v>0.44146787012268579</v>
      </c>
      <c r="AA215" s="22">
        <f t="shared" si="56"/>
        <v>0.45213226710063575</v>
      </c>
      <c r="AB215" s="22">
        <f t="shared" si="56"/>
        <v>0.46536178495323738</v>
      </c>
      <c r="AC215" s="22">
        <f t="shared" si="56"/>
        <v>0.48141197047082973</v>
      </c>
      <c r="AD215" s="22">
        <f t="shared" si="56"/>
        <v>0.50118478014784917</v>
      </c>
      <c r="AE215" s="22">
        <f t="shared" si="56"/>
        <v>0.52211547307878936</v>
      </c>
      <c r="AF215" s="22">
        <f t="shared" si="56"/>
        <v>0.54440429118141587</v>
      </c>
      <c r="AG215" s="22">
        <f t="shared" si="56"/>
        <v>0.56981889025904608</v>
      </c>
      <c r="AH215" s="22">
        <f t="shared" si="56"/>
        <v>0.59686503128482082</v>
      </c>
      <c r="AI215" s="22">
        <f t="shared" si="56"/>
        <v>0.62565178516751863</v>
      </c>
      <c r="AJ215" s="22">
        <f t="shared" si="56"/>
        <v>0.65639506950880988</v>
      </c>
      <c r="AK215" s="22">
        <f t="shared" si="56"/>
        <v>0.68875253479957244</v>
      </c>
      <c r="AL215" s="22">
        <f t="shared" si="56"/>
        <v>0.72187418485397581</v>
      </c>
      <c r="AM215" s="22">
        <f t="shared" si="56"/>
        <v>0.75542061904932911</v>
      </c>
      <c r="AN215" s="22">
        <f t="shared" si="56"/>
        <v>0.78969703567324656</v>
      </c>
      <c r="AO215" s="22">
        <f t="shared" si="56"/>
        <v>0.82375660423862163</v>
      </c>
      <c r="AP215" s="22">
        <f t="shared" si="56"/>
        <v>0.85926378714125085</v>
      </c>
      <c r="AQ215" s="22">
        <f t="shared" si="56"/>
        <v>0.89665875194812283</v>
      </c>
      <c r="AR215" s="22">
        <f t="shared" si="56"/>
        <v>0.93608188711459661</v>
      </c>
      <c r="AS215" s="22">
        <f t="shared" si="56"/>
        <v>0.97767184854251954</v>
      </c>
      <c r="AT215" s="22">
        <f t="shared" si="56"/>
        <v>1.0188963205625274</v>
      </c>
      <c r="AU215" s="22">
        <f t="shared" si="56"/>
        <v>1.0623282839268509</v>
      </c>
      <c r="AV215" s="22">
        <f t="shared" si="56"/>
        <v>1.1090025842877593</v>
      </c>
      <c r="AW215" s="22">
        <f t="shared" si="56"/>
        <v>1.1586038578549231</v>
      </c>
      <c r="AY215" s="79"/>
    </row>
    <row r="216" spans="1:51" x14ac:dyDescent="0.25">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5.9204510866484872E-2</v>
      </c>
      <c r="T216" s="22">
        <f t="shared" si="56"/>
        <v>5.9243382658139922E-2</v>
      </c>
      <c r="U216" s="22">
        <f t="shared" si="56"/>
        <v>5.9223248626805898E-2</v>
      </c>
      <c r="V216" s="22">
        <f t="shared" si="56"/>
        <v>5.9217502557232155E-2</v>
      </c>
      <c r="W216" s="22">
        <f t="shared" si="56"/>
        <v>5.9278907450518212E-2</v>
      </c>
      <c r="X216" s="22">
        <f t="shared" si="56"/>
        <v>5.9378507696160314E-2</v>
      </c>
      <c r="Y216" s="22">
        <f t="shared" si="56"/>
        <v>5.9473208670287374E-2</v>
      </c>
      <c r="Z216" s="22">
        <f t="shared" si="56"/>
        <v>5.9564005611807427E-2</v>
      </c>
      <c r="AA216" s="22">
        <f t="shared" si="56"/>
        <v>5.965047643889803E-2</v>
      </c>
      <c r="AB216" s="22">
        <f t="shared" si="56"/>
        <v>5.9734564730420145E-2</v>
      </c>
      <c r="AC216" s="22">
        <f t="shared" si="56"/>
        <v>5.9817831383830941E-2</v>
      </c>
      <c r="AD216" s="22">
        <f t="shared" si="56"/>
        <v>5.9899868652981712E-2</v>
      </c>
      <c r="AE216" s="22">
        <f t="shared" si="56"/>
        <v>5.9980796115325127E-2</v>
      </c>
      <c r="AF216" s="22">
        <f t="shared" si="56"/>
        <v>6.0060966844279105E-2</v>
      </c>
      <c r="AG216" s="22">
        <f t="shared" si="56"/>
        <v>6.0140866812321149E-2</v>
      </c>
      <c r="AH216" s="22">
        <f t="shared" si="56"/>
        <v>6.021983152959743E-2</v>
      </c>
      <c r="AI216" s="22">
        <f t="shared" si="56"/>
        <v>6.0298860739719302E-2</v>
      </c>
      <c r="AJ216" s="22">
        <f t="shared" si="56"/>
        <v>6.0377128582057585E-2</v>
      </c>
      <c r="AK216" s="22">
        <f t="shared" si="56"/>
        <v>6.0452645130385001E-2</v>
      </c>
      <c r="AL216" s="22">
        <f t="shared" si="56"/>
        <v>6.0524700795761104E-2</v>
      </c>
      <c r="AM216" s="22">
        <f t="shared" si="56"/>
        <v>6.059334448260556E-2</v>
      </c>
      <c r="AN216" s="22">
        <f t="shared" si="56"/>
        <v>6.0659933748931069E-2</v>
      </c>
      <c r="AO216" s="22">
        <f t="shared" si="56"/>
        <v>6.0721872346044863E-2</v>
      </c>
      <c r="AP216" s="22">
        <f t="shared" si="56"/>
        <v>6.0779624538849837E-2</v>
      </c>
      <c r="AQ216" s="22">
        <f t="shared" si="56"/>
        <v>6.0833384786595716E-2</v>
      </c>
      <c r="AR216" s="22">
        <f t="shared" si="56"/>
        <v>6.0882335471582338E-2</v>
      </c>
      <c r="AS216" s="22">
        <f t="shared" si="56"/>
        <v>6.0925577411786301E-2</v>
      </c>
      <c r="AT216" s="22">
        <f t="shared" si="56"/>
        <v>6.0961136932547622E-2</v>
      </c>
      <c r="AU216" s="22">
        <f t="shared" si="56"/>
        <v>6.0991033843485122E-2</v>
      </c>
      <c r="AV216" s="22">
        <f t="shared" si="56"/>
        <v>6.1016092608455606E-2</v>
      </c>
      <c r="AW216" s="22">
        <f t="shared" si="56"/>
        <v>6.1035130575816006E-2</v>
      </c>
      <c r="AY216" s="79"/>
    </row>
    <row r="217" spans="1:51" x14ac:dyDescent="0.25">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4.8184424106406554E-2</v>
      </c>
      <c r="T217" s="22">
        <f t="shared" si="56"/>
        <v>4.8216060460925338E-2</v>
      </c>
      <c r="U217" s="22">
        <f t="shared" si="56"/>
        <v>4.8199674096262038E-2</v>
      </c>
      <c r="V217" s="22">
        <f t="shared" si="56"/>
        <v>4.8194997576699018E-2</v>
      </c>
      <c r="W217" s="22">
        <f t="shared" si="56"/>
        <v>4.8244972812994384E-2</v>
      </c>
      <c r="X217" s="22">
        <f t="shared" si="56"/>
        <v>4.8326033874168325E-2</v>
      </c>
      <c r="Y217" s="22">
        <f t="shared" si="56"/>
        <v>4.8403107594292762E-2</v>
      </c>
      <c r="Z217" s="22">
        <f t="shared" si="56"/>
        <v>4.8477003962554853E-2</v>
      </c>
      <c r="AA217" s="22">
        <f t="shared" si="56"/>
        <v>4.8547379461725201E-2</v>
      </c>
      <c r="AB217" s="22">
        <f t="shared" si="56"/>
        <v>4.8615815900803681E-2</v>
      </c>
      <c r="AC217" s="22">
        <f t="shared" si="56"/>
        <v>4.8683583638145775E-2</v>
      </c>
      <c r="AD217" s="22">
        <f t="shared" si="56"/>
        <v>4.875035082381185E-2</v>
      </c>
      <c r="AE217" s="22">
        <f t="shared" si="56"/>
        <v>4.8816214777594076E-2</v>
      </c>
      <c r="AF217" s="22">
        <f t="shared" si="56"/>
        <v>4.888146285326099E-2</v>
      </c>
      <c r="AG217" s="22">
        <f t="shared" si="56"/>
        <v>4.8946490566350427E-2</v>
      </c>
      <c r="AH217" s="22">
        <f t="shared" si="56"/>
        <v>4.901075711244629E-2</v>
      </c>
      <c r="AI217" s="22">
        <f t="shared" si="56"/>
        <v>4.9075076146951828E-2</v>
      </c>
      <c r="AJ217" s="22">
        <f t="shared" si="56"/>
        <v>4.9138775531575189E-2</v>
      </c>
      <c r="AK217" s="22">
        <f t="shared" si="56"/>
        <v>4.9200235736860311E-2</v>
      </c>
      <c r="AL217" s="22">
        <f t="shared" si="56"/>
        <v>4.9258879253864976E-2</v>
      </c>
      <c r="AM217" s="22">
        <f t="shared" si="56"/>
        <v>4.9314745884139137E-2</v>
      </c>
      <c r="AN217" s="22">
        <f t="shared" si="56"/>
        <v>4.9368940495370682E-2</v>
      </c>
      <c r="AO217" s="22">
        <f t="shared" si="56"/>
        <v>4.9419350094034843E-2</v>
      </c>
      <c r="AP217" s="22">
        <f t="shared" si="56"/>
        <v>4.9466352528654479E-2</v>
      </c>
      <c r="AQ217" s="22">
        <f t="shared" si="56"/>
        <v>4.9510106062625826E-2</v>
      </c>
      <c r="AR217" s="22">
        <f t="shared" si="56"/>
        <v>4.9549945266280641E-2</v>
      </c>
      <c r="AS217" s="22">
        <f t="shared" si="56"/>
        <v>4.9585138327678802E-2</v>
      </c>
      <c r="AT217" s="22">
        <f t="shared" si="56"/>
        <v>4.9614078943930974E-2</v>
      </c>
      <c r="AU217" s="22">
        <f t="shared" si="56"/>
        <v>4.9638410965511762E-2</v>
      </c>
      <c r="AV217" s="22">
        <f t="shared" si="56"/>
        <v>4.9658805393930298E-2</v>
      </c>
      <c r="AW217" s="22">
        <f t="shared" si="56"/>
        <v>4.9674299711508316E-2</v>
      </c>
      <c r="AY217" s="79"/>
    </row>
    <row r="218" spans="1:51" x14ac:dyDescent="0.25">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7.4155715935563154E-3</v>
      </c>
      <c r="R218" s="22">
        <f t="shared" si="56"/>
        <v>7.4643602602570466E-3</v>
      </c>
      <c r="S218" s="22">
        <f t="shared" si="56"/>
        <v>7.445648564892029E-3</v>
      </c>
      <c r="T218" s="22">
        <f t="shared" si="56"/>
        <v>7.4577338337269202E-3</v>
      </c>
      <c r="U218" s="22">
        <f t="shared" si="56"/>
        <v>7.4579966791368151E-3</v>
      </c>
      <c r="V218" s="22">
        <f t="shared" si="56"/>
        <v>7.4605291285120773E-3</v>
      </c>
      <c r="W218" s="22">
        <f t="shared" si="56"/>
        <v>7.4753643058316672E-3</v>
      </c>
      <c r="X218" s="22">
        <f t="shared" si="56"/>
        <v>7.4969700596856387E-3</v>
      </c>
      <c r="Y218" s="22">
        <f t="shared" si="56"/>
        <v>7.5171945898967292E-3</v>
      </c>
      <c r="Z218" s="22">
        <f t="shared" si="56"/>
        <v>7.536264857338092E-3</v>
      </c>
      <c r="AA218" s="22">
        <f t="shared" si="56"/>
        <v>7.5541359508139614E-3</v>
      </c>
      <c r="AB218" s="22">
        <f t="shared" si="56"/>
        <v>7.571204212548587E-3</v>
      </c>
      <c r="AC218" s="22">
        <f t="shared" si="56"/>
        <v>7.5877884289548541E-3</v>
      </c>
      <c r="AD218" s="22">
        <f t="shared" si="56"/>
        <v>7.6038348009783239E-3</v>
      </c>
      <c r="AE218" s="22">
        <f t="shared" si="56"/>
        <v>7.6193864248796164E-3</v>
      </c>
      <c r="AF218" s="22">
        <f t="shared" si="56"/>
        <v>7.6345278486947468E-3</v>
      </c>
      <c r="AG218" s="22">
        <f t="shared" si="56"/>
        <v>7.6493661802614753E-3</v>
      </c>
      <c r="AH218" s="22">
        <f t="shared" si="56"/>
        <v>7.6637931977367596E-3</v>
      </c>
      <c r="AI218" s="22">
        <f t="shared" si="56"/>
        <v>7.678008232817223E-3</v>
      </c>
      <c r="AJ218" s="22">
        <f t="shared" si="56"/>
        <v>7.6918710267490174E-3</v>
      </c>
      <c r="AK218" s="22">
        <f t="shared" si="56"/>
        <v>7.7050269321517805E-3</v>
      </c>
      <c r="AL218" s="22">
        <f t="shared" si="56"/>
        <v>7.7173585913482183E-3</v>
      </c>
      <c r="AM218" s="22">
        <f t="shared" si="56"/>
        <v>7.7288879821910744E-3</v>
      </c>
      <c r="AN218" s="22">
        <f t="shared" si="56"/>
        <v>7.7398760837182118E-3</v>
      </c>
      <c r="AO218" s="22">
        <f t="shared" si="56"/>
        <v>7.7498578922054195E-3</v>
      </c>
      <c r="AP218" s="22">
        <f t="shared" si="56"/>
        <v>7.7589301068001311E-3</v>
      </c>
      <c r="AQ218" s="22">
        <f t="shared" si="56"/>
        <v>7.7671389925368737E-3</v>
      </c>
      <c r="AR218" s="22">
        <f t="shared" si="56"/>
        <v>7.7743457304660793E-3</v>
      </c>
      <c r="AS218" s="22">
        <f t="shared" si="56"/>
        <v>7.7803971266300741E-3</v>
      </c>
      <c r="AT218" s="22">
        <f t="shared" si="56"/>
        <v>7.7849455648389063E-3</v>
      </c>
      <c r="AU218" s="22">
        <f t="shared" si="56"/>
        <v>7.7883687411193182E-3</v>
      </c>
      <c r="AV218" s="22">
        <f t="shared" si="56"/>
        <v>7.7908253006430447E-3</v>
      </c>
      <c r="AW218" s="22">
        <f t="shared" si="56"/>
        <v>7.7921100551359059E-3</v>
      </c>
      <c r="AY218" s="79"/>
    </row>
    <row r="219" spans="1:51" x14ac:dyDescent="0.25">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8.7964358824768801E-2</v>
      </c>
      <c r="O219" s="22">
        <f t="shared" si="56"/>
        <v>8.8412215452112072E-2</v>
      </c>
      <c r="P219" s="22">
        <f t="shared" si="56"/>
        <v>8.8924932944132923E-2</v>
      </c>
      <c r="Q219" s="22">
        <f t="shared" si="56"/>
        <v>8.9476727309038592E-2</v>
      </c>
      <c r="R219" s="22">
        <f t="shared" si="56"/>
        <v>9.0065414259340087E-2</v>
      </c>
      <c r="S219" s="22">
        <f t="shared" si="56"/>
        <v>8.9839637831651067E-2</v>
      </c>
      <c r="T219" s="22">
        <f t="shared" si="56"/>
        <v>8.9985459403239057E-2</v>
      </c>
      <c r="U219" s="22">
        <f t="shared" si="56"/>
        <v>8.998863091156703E-2</v>
      </c>
      <c r="V219" s="22">
        <f t="shared" si="56"/>
        <v>9.0019187596148326E-2</v>
      </c>
      <c r="W219" s="22">
        <f t="shared" si="56"/>
        <v>9.0198189726848496E-2</v>
      </c>
      <c r="X219" s="22">
        <f t="shared" si="56"/>
        <v>9.0458886036163061E-2</v>
      </c>
      <c r="Y219" s="22">
        <f t="shared" si="56"/>
        <v>9.0702916418962359E-2</v>
      </c>
      <c r="Z219" s="22">
        <f t="shared" si="56"/>
        <v>9.0933019398622597E-2</v>
      </c>
      <c r="AA219" s="22">
        <f t="shared" si="56"/>
        <v>9.1148653073988131E-2</v>
      </c>
      <c r="AB219" s="22">
        <f t="shared" si="56"/>
        <v>9.1354599733878203E-2</v>
      </c>
      <c r="AC219" s="22">
        <f t="shared" si="56"/>
        <v>9.1554705874085499E-2</v>
      </c>
      <c r="AD219" s="22">
        <f t="shared" si="56"/>
        <v>9.1748322352023765E-2</v>
      </c>
      <c r="AE219" s="22">
        <f t="shared" si="56"/>
        <v>9.1935969169733386E-2</v>
      </c>
      <c r="AF219" s="22">
        <f t="shared" si="56"/>
        <v>9.2118666488838791E-2</v>
      </c>
      <c r="AG219" s="22">
        <f t="shared" si="56"/>
        <v>9.2297706678872285E-2</v>
      </c>
      <c r="AH219" s="22">
        <f t="shared" si="56"/>
        <v>9.2471783928647647E-2</v>
      </c>
      <c r="AI219" s="22">
        <f t="shared" si="56"/>
        <v>9.2643303386256037E-2</v>
      </c>
      <c r="AJ219" s="22">
        <f t="shared" si="56"/>
        <v>9.2810572681242626E-2</v>
      </c>
      <c r="AK219" s="22">
        <f t="shared" si="56"/>
        <v>9.2969312617250999E-2</v>
      </c>
      <c r="AL219" s="22">
        <f t="shared" si="56"/>
        <v>9.3118107149576246E-2</v>
      </c>
      <c r="AM219" s="22">
        <f t="shared" si="56"/>
        <v>9.3257221464295006E-2</v>
      </c>
      <c r="AN219" s="22">
        <f t="shared" si="56"/>
        <v>9.3389804549979458E-2</v>
      </c>
      <c r="AO219" s="22">
        <f t="shared" si="56"/>
        <v>9.3510245644073564E-2</v>
      </c>
      <c r="AP219" s="22">
        <f t="shared" si="56"/>
        <v>9.3619711524233831E-2</v>
      </c>
      <c r="AQ219" s="22">
        <f t="shared" si="56"/>
        <v>9.3718760427114856E-2</v>
      </c>
      <c r="AR219" s="22">
        <f t="shared" si="56"/>
        <v>9.3805717355025783E-2</v>
      </c>
      <c r="AS219" s="22">
        <f t="shared" si="56"/>
        <v>9.387873386057409E-2</v>
      </c>
      <c r="AT219" s="22">
        <f t="shared" si="56"/>
        <v>9.3933615586164518E-2</v>
      </c>
      <c r="AU219" s="22">
        <f t="shared" si="56"/>
        <v>9.3974919834489676E-2</v>
      </c>
      <c r="AV219" s="22">
        <f t="shared" si="56"/>
        <v>9.40045608276147E-2</v>
      </c>
      <c r="AW219" s="22">
        <f t="shared" si="56"/>
        <v>9.402006275163588E-2</v>
      </c>
      <c r="AY219" s="79"/>
    </row>
    <row r="220" spans="1:51" x14ac:dyDescent="0.25">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5">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5">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0.12100901910045002</v>
      </c>
      <c r="P222" s="22">
        <f t="shared" si="57"/>
        <v>0.11845842648899831</v>
      </c>
      <c r="Q222" s="22">
        <f t="shared" si="57"/>
        <v>0.11660641339960408</v>
      </c>
      <c r="R222" s="22">
        <f t="shared" si="57"/>
        <v>0.11491827863139022</v>
      </c>
      <c r="S222" s="22">
        <f t="shared" si="57"/>
        <v>0.10257712115041472</v>
      </c>
      <c r="T222" s="22">
        <f t="shared" si="57"/>
        <v>0.10612173832190724</v>
      </c>
      <c r="U222" s="22">
        <f t="shared" si="57"/>
        <v>0.10603051457441355</v>
      </c>
      <c r="V222" s="22">
        <f t="shared" si="57"/>
        <v>0.1036407345850178</v>
      </c>
      <c r="W222" s="22">
        <f t="shared" si="57"/>
        <v>0.10235637270354113</v>
      </c>
      <c r="X222" s="22">
        <f t="shared" si="57"/>
        <v>0.10122895975061659</v>
      </c>
      <c r="Y222" s="22">
        <f t="shared" si="57"/>
        <v>0.10055360331560556</v>
      </c>
      <c r="Z222" s="22">
        <f t="shared" si="57"/>
        <v>0.10018513789519663</v>
      </c>
      <c r="AA222" s="22">
        <f t="shared" si="57"/>
        <v>0.10011583979014999</v>
      </c>
      <c r="AB222" s="22">
        <f t="shared" si="57"/>
        <v>0.10060044292898597</v>
      </c>
      <c r="AC222" s="22">
        <f t="shared" si="57"/>
        <v>0.10165526096833698</v>
      </c>
      <c r="AD222" s="22">
        <f t="shared" si="57"/>
        <v>0.10315232591064444</v>
      </c>
      <c r="AE222" s="22">
        <f t="shared" si="57"/>
        <v>0.10477689916810205</v>
      </c>
      <c r="AF222" s="22">
        <f t="shared" si="57"/>
        <v>0.10655681280553714</v>
      </c>
      <c r="AG222" s="22">
        <f t="shared" si="57"/>
        <v>0.10882806063893279</v>
      </c>
      <c r="AH222" s="22">
        <f t="shared" si="57"/>
        <v>0.11126188610963902</v>
      </c>
      <c r="AI222" s="22">
        <f t="shared" si="57"/>
        <v>0.11386230951414482</v>
      </c>
      <c r="AJ222" s="22">
        <f t="shared" si="57"/>
        <v>0.11665295090720325</v>
      </c>
      <c r="AK222" s="22">
        <f t="shared" si="57"/>
        <v>0.11955448296180408</v>
      </c>
      <c r="AL222" s="22">
        <f t="shared" si="57"/>
        <v>0.12240449334862206</v>
      </c>
      <c r="AM222" s="22">
        <f t="shared" si="57"/>
        <v>0.12514279113351157</v>
      </c>
      <c r="AN222" s="22">
        <f t="shared" si="57"/>
        <v>0.12798748329061832</v>
      </c>
      <c r="AO222" s="22">
        <f t="shared" si="57"/>
        <v>0.13062298874605013</v>
      </c>
      <c r="AP222" s="22">
        <f t="shared" si="57"/>
        <v>0.13332536020230906</v>
      </c>
      <c r="AQ222" s="22">
        <f t="shared" si="57"/>
        <v>0.13615436014686075</v>
      </c>
      <c r="AR222" s="22">
        <f t="shared" si="57"/>
        <v>0.13911846964021221</v>
      </c>
      <c r="AS222" s="22">
        <f t="shared" si="57"/>
        <v>0.14222468867268048</v>
      </c>
      <c r="AT222" s="22">
        <f t="shared" si="57"/>
        <v>0.14508620992791244</v>
      </c>
      <c r="AU222" s="22">
        <f t="shared" si="57"/>
        <v>0.14808269746470262</v>
      </c>
      <c r="AV222" s="22">
        <f t="shared" si="57"/>
        <v>0.15134508064341001</v>
      </c>
      <c r="AW222" s="22">
        <f t="shared" si="57"/>
        <v>0.15480705115761836</v>
      </c>
      <c r="AY222" s="79"/>
    </row>
    <row r="223" spans="1:51" x14ac:dyDescent="0.25">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3.0700450247237832E-2</v>
      </c>
      <c r="P223" s="22">
        <f t="shared" si="57"/>
        <v>3.0053355161673637E-2</v>
      </c>
      <c r="Q223" s="22">
        <f t="shared" si="57"/>
        <v>2.9583492368545926E-2</v>
      </c>
      <c r="R223" s="22">
        <f t="shared" si="57"/>
        <v>2.9155206131309685E-2</v>
      </c>
      <c r="S223" s="22">
        <f t="shared" si="57"/>
        <v>2.6024207350768307E-2</v>
      </c>
      <c r="T223" s="22">
        <f t="shared" si="57"/>
        <v>2.6923490263131886E-2</v>
      </c>
      <c r="U223" s="22">
        <f t="shared" si="57"/>
        <v>2.6900346450033353E-2</v>
      </c>
      <c r="V223" s="22">
        <f t="shared" si="57"/>
        <v>2.6294050140785639E-2</v>
      </c>
      <c r="W223" s="22">
        <f t="shared" si="57"/>
        <v>2.5968202626816525E-2</v>
      </c>
      <c r="X223" s="22">
        <f t="shared" si="57"/>
        <v>2.5682173655367548E-2</v>
      </c>
      <c r="Y223" s="22">
        <f t="shared" si="57"/>
        <v>2.5510833148797568E-2</v>
      </c>
      <c r="Z223" s="22">
        <f t="shared" si="57"/>
        <v>2.5417352064567786E-2</v>
      </c>
      <c r="AA223" s="22">
        <f t="shared" si="57"/>
        <v>2.539977087068631E-2</v>
      </c>
      <c r="AB223" s="22">
        <f t="shared" si="57"/>
        <v>2.5522716537580269E-2</v>
      </c>
      <c r="AC223" s="22">
        <f t="shared" si="57"/>
        <v>2.5790327902234858E-2</v>
      </c>
      <c r="AD223" s="22">
        <f t="shared" si="57"/>
        <v>2.6170138994993514E-2</v>
      </c>
      <c r="AE223" s="22">
        <f t="shared" si="57"/>
        <v>2.6582299434226301E-2</v>
      </c>
      <c r="AF223" s="22">
        <f t="shared" si="57"/>
        <v>2.7033870321063219E-2</v>
      </c>
      <c r="AG223" s="22">
        <f t="shared" si="57"/>
        <v>2.7610094569690744E-2</v>
      </c>
      <c r="AH223" s="22">
        <f t="shared" si="57"/>
        <v>2.8227565385744974E-2</v>
      </c>
      <c r="AI223" s="22">
        <f t="shared" si="57"/>
        <v>2.8887302733797623E-2</v>
      </c>
      <c r="AJ223" s="22">
        <f t="shared" si="57"/>
        <v>2.9595299111938284E-2</v>
      </c>
      <c r="AK223" s="22">
        <f t="shared" si="57"/>
        <v>3.0331428874374376E-2</v>
      </c>
      <c r="AL223" s="22">
        <f t="shared" si="57"/>
        <v>3.1054487392946327E-2</v>
      </c>
      <c r="AM223" s="22">
        <f t="shared" si="57"/>
        <v>3.1749203997808124E-2</v>
      </c>
      <c r="AN223" s="22">
        <f t="shared" si="57"/>
        <v>3.2470913261193425E-2</v>
      </c>
      <c r="AO223" s="22">
        <f t="shared" si="57"/>
        <v>3.3139551059535081E-2</v>
      </c>
      <c r="AP223" s="22">
        <f t="shared" si="57"/>
        <v>3.3825153017630158E-2</v>
      </c>
      <c r="AQ223" s="22">
        <f t="shared" si="57"/>
        <v>3.454288110676583E-2</v>
      </c>
      <c r="AR223" s="22">
        <f t="shared" si="57"/>
        <v>3.5294887004379646E-2</v>
      </c>
      <c r="AS223" s="22">
        <f t="shared" si="57"/>
        <v>3.6082946634746177E-2</v>
      </c>
      <c r="AT223" s="22">
        <f t="shared" si="57"/>
        <v>3.6808925504591701E-2</v>
      </c>
      <c r="AU223" s="22">
        <f t="shared" si="57"/>
        <v>3.7569145835469123E-2</v>
      </c>
      <c r="AV223" s="22">
        <f t="shared" si="57"/>
        <v>3.8396824906086091E-2</v>
      </c>
      <c r="AW223" s="22">
        <f t="shared" si="57"/>
        <v>3.9275140045890937E-2</v>
      </c>
      <c r="AY223" s="79"/>
    </row>
    <row r="224" spans="1:51" x14ac:dyDescent="0.25">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0.16019971617730658</v>
      </c>
      <c r="M224" s="22">
        <f t="shared" si="57"/>
        <v>0.16393118028621728</v>
      </c>
      <c r="N224" s="22">
        <f t="shared" si="57"/>
        <v>0.1667959170810015</v>
      </c>
      <c r="O224" s="22">
        <f t="shared" si="57"/>
        <v>0.16909558154641685</v>
      </c>
      <c r="P224" s="22">
        <f t="shared" si="57"/>
        <v>0.1708164974258628</v>
      </c>
      <c r="Q224" s="22">
        <f t="shared" si="57"/>
        <v>0.17302318661183388</v>
      </c>
      <c r="R224" s="22">
        <f t="shared" si="57"/>
        <v>0.17531753251219057</v>
      </c>
      <c r="S224" s="22">
        <f t="shared" si="57"/>
        <v>0.16770706546141487</v>
      </c>
      <c r="T224" s="22">
        <f t="shared" si="57"/>
        <v>0.17373916608304588</v>
      </c>
      <c r="U224" s="22">
        <f t="shared" si="57"/>
        <v>0.17653493666053177</v>
      </c>
      <c r="V224" s="22">
        <f t="shared" si="57"/>
        <v>0.17726209949621408</v>
      </c>
      <c r="W224" s="22">
        <f t="shared" si="57"/>
        <v>0.17906549253865273</v>
      </c>
      <c r="X224" s="22">
        <f t="shared" si="57"/>
        <v>0.18105021442014085</v>
      </c>
      <c r="Y224" s="22">
        <f t="shared" si="57"/>
        <v>0.18341345763964922</v>
      </c>
      <c r="Z224" s="22">
        <f t="shared" si="57"/>
        <v>0.18604368266290003</v>
      </c>
      <c r="AA224" s="22">
        <f t="shared" si="57"/>
        <v>0.18895296536741077</v>
      </c>
      <c r="AB224" s="22">
        <f t="shared" si="57"/>
        <v>0.1924288532507111</v>
      </c>
      <c r="AC224" s="22">
        <f t="shared" si="57"/>
        <v>0.196529195500668</v>
      </c>
      <c r="AD224" s="22">
        <f t="shared" si="57"/>
        <v>0.20115446368921791</v>
      </c>
      <c r="AE224" s="22">
        <f t="shared" si="57"/>
        <v>0.20599185326350888</v>
      </c>
      <c r="AF224" s="22">
        <f t="shared" si="57"/>
        <v>0.21108449324606129</v>
      </c>
      <c r="AG224" s="22">
        <f t="shared" si="57"/>
        <v>0.21682898446902202</v>
      </c>
      <c r="AH224" s="22">
        <f t="shared" si="57"/>
        <v>0.22287848165916574</v>
      </c>
      <c r="AI224" s="22">
        <f t="shared" si="57"/>
        <v>0.22925484569945415</v>
      </c>
      <c r="AJ224" s="22">
        <f t="shared" si="57"/>
        <v>0.23599980682955346</v>
      </c>
      <c r="AK224" s="22">
        <f t="shared" si="57"/>
        <v>0.24302834991141717</v>
      </c>
      <c r="AL224" s="22">
        <f t="shared" si="57"/>
        <v>0.25014767810727451</v>
      </c>
      <c r="AM224" s="22">
        <f t="shared" si="57"/>
        <v>0.25728215562360784</v>
      </c>
      <c r="AN224" s="22">
        <f t="shared" si="57"/>
        <v>0.26471522817557319</v>
      </c>
      <c r="AO224" s="22">
        <f t="shared" si="57"/>
        <v>0.27203533050612827</v>
      </c>
      <c r="AP224" s="22">
        <f t="shared" si="57"/>
        <v>0.27960534624779138</v>
      </c>
      <c r="AQ224" s="22">
        <f t="shared" si="57"/>
        <v>0.28751793145302856</v>
      </c>
      <c r="AR224" s="22">
        <f t="shared" si="57"/>
        <v>0.29579788507490112</v>
      </c>
      <c r="AS224" s="22">
        <f t="shared" si="57"/>
        <v>0.30446905638185684</v>
      </c>
      <c r="AT224" s="22">
        <f t="shared" si="57"/>
        <v>0.31298228556269558</v>
      </c>
      <c r="AU224" s="22">
        <f t="shared" si="57"/>
        <v>0.3218906798805764</v>
      </c>
      <c r="AV224" s="22">
        <f t="shared" si="57"/>
        <v>0.33141091840834092</v>
      </c>
      <c r="AW224" s="22">
        <f t="shared" si="57"/>
        <v>0.34146729770067868</v>
      </c>
      <c r="AY224" s="79"/>
    </row>
    <row r="225" spans="1:51" x14ac:dyDescent="0.25">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0.81503229757580609</v>
      </c>
      <c r="P225" s="22">
        <f t="shared" si="57"/>
        <v>0.80443274266431908</v>
      </c>
      <c r="Q225" s="22">
        <f t="shared" si="57"/>
        <v>0.79997057217510759</v>
      </c>
      <c r="R225" s="22">
        <f t="shared" si="57"/>
        <v>0.79652072541357855</v>
      </c>
      <c r="S225" s="22">
        <f t="shared" si="57"/>
        <v>0.68624052847909656</v>
      </c>
      <c r="T225" s="22">
        <f t="shared" si="57"/>
        <v>0.73716003172916666</v>
      </c>
      <c r="U225" s="22">
        <f t="shared" si="57"/>
        <v>0.75120424677934983</v>
      </c>
      <c r="V225" s="22">
        <f t="shared" si="57"/>
        <v>0.74047151817558654</v>
      </c>
      <c r="W225" s="22">
        <f t="shared" si="57"/>
        <v>0.74052926965821742</v>
      </c>
      <c r="X225" s="22">
        <f t="shared" si="57"/>
        <v>0.74168757836877641</v>
      </c>
      <c r="Y225" s="22">
        <f t="shared" si="57"/>
        <v>0.74775276673324975</v>
      </c>
      <c r="Z225" s="22">
        <f t="shared" si="57"/>
        <v>0.7572724322108666</v>
      </c>
      <c r="AA225" s="22">
        <f t="shared" si="57"/>
        <v>0.77030242824030004</v>
      </c>
      <c r="AB225" s="22">
        <f t="shared" si="57"/>
        <v>0.78992162324465998</v>
      </c>
      <c r="AC225" s="22">
        <f t="shared" si="57"/>
        <v>0.81656192365071967</v>
      </c>
      <c r="AD225" s="22">
        <f t="shared" si="57"/>
        <v>0.8489701576727231</v>
      </c>
      <c r="AE225" s="22">
        <f t="shared" si="57"/>
        <v>0.88356131973277385</v>
      </c>
      <c r="AF225" s="22">
        <f t="shared" si="57"/>
        <v>0.9207465393820855</v>
      </c>
      <c r="AG225" s="22">
        <f t="shared" si="57"/>
        <v>0.96476976052620256</v>
      </c>
      <c r="AH225" s="22">
        <f t="shared" si="57"/>
        <v>1.0117665620478089</v>
      </c>
      <c r="AI225" s="22">
        <f t="shared" si="57"/>
        <v>1.0618779668139025</v>
      </c>
      <c r="AJ225" s="22">
        <f t="shared" si="57"/>
        <v>1.1155203949972583</v>
      </c>
      <c r="AK225" s="22">
        <f t="shared" si="57"/>
        <v>1.1717995904535186</v>
      </c>
      <c r="AL225" s="22">
        <f t="shared" si="57"/>
        <v>1.2286641004263119</v>
      </c>
      <c r="AM225" s="22">
        <f t="shared" si="57"/>
        <v>1.2853138529416839</v>
      </c>
      <c r="AN225" s="22">
        <f t="shared" si="57"/>
        <v>1.3446599900319607</v>
      </c>
      <c r="AO225" s="22">
        <f t="shared" si="57"/>
        <v>1.4024914350668463</v>
      </c>
      <c r="AP225" s="22">
        <f t="shared" si="57"/>
        <v>1.4625576237178592</v>
      </c>
      <c r="AQ225" s="22">
        <f t="shared" si="57"/>
        <v>1.52576612580273</v>
      </c>
      <c r="AR225" s="22">
        <f t="shared" si="57"/>
        <v>1.5923501502068407</v>
      </c>
      <c r="AS225" s="22">
        <f t="shared" si="57"/>
        <v>1.6625322928472692</v>
      </c>
      <c r="AT225" s="22">
        <f t="shared" si="57"/>
        <v>1.7308029312825794</v>
      </c>
      <c r="AU225" s="22">
        <f t="shared" si="57"/>
        <v>1.8026650766011629</v>
      </c>
      <c r="AV225" s="22">
        <f t="shared" si="57"/>
        <v>1.8801959598290792</v>
      </c>
      <c r="AW225" s="22">
        <f t="shared" si="57"/>
        <v>1.9626043807770914</v>
      </c>
      <c r="AY225" s="79"/>
    </row>
    <row r="226" spans="1:51" x14ac:dyDescent="0.25">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5">
      <c r="A227" s="95" t="str">
        <f t="shared" si="45"/>
        <v>FA U&amp;D</v>
      </c>
      <c r="B227" s="95" t="s">
        <v>962</v>
      </c>
      <c r="C227" s="95" t="s">
        <v>1336</v>
      </c>
      <c r="D227" t="s">
        <v>369</v>
      </c>
      <c r="E227" t="s">
        <v>55</v>
      </c>
      <c r="F227" t="s">
        <v>422</v>
      </c>
      <c r="G227" t="s">
        <v>1154</v>
      </c>
      <c r="H227" t="s">
        <v>1241</v>
      </c>
      <c r="I227" t="s">
        <v>139</v>
      </c>
      <c r="J227" t="s">
        <v>287</v>
      </c>
      <c r="K227" s="22">
        <f t="shared" si="55"/>
        <v>1.0775797812462986</v>
      </c>
      <c r="L227" s="22">
        <f t="shared" si="57"/>
        <v>1.0836040032789309</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1.0772463238240282</v>
      </c>
      <c r="T227" s="22">
        <f t="shared" si="57"/>
        <v>1.0952976263686085</v>
      </c>
      <c r="U227" s="22">
        <f t="shared" si="57"/>
        <v>1.10098884643991</v>
      </c>
      <c r="V227" s="22">
        <f t="shared" si="57"/>
        <v>1.0991744855966292</v>
      </c>
      <c r="W227" s="22">
        <f t="shared" si="57"/>
        <v>1.1017685888899051</v>
      </c>
      <c r="X227" s="22">
        <f t="shared" si="57"/>
        <v>1.1052935136157676</v>
      </c>
      <c r="Y227" s="22">
        <f t="shared" si="57"/>
        <v>1.1102473081545372</v>
      </c>
      <c r="Z227" s="22">
        <f t="shared" si="57"/>
        <v>1.1162045538526861</v>
      </c>
      <c r="AA227" s="22">
        <f t="shared" si="57"/>
        <v>1.1231879950523691</v>
      </c>
      <c r="AB227" s="22">
        <f t="shared" si="57"/>
        <v>1.1322194919478732</v>
      </c>
      <c r="AC227" s="22">
        <f t="shared" si="57"/>
        <v>1.1434822285817614</v>
      </c>
      <c r="AD227" s="22">
        <f t="shared" si="57"/>
        <v>1.1565893877610403</v>
      </c>
      <c r="AE227" s="22">
        <f t="shared" si="57"/>
        <v>1.1704100571458353</v>
      </c>
      <c r="AF227" s="22">
        <f t="shared" ref="L227:AW234" si="58">AF1483</f>
        <v>1.1850882821863025</v>
      </c>
      <c r="AG227" s="22">
        <f t="shared" si="58"/>
        <v>1.2020070814596491</v>
      </c>
      <c r="AH227" s="22">
        <f t="shared" si="58"/>
        <v>1.2199244198811368</v>
      </c>
      <c r="AI227" s="22">
        <f t="shared" si="58"/>
        <v>1.2389098662049551</v>
      </c>
      <c r="AJ227" s="22">
        <f t="shared" si="58"/>
        <v>1.2590927745548184</v>
      </c>
      <c r="AK227" s="22">
        <f t="shared" si="58"/>
        <v>1.2801575494226642</v>
      </c>
      <c r="AL227" s="22">
        <f t="shared" si="58"/>
        <v>1.3014284471923965</v>
      </c>
      <c r="AM227" s="22">
        <f t="shared" si="58"/>
        <v>1.3226450594751211</v>
      </c>
      <c r="AN227" s="22">
        <f t="shared" si="58"/>
        <v>1.3447842232768119</v>
      </c>
      <c r="AO227" s="22">
        <f t="shared" si="58"/>
        <v>1.3664233006894375</v>
      </c>
      <c r="AP227" s="22">
        <f t="shared" si="58"/>
        <v>1.3888025342310863</v>
      </c>
      <c r="AQ227" s="22">
        <f t="shared" si="58"/>
        <v>1.4122299428191007</v>
      </c>
      <c r="AR227" s="22">
        <f t="shared" si="58"/>
        <v>1.4367761184195498</v>
      </c>
      <c r="AS227" s="22">
        <f t="shared" si="58"/>
        <v>1.4625073804549613</v>
      </c>
      <c r="AT227" s="22">
        <f t="shared" si="58"/>
        <v>1.4875639554845237</v>
      </c>
      <c r="AU227" s="22">
        <f t="shared" si="58"/>
        <v>1.5138107323333667</v>
      </c>
      <c r="AV227" s="22">
        <f t="shared" si="58"/>
        <v>1.5419636191847106</v>
      </c>
      <c r="AW227" s="22">
        <f t="shared" si="58"/>
        <v>1.5717498205774141</v>
      </c>
      <c r="AY227" s="79"/>
    </row>
    <row r="228" spans="1:51" x14ac:dyDescent="0.25">
      <c r="A228" s="95" t="str">
        <f t="shared" si="45"/>
        <v>FA U&amp;D</v>
      </c>
      <c r="B228" s="95" t="s">
        <v>962</v>
      </c>
      <c r="C228" s="95" t="s">
        <v>1336</v>
      </c>
      <c r="D228" t="s">
        <v>369</v>
      </c>
      <c r="E228" t="s">
        <v>55</v>
      </c>
      <c r="F228" t="s">
        <v>422</v>
      </c>
      <c r="G228" t="s">
        <v>1156</v>
      </c>
      <c r="H228" t="s">
        <v>1242</v>
      </c>
      <c r="I228" t="s">
        <v>139</v>
      </c>
      <c r="J228" t="s">
        <v>287</v>
      </c>
      <c r="K228" s="22">
        <f t="shared" si="55"/>
        <v>0.73383920392416035</v>
      </c>
      <c r="L228" s="22">
        <f t="shared" si="58"/>
        <v>0.73794174034663862</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0.73361211713804919</v>
      </c>
      <c r="T228" s="22">
        <f t="shared" si="58"/>
        <v>0.74590517767950448</v>
      </c>
      <c r="U228" s="22">
        <f t="shared" si="58"/>
        <v>0.74978093748788832</v>
      </c>
      <c r="V228" s="22">
        <f t="shared" si="58"/>
        <v>0.74854534533959793</v>
      </c>
      <c r="W228" s="22">
        <f t="shared" si="58"/>
        <v>0.75031194743140117</v>
      </c>
      <c r="X228" s="22">
        <f t="shared" si="58"/>
        <v>0.75271244528755776</v>
      </c>
      <c r="Y228" s="22">
        <f t="shared" si="58"/>
        <v>0.75608601326275693</v>
      </c>
      <c r="Z228" s="22">
        <f t="shared" si="58"/>
        <v>0.76014293834319391</v>
      </c>
      <c r="AA228" s="22">
        <f t="shared" si="58"/>
        <v>0.76489870958149553</v>
      </c>
      <c r="AB228" s="22">
        <f t="shared" si="58"/>
        <v>0.7710492207616283</v>
      </c>
      <c r="AC228" s="22">
        <f t="shared" si="58"/>
        <v>0.77871922146993877</v>
      </c>
      <c r="AD228" s="22">
        <f t="shared" si="58"/>
        <v>0.7876452865513609</v>
      </c>
      <c r="AE228" s="22">
        <f t="shared" si="58"/>
        <v>0.79705725696463914</v>
      </c>
      <c r="AF228" s="22">
        <f t="shared" si="58"/>
        <v>0.80705322864690143</v>
      </c>
      <c r="AG228" s="22">
        <f t="shared" si="58"/>
        <v>0.81857504671196002</v>
      </c>
      <c r="AH228" s="22">
        <f t="shared" si="58"/>
        <v>0.83077687676899459</v>
      </c>
      <c r="AI228" s="22">
        <f t="shared" si="58"/>
        <v>0.84370609561560506</v>
      </c>
      <c r="AJ228" s="22">
        <f t="shared" si="58"/>
        <v>0.85745079429509208</v>
      </c>
      <c r="AK228" s="22">
        <f t="shared" si="58"/>
        <v>0.87179605010713312</v>
      </c>
      <c r="AL228" s="22">
        <f t="shared" si="58"/>
        <v>0.88628167702567007</v>
      </c>
      <c r="AM228" s="22">
        <f t="shared" si="58"/>
        <v>0.90073033515612888</v>
      </c>
      <c r="AN228" s="22">
        <f t="shared" si="58"/>
        <v>0.9158072571831819</v>
      </c>
      <c r="AO228" s="22">
        <f t="shared" si="58"/>
        <v>0.93054361695764665</v>
      </c>
      <c r="AP228" s="22">
        <f t="shared" si="58"/>
        <v>0.94578402812018958</v>
      </c>
      <c r="AQ228" s="22">
        <f t="shared" si="58"/>
        <v>0.96173825366101318</v>
      </c>
      <c r="AR228" s="22">
        <f t="shared" si="58"/>
        <v>0.97845436719200618</v>
      </c>
      <c r="AS228" s="22">
        <f t="shared" si="58"/>
        <v>0.99597753269367439</v>
      </c>
      <c r="AT228" s="22">
        <f t="shared" si="58"/>
        <v>1.0130412317280915</v>
      </c>
      <c r="AU228" s="22">
        <f t="shared" si="58"/>
        <v>1.0309154663449043</v>
      </c>
      <c r="AV228" s="22">
        <f t="shared" si="58"/>
        <v>1.0500877749151918</v>
      </c>
      <c r="AW228" s="22">
        <f t="shared" si="58"/>
        <v>1.0703723818634268</v>
      </c>
      <c r="AY228" s="79"/>
    </row>
    <row r="229" spans="1:51" x14ac:dyDescent="0.25">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13.711253827544148</v>
      </c>
      <c r="S229" s="22">
        <f t="shared" si="58"/>
        <v>12.167472344559267</v>
      </c>
      <c r="T229" s="22">
        <f t="shared" si="58"/>
        <v>12.622596814836001</v>
      </c>
      <c r="U229" s="22">
        <f t="shared" si="58"/>
        <v>12.650195980961469</v>
      </c>
      <c r="V229" s="22">
        <f t="shared" si="58"/>
        <v>12.408765253272689</v>
      </c>
      <c r="W229" s="22">
        <f t="shared" si="58"/>
        <v>12.297144933225404</v>
      </c>
      <c r="X229" s="22">
        <f t="shared" si="58"/>
        <v>12.203458002186826</v>
      </c>
      <c r="Y229" s="22">
        <f t="shared" si="58"/>
        <v>12.15961053541027</v>
      </c>
      <c r="Z229" s="22">
        <f t="shared" si="58"/>
        <v>12.149085365432185</v>
      </c>
      <c r="AA229" s="22">
        <f t="shared" si="58"/>
        <v>12.171247503735771</v>
      </c>
      <c r="AB229" s="22">
        <f t="shared" si="58"/>
        <v>12.256356476760155</v>
      </c>
      <c r="AC229" s="22">
        <f t="shared" si="58"/>
        <v>12.40675784842402</v>
      </c>
      <c r="AD229" s="22">
        <f t="shared" si="58"/>
        <v>12.501743161847511</v>
      </c>
      <c r="AE229" s="22">
        <f t="shared" si="58"/>
        <v>12.60502805894922</v>
      </c>
      <c r="AF229" s="22">
        <f t="shared" si="58"/>
        <v>12.719430887723828</v>
      </c>
      <c r="AG229" s="22">
        <f t="shared" si="58"/>
        <v>12.882714312835496</v>
      </c>
      <c r="AH229" s="22">
        <f t="shared" si="58"/>
        <v>13.056230455013722</v>
      </c>
      <c r="AI229" s="22">
        <f t="shared" si="58"/>
        <v>13.239863214420293</v>
      </c>
      <c r="AJ229" s="22">
        <f t="shared" si="58"/>
        <v>13.435520122130086</v>
      </c>
      <c r="AK229" s="22">
        <f t="shared" si="58"/>
        <v>13.63361795903238</v>
      </c>
      <c r="AL229" s="22">
        <f t="shared" si="58"/>
        <v>13.815911970842766</v>
      </c>
      <c r="AM229" s="22">
        <f t="shared" si="58"/>
        <v>13.975883703614199</v>
      </c>
      <c r="AN229" s="22">
        <f t="shared" si="58"/>
        <v>14.209111318688663</v>
      </c>
      <c r="AO229" s="22">
        <f t="shared" si="58"/>
        <v>14.413852977697637</v>
      </c>
      <c r="AP229" s="22">
        <f t="shared" si="58"/>
        <v>14.619613292966791</v>
      </c>
      <c r="AQ229" s="22">
        <f t="shared" si="58"/>
        <v>14.832446837086621</v>
      </c>
      <c r="AR229" s="22">
        <f t="shared" si="58"/>
        <v>15.052834584872441</v>
      </c>
      <c r="AS229" s="22">
        <f t="shared" si="58"/>
        <v>15.28106125503836</v>
      </c>
      <c r="AT229" s="22">
        <f t="shared" si="58"/>
        <v>15.476684087743651</v>
      </c>
      <c r="AU229" s="22">
        <f t="shared" si="58"/>
        <v>15.679062284967117</v>
      </c>
      <c r="AV229" s="22">
        <f t="shared" si="58"/>
        <v>15.901109933487049</v>
      </c>
      <c r="AW229" s="22">
        <f t="shared" si="58"/>
        <v>16.135320793076126</v>
      </c>
      <c r="AY229" s="79"/>
    </row>
    <row r="230" spans="1:51" x14ac:dyDescent="0.25">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8.621647483145102</v>
      </c>
      <c r="S230" s="22">
        <f t="shared" si="58"/>
        <v>7.6509164395286078</v>
      </c>
      <c r="T230" s="22">
        <f t="shared" si="58"/>
        <v>7.9370990741025862</v>
      </c>
      <c r="U230" s="22">
        <f t="shared" si="58"/>
        <v>7.9544534520577637</v>
      </c>
      <c r="V230" s="22">
        <f t="shared" si="58"/>
        <v>7.802641615451666</v>
      </c>
      <c r="W230" s="22">
        <f t="shared" si="58"/>
        <v>7.7324546680354986</v>
      </c>
      <c r="X230" s="22">
        <f t="shared" si="58"/>
        <v>7.6735442501151701</v>
      </c>
      <c r="Y230" s="22">
        <f t="shared" si="58"/>
        <v>7.6459729275846975</v>
      </c>
      <c r="Z230" s="22">
        <f t="shared" si="58"/>
        <v>7.6393546921999143</v>
      </c>
      <c r="AA230" s="22">
        <f t="shared" si="58"/>
        <v>7.6532902626684836</v>
      </c>
      <c r="AB230" s="22">
        <f t="shared" si="58"/>
        <v>7.7068068536599466</v>
      </c>
      <c r="AC230" s="22">
        <f t="shared" si="58"/>
        <v>7.8013793576611761</v>
      </c>
      <c r="AD230" s="22">
        <f t="shared" si="58"/>
        <v>7.8611061994740128</v>
      </c>
      <c r="AE230" s="22">
        <f t="shared" si="58"/>
        <v>7.9260518262083819</v>
      </c>
      <c r="AF230" s="22">
        <f t="shared" si="58"/>
        <v>7.9979884173600837</v>
      </c>
      <c r="AG230" s="22">
        <f t="shared" si="58"/>
        <v>8.1006611669758257</v>
      </c>
      <c r="AH230" s="22">
        <f t="shared" si="58"/>
        <v>8.2097682573493316</v>
      </c>
      <c r="AI230" s="22">
        <f t="shared" si="58"/>
        <v>8.3252366848085479</v>
      </c>
      <c r="AJ230" s="22">
        <f t="shared" si="58"/>
        <v>8.4482659064343135</v>
      </c>
      <c r="AK230" s="22">
        <f t="shared" si="58"/>
        <v>8.5728299863081894</v>
      </c>
      <c r="AL230" s="22">
        <f t="shared" si="58"/>
        <v>8.6874566081974383</v>
      </c>
      <c r="AM230" s="22">
        <f t="shared" si="58"/>
        <v>8.7880469629943505</v>
      </c>
      <c r="AN230" s="22">
        <f t="shared" si="58"/>
        <v>8.9347006757618317</v>
      </c>
      <c r="AO230" s="22">
        <f t="shared" si="58"/>
        <v>9.0634423963434738</v>
      </c>
      <c r="AP230" s="22">
        <f t="shared" si="58"/>
        <v>9.1928246488044216</v>
      </c>
      <c r="AQ230" s="22">
        <f t="shared" si="58"/>
        <v>9.3266545532806528</v>
      </c>
      <c r="AR230" s="22">
        <f t="shared" si="58"/>
        <v>9.4652345471245862</v>
      </c>
      <c r="AS230" s="22">
        <f t="shared" si="58"/>
        <v>9.6087436616936497</v>
      </c>
      <c r="AT230" s="22">
        <f t="shared" si="58"/>
        <v>9.7317514569290591</v>
      </c>
      <c r="AU230" s="22">
        <f t="shared" si="58"/>
        <v>9.8590070308306945</v>
      </c>
      <c r="AV230" s="22">
        <f t="shared" si="58"/>
        <v>9.9986307715971563</v>
      </c>
      <c r="AW230" s="22">
        <f t="shared" si="58"/>
        <v>10.145902749309721</v>
      </c>
      <c r="AY230" s="79"/>
    </row>
    <row r="231" spans="1:51" x14ac:dyDescent="0.25">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5">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5.8847857186566284</v>
      </c>
      <c r="T232" s="22">
        <f t="shared" si="58"/>
        <v>5.8886494810801731</v>
      </c>
      <c r="U232" s="22">
        <f t="shared" si="58"/>
        <v>5.8866482068813086</v>
      </c>
      <c r="V232" s="22">
        <f t="shared" si="58"/>
        <v>5.8860770614116298</v>
      </c>
      <c r="W232" s="22">
        <f t="shared" si="58"/>
        <v>5.892180559840666</v>
      </c>
      <c r="X232" s="22">
        <f t="shared" si="58"/>
        <v>5.9020805842568986</v>
      </c>
      <c r="Y232" s="22">
        <f t="shared" si="58"/>
        <v>5.9114936328900098</v>
      </c>
      <c r="Z232" s="22">
        <f t="shared" si="58"/>
        <v>5.9205186300892922</v>
      </c>
      <c r="AA232" s="22">
        <f t="shared" si="58"/>
        <v>5.9291136219386589</v>
      </c>
      <c r="AB232" s="22">
        <f t="shared" si="58"/>
        <v>5.9374717954935692</v>
      </c>
      <c r="AC232" s="22">
        <f t="shared" si="58"/>
        <v>5.9457483002000622</v>
      </c>
      <c r="AD232" s="22">
        <f t="shared" si="58"/>
        <v>5.9539026070734851</v>
      </c>
      <c r="AE232" s="22">
        <f t="shared" si="58"/>
        <v>5.9619466018244847</v>
      </c>
      <c r="AF232" s="22">
        <f t="shared" si="58"/>
        <v>5.9699153791000308</v>
      </c>
      <c r="AG232" s="22">
        <f t="shared" si="58"/>
        <v>5.9778572433933679</v>
      </c>
      <c r="AH232" s="22">
        <f t="shared" si="58"/>
        <v>5.985706146014202</v>
      </c>
      <c r="AI232" s="22">
        <f t="shared" si="58"/>
        <v>5.9935614590684843</v>
      </c>
      <c r="AJ232" s="22">
        <f t="shared" si="58"/>
        <v>6.0013410939996996</v>
      </c>
      <c r="AK232" s="22">
        <f t="shared" si="58"/>
        <v>6.0088472569358578</v>
      </c>
      <c r="AL232" s="22">
        <f t="shared" si="58"/>
        <v>6.0160094164461331</v>
      </c>
      <c r="AM232" s="22">
        <f t="shared" si="58"/>
        <v>6.022832433511998</v>
      </c>
      <c r="AN232" s="22">
        <f t="shared" si="58"/>
        <v>6.0294512461286898</v>
      </c>
      <c r="AO232" s="22">
        <f t="shared" si="58"/>
        <v>6.0356077934321695</v>
      </c>
      <c r="AP232" s="22">
        <f t="shared" si="58"/>
        <v>6.0413482222350741</v>
      </c>
      <c r="AQ232" s="22">
        <f t="shared" si="58"/>
        <v>6.0466918613182488</v>
      </c>
      <c r="AR232" s="22">
        <f t="shared" si="58"/>
        <v>6.0515574414524611</v>
      </c>
      <c r="AS232" s="22">
        <f t="shared" si="58"/>
        <v>6.0558555861112886</v>
      </c>
      <c r="AT232" s="22">
        <f t="shared" si="58"/>
        <v>6.0593901167893724</v>
      </c>
      <c r="AU232" s="22">
        <f t="shared" si="58"/>
        <v>6.0623617976958108</v>
      </c>
      <c r="AV232" s="22">
        <f t="shared" si="58"/>
        <v>6.064852578551311</v>
      </c>
      <c r="AW232" s="22">
        <f t="shared" si="58"/>
        <v>6.0667449066323131</v>
      </c>
      <c r="AY232" s="79"/>
    </row>
    <row r="233" spans="1:51" x14ac:dyDescent="0.25">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0.65691584576644568</v>
      </c>
      <c r="T233" s="22">
        <f t="shared" si="58"/>
        <v>0.65734715573789559</v>
      </c>
      <c r="U233" s="22">
        <f t="shared" si="58"/>
        <v>0.65712375444585047</v>
      </c>
      <c r="V233" s="22">
        <f t="shared" si="58"/>
        <v>0.65705999774727075</v>
      </c>
      <c r="W233" s="22">
        <f t="shared" si="58"/>
        <v>0.65774132838942712</v>
      </c>
      <c r="X233" s="22">
        <f t="shared" si="58"/>
        <v>0.65884646343145248</v>
      </c>
      <c r="Y233" s="22">
        <f t="shared" si="58"/>
        <v>0.65989723759718932</v>
      </c>
      <c r="Z233" s="22">
        <f t="shared" si="58"/>
        <v>0.66090469376494909</v>
      </c>
      <c r="AA233" s="22">
        <f t="shared" si="58"/>
        <v>0.6618641486389274</v>
      </c>
      <c r="AB233" s="22">
        <f t="shared" si="58"/>
        <v>0.66279716759873064</v>
      </c>
      <c r="AC233" s="22">
        <f t="shared" si="58"/>
        <v>0.66372106990362179</v>
      </c>
      <c r="AD233" s="22">
        <f t="shared" si="58"/>
        <v>0.66463133132221675</v>
      </c>
      <c r="AE233" s="22">
        <f t="shared" si="58"/>
        <v>0.66552927865077305</v>
      </c>
      <c r="AF233" s="22">
        <f t="shared" si="58"/>
        <v>0.66641882948812903</v>
      </c>
      <c r="AG233" s="22">
        <f t="shared" si="58"/>
        <v>0.66730537604201257</v>
      </c>
      <c r="AH233" s="22">
        <f t="shared" si="58"/>
        <v>0.66818154532837415</v>
      </c>
      <c r="AI233" s="22">
        <f t="shared" si="58"/>
        <v>0.66905843020838807</v>
      </c>
      <c r="AJ233" s="22">
        <f t="shared" si="58"/>
        <v>0.6699268671753269</v>
      </c>
      <c r="AK233" s="22">
        <f t="shared" si="58"/>
        <v>0.67076477659283273</v>
      </c>
      <c r="AL233" s="22">
        <f t="shared" si="58"/>
        <v>0.67156428507065047</v>
      </c>
      <c r="AM233" s="22">
        <f t="shared" si="58"/>
        <v>0.6723259352378419</v>
      </c>
      <c r="AN233" s="22">
        <f t="shared" si="58"/>
        <v>0.67306479015897869</v>
      </c>
      <c r="AO233" s="22">
        <f t="shared" si="58"/>
        <v>0.67375204262189237</v>
      </c>
      <c r="AP233" s="22">
        <f t="shared" si="58"/>
        <v>0.67439284397344657</v>
      </c>
      <c r="AQ233" s="22">
        <f t="shared" si="58"/>
        <v>0.67498935187630293</v>
      </c>
      <c r="AR233" s="22">
        <f t="shared" si="58"/>
        <v>0.67553249428484918</v>
      </c>
      <c r="AS233" s="22">
        <f t="shared" si="58"/>
        <v>0.67601229413972397</v>
      </c>
      <c r="AT233" s="22">
        <f t="shared" si="58"/>
        <v>0.67640685212718299</v>
      </c>
      <c r="AU233" s="22">
        <f t="shared" si="58"/>
        <v>0.67673857946090932</v>
      </c>
      <c r="AV233" s="22">
        <f t="shared" si="58"/>
        <v>0.67701662414945629</v>
      </c>
      <c r="AW233" s="22">
        <f t="shared" si="58"/>
        <v>0.67722786383790545</v>
      </c>
      <c r="AY233" s="79"/>
    </row>
    <row r="234" spans="1:51" x14ac:dyDescent="0.25">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0.73708994755228441</v>
      </c>
      <c r="R234" s="22">
        <f t="shared" si="58"/>
        <v>0.74193942345928476</v>
      </c>
      <c r="S234" s="22">
        <f t="shared" si="58"/>
        <v>0.74007952602842475</v>
      </c>
      <c r="T234" s="22">
        <f t="shared" si="58"/>
        <v>0.74128077262948289</v>
      </c>
      <c r="U234" s="22">
        <f t="shared" ref="L234:AW240" si="59">U1490</f>
        <v>0.74130689882986411</v>
      </c>
      <c r="V234" s="22">
        <f t="shared" si="59"/>
        <v>0.74155861819547764</v>
      </c>
      <c r="W234" s="22">
        <f t="shared" si="59"/>
        <v>0.74303319907362941</v>
      </c>
      <c r="X234" s="22">
        <f t="shared" si="59"/>
        <v>0.74518075894465685</v>
      </c>
      <c r="Y234" s="22">
        <f t="shared" si="59"/>
        <v>0.74719102851383168</v>
      </c>
      <c r="Z234" s="22">
        <f t="shared" si="59"/>
        <v>0.74908656714505129</v>
      </c>
      <c r="AA234" s="22">
        <f t="shared" si="59"/>
        <v>0.75086291077367695</v>
      </c>
      <c r="AB234" s="22">
        <f t="shared" si="59"/>
        <v>0.75255945486175735</v>
      </c>
      <c r="AC234" s="22">
        <f t="shared" si="59"/>
        <v>0.75420788601057287</v>
      </c>
      <c r="AD234" s="22">
        <f t="shared" si="59"/>
        <v>0.75580285672374903</v>
      </c>
      <c r="AE234" s="22">
        <f t="shared" si="59"/>
        <v>0.75734865066574497</v>
      </c>
      <c r="AF234" s="22">
        <f t="shared" si="59"/>
        <v>0.75885367170761042</v>
      </c>
      <c r="AG234" s="22">
        <f t="shared" si="59"/>
        <v>0.76032856611032751</v>
      </c>
      <c r="AH234" s="22">
        <f t="shared" si="59"/>
        <v>0.76176257688347304</v>
      </c>
      <c r="AI234" s="22">
        <f t="shared" si="59"/>
        <v>0.76317551711737452</v>
      </c>
      <c r="AJ234" s="22">
        <f t="shared" si="59"/>
        <v>0.76455344542987214</v>
      </c>
      <c r="AK234" s="22">
        <f t="shared" si="59"/>
        <v>0.76586111072592999</v>
      </c>
      <c r="AL234" s="22">
        <f t="shared" si="59"/>
        <v>0.76708684793521442</v>
      </c>
      <c r="AM234" s="22">
        <f t="shared" si="59"/>
        <v>0.76823284160332972</v>
      </c>
      <c r="AN234" s="22">
        <f t="shared" si="59"/>
        <v>0.76932503241777406</v>
      </c>
      <c r="AO234" s="22">
        <f t="shared" si="59"/>
        <v>0.77031720012885196</v>
      </c>
      <c r="AP234" s="22">
        <f t="shared" si="59"/>
        <v>0.77121895639880822</v>
      </c>
      <c r="AQ234" s="22">
        <f t="shared" si="59"/>
        <v>0.77203489986059293</v>
      </c>
      <c r="AR234" s="22">
        <f t="shared" si="59"/>
        <v>0.77275123224512232</v>
      </c>
      <c r="AS234" s="22">
        <f t="shared" si="59"/>
        <v>0.77335272644214581</v>
      </c>
      <c r="AT234" s="22">
        <f t="shared" si="59"/>
        <v>0.7738048302400119</v>
      </c>
      <c r="AU234" s="22">
        <f t="shared" si="59"/>
        <v>0.77414508571366714</v>
      </c>
      <c r="AV234" s="22">
        <f t="shared" si="59"/>
        <v>0.77438926181090495</v>
      </c>
      <c r="AW234" s="22">
        <f t="shared" si="59"/>
        <v>0.7745169633117015</v>
      </c>
      <c r="AY234" s="79"/>
    </row>
    <row r="235" spans="1:51" x14ac:dyDescent="0.25">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1.2248165826201782</v>
      </c>
      <c r="T235" s="22">
        <f t="shared" si="59"/>
        <v>1.2268046213444594</v>
      </c>
      <c r="U235" s="22">
        <f t="shared" si="59"/>
        <v>1.2268478596753989</v>
      </c>
      <c r="V235" s="22">
        <f t="shared" si="59"/>
        <v>1.2272644501124084</v>
      </c>
      <c r="W235" s="22">
        <f t="shared" si="59"/>
        <v>1.2297048515131437</v>
      </c>
      <c r="X235" s="22">
        <f t="shared" si="59"/>
        <v>1.2332590194771185</v>
      </c>
      <c r="Y235" s="22">
        <f t="shared" si="59"/>
        <v>1.2365859747802534</v>
      </c>
      <c r="Z235" s="22">
        <f t="shared" si="59"/>
        <v>1.2397230527115592</v>
      </c>
      <c r="AA235" s="22">
        <f t="shared" si="59"/>
        <v>1.2426628653347351</v>
      </c>
      <c r="AB235" s="22">
        <f t="shared" si="59"/>
        <v>1.2454706113392466</v>
      </c>
      <c r="AC235" s="22">
        <f t="shared" si="59"/>
        <v>1.2481987314065748</v>
      </c>
      <c r="AD235" s="22">
        <f t="shared" si="59"/>
        <v>1.2508383755388417</v>
      </c>
      <c r="AE235" s="22">
        <f t="shared" si="59"/>
        <v>1.2533966331137145</v>
      </c>
      <c r="AF235" s="22">
        <f t="shared" si="59"/>
        <v>1.2558874123670754</v>
      </c>
      <c r="AG235" s="22">
        <f t="shared" si="59"/>
        <v>1.2583283326445973</v>
      </c>
      <c r="AH235" s="22">
        <f t="shared" si="59"/>
        <v>1.2607015913456321</v>
      </c>
      <c r="AI235" s="22">
        <f t="shared" si="59"/>
        <v>1.263039978732216</v>
      </c>
      <c r="AJ235" s="22">
        <f t="shared" si="59"/>
        <v>1.2653204221000602</v>
      </c>
      <c r="AK235" s="22">
        <f t="shared" si="59"/>
        <v>1.2674845816029232</v>
      </c>
      <c r="AL235" s="22">
        <f t="shared" si="59"/>
        <v>1.2695131517863503</v>
      </c>
      <c r="AM235" s="22">
        <f t="shared" si="59"/>
        <v>1.271409748028943</v>
      </c>
      <c r="AN235" s="22">
        <f t="shared" si="59"/>
        <v>1.2732173016415873</v>
      </c>
      <c r="AO235" s="22">
        <f t="shared" si="59"/>
        <v>1.2748593190498922</v>
      </c>
      <c r="AP235" s="22">
        <f t="shared" si="59"/>
        <v>1.2763517073596342</v>
      </c>
      <c r="AQ235" s="22">
        <f t="shared" si="59"/>
        <v>1.2777020772149352</v>
      </c>
      <c r="AR235" s="22">
        <f t="shared" si="59"/>
        <v>1.2788875927607413</v>
      </c>
      <c r="AS235" s="22">
        <f t="shared" si="59"/>
        <v>1.2798830534388905</v>
      </c>
      <c r="AT235" s="22">
        <f t="shared" si="59"/>
        <v>1.280631276040944</v>
      </c>
      <c r="AU235" s="22">
        <f t="shared" si="59"/>
        <v>1.2811943919383622</v>
      </c>
      <c r="AV235" s="22">
        <f t="shared" si="59"/>
        <v>1.2815984984194333</v>
      </c>
      <c r="AW235" s="22">
        <f t="shared" si="59"/>
        <v>1.2818098418092996</v>
      </c>
      <c r="AY235" s="79"/>
    </row>
    <row r="236" spans="1:51" x14ac:dyDescent="0.25">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0.19381280191845884</v>
      </c>
      <c r="N236" s="22">
        <f t="shared" si="59"/>
        <v>0.19411375969056655</v>
      </c>
      <c r="O236" s="22">
        <f t="shared" si="59"/>
        <v>0.19368291106027893</v>
      </c>
      <c r="P236" s="22">
        <f t="shared" si="59"/>
        <v>0.19253602379697465</v>
      </c>
      <c r="Q236" s="22">
        <f t="shared" si="59"/>
        <v>0.19190012409058904</v>
      </c>
      <c r="R236" s="22">
        <f t="shared" si="59"/>
        <v>0.19132863754616411</v>
      </c>
      <c r="S236" s="22">
        <f t="shared" si="59"/>
        <v>0.18208940984408351</v>
      </c>
      <c r="T236" s="22">
        <f t="shared" si="59"/>
        <v>0.18650458380292187</v>
      </c>
      <c r="U236" s="22">
        <f t="shared" si="59"/>
        <v>0.18782509427816671</v>
      </c>
      <c r="V236" s="22">
        <f t="shared" si="59"/>
        <v>0.18698737185003164</v>
      </c>
      <c r="W236" s="22">
        <f t="shared" si="59"/>
        <v>0.18698411982517998</v>
      </c>
      <c r="X236" s="22">
        <f t="shared" si="59"/>
        <v>0.18702146626487534</v>
      </c>
      <c r="Y236" s="22">
        <f t="shared" si="59"/>
        <v>0.18748754964144224</v>
      </c>
      <c r="Z236" s="22">
        <f t="shared" si="59"/>
        <v>0.18825410052969024</v>
      </c>
      <c r="AA236" s="22">
        <f t="shared" si="59"/>
        <v>0.18932518762803624</v>
      </c>
      <c r="AB236" s="22">
        <f t="shared" si="59"/>
        <v>0.19096000643163408</v>
      </c>
      <c r="AC236" s="22">
        <f t="shared" si="59"/>
        <v>0.19319120458740052</v>
      </c>
      <c r="AD236" s="22">
        <f t="shared" si="59"/>
        <v>0.1959108618030003</v>
      </c>
      <c r="AE236" s="22">
        <f t="shared" si="59"/>
        <v>0.19881233317460748</v>
      </c>
      <c r="AF236" s="22">
        <f t="shared" si="59"/>
        <v>0.20192996022191315</v>
      </c>
      <c r="AG236" s="22">
        <f t="shared" si="59"/>
        <v>0.20562379742400483</v>
      </c>
      <c r="AH236" s="22">
        <f t="shared" si="59"/>
        <v>0.20956569929071434</v>
      </c>
      <c r="AI236" s="22">
        <f t="shared" si="59"/>
        <v>0.21376572448369915</v>
      </c>
      <c r="AJ236" s="22">
        <f t="shared" si="59"/>
        <v>0.21826085665065206</v>
      </c>
      <c r="AK236" s="22">
        <f t="shared" si="59"/>
        <v>0.22297970925859958</v>
      </c>
      <c r="AL236" s="22">
        <f t="shared" si="59"/>
        <v>0.22775066267657273</v>
      </c>
      <c r="AM236" s="22">
        <f t="shared" si="59"/>
        <v>0.23250696889867636</v>
      </c>
      <c r="AN236" s="22">
        <f t="shared" si="59"/>
        <v>0.23749371595586077</v>
      </c>
      <c r="AO236" s="22">
        <f t="shared" si="59"/>
        <v>0.24236103449740087</v>
      </c>
      <c r="AP236" s="22">
        <f t="shared" si="59"/>
        <v>0.24742786738237058</v>
      </c>
      <c r="AQ236" s="22">
        <f t="shared" si="59"/>
        <v>0.25277258101926975</v>
      </c>
      <c r="AR236" s="22">
        <f t="shared" si="59"/>
        <v>0.25841946779016939</v>
      </c>
      <c r="AS236" s="22">
        <f t="shared" si="59"/>
        <v>0.26439288061785843</v>
      </c>
      <c r="AT236" s="22">
        <f t="shared" si="59"/>
        <v>0.27023296917478923</v>
      </c>
      <c r="AU236" s="22">
        <f t="shared" si="59"/>
        <v>0.27640509451857076</v>
      </c>
      <c r="AV236" s="22">
        <f t="shared" si="59"/>
        <v>0.28308746416676767</v>
      </c>
      <c r="AW236" s="22">
        <f t="shared" si="59"/>
        <v>0.29022122923830351</v>
      </c>
      <c r="AY236" s="79"/>
    </row>
    <row r="237" spans="1:51" x14ac:dyDescent="0.25">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5">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5">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5">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5">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5">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5">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5">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5">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5">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5">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5">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5">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5">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5">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5">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5">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5">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0.66039158293445122</v>
      </c>
      <c r="U254" s="22">
        <f t="shared" si="61"/>
        <v>0.66012485501396989</v>
      </c>
      <c r="V254" s="22">
        <f t="shared" si="61"/>
        <v>0.66001604443693607</v>
      </c>
      <c r="W254" s="22">
        <f t="shared" si="61"/>
        <v>0.66000803259775342</v>
      </c>
      <c r="X254" s="22">
        <f t="shared" si="61"/>
        <v>0.65995306968895251</v>
      </c>
      <c r="Y254" s="22">
        <f t="shared" si="61"/>
        <v>0.65989231152474426</v>
      </c>
      <c r="Z254" s="22">
        <f t="shared" ref="L254:AW261" si="62">Z1510</f>
        <v>0.65981330479222333</v>
      </c>
      <c r="AA254" s="22">
        <f t="shared" si="62"/>
        <v>0.65972188784689145</v>
      </c>
      <c r="AB254" s="22">
        <f t="shared" si="62"/>
        <v>0.65961794681665253</v>
      </c>
      <c r="AC254" s="22">
        <f t="shared" si="62"/>
        <v>0.6594892152950852</v>
      </c>
      <c r="AD254" s="22">
        <f t="shared" si="62"/>
        <v>0.6593345235600977</v>
      </c>
      <c r="AE254" s="22">
        <f t="shared" si="62"/>
        <v>0.65915972521366661</v>
      </c>
      <c r="AF254" s="22">
        <f t="shared" si="62"/>
        <v>0.65897942064289072</v>
      </c>
      <c r="AG254" s="22">
        <f t="shared" si="62"/>
        <v>0.65879234496764993</v>
      </c>
      <c r="AH254" s="22">
        <f t="shared" si="62"/>
        <v>0.65858323539455099</v>
      </c>
      <c r="AI254" s="22">
        <f t="shared" si="62"/>
        <v>0.65836741303606172</v>
      </c>
      <c r="AJ254" s="22">
        <f t="shared" si="62"/>
        <v>0.65814483062045515</v>
      </c>
      <c r="AK254" s="22">
        <f t="shared" si="62"/>
        <v>0.65791464997715865</v>
      </c>
      <c r="AL254" s="22">
        <f t="shared" si="62"/>
        <v>0.65768062666006832</v>
      </c>
      <c r="AM254" s="22">
        <f t="shared" si="62"/>
        <v>0.65744992525727552</v>
      </c>
      <c r="AN254" s="22">
        <f t="shared" si="62"/>
        <v>0.65722500654070048</v>
      </c>
      <c r="AO254" s="22">
        <f t="shared" si="62"/>
        <v>0.65699640895938582</v>
      </c>
      <c r="AP254" s="22">
        <f t="shared" si="62"/>
        <v>0.65677752523944621</v>
      </c>
      <c r="AQ254" s="22">
        <f t="shared" si="62"/>
        <v>0.65655657817639124</v>
      </c>
      <c r="AR254" s="22">
        <f t="shared" si="62"/>
        <v>0.6563311525365817</v>
      </c>
      <c r="AS254" s="22">
        <f t="shared" si="62"/>
        <v>0.6561010468643812</v>
      </c>
      <c r="AT254" s="22">
        <f t="shared" si="62"/>
        <v>0.65586614028060841</v>
      </c>
      <c r="AU254" s="22">
        <f t="shared" si="62"/>
        <v>0.65564197188652584</v>
      </c>
      <c r="AV254" s="22">
        <f t="shared" si="62"/>
        <v>0.65541322084476272</v>
      </c>
      <c r="AW254" s="22">
        <f t="shared" si="62"/>
        <v>0.6551749257339966</v>
      </c>
      <c r="AY254" s="79"/>
    </row>
    <row r="255" spans="1:51" x14ac:dyDescent="0.25">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8.7171688947347593E-3</v>
      </c>
      <c r="U255" s="22">
        <f t="shared" si="62"/>
        <v>8.7136480861844043E-3</v>
      </c>
      <c r="V255" s="22">
        <f t="shared" si="62"/>
        <v>8.7122117865675586E-3</v>
      </c>
      <c r="W255" s="22">
        <f t="shared" si="62"/>
        <v>8.7121060302903473E-3</v>
      </c>
      <c r="X255" s="22">
        <f t="shared" si="62"/>
        <v>8.7113805198941741E-3</v>
      </c>
      <c r="Y255" s="22">
        <f t="shared" si="62"/>
        <v>8.7105785121266242E-3</v>
      </c>
      <c r="Z255" s="22">
        <f t="shared" si="62"/>
        <v>8.7095356232573494E-3</v>
      </c>
      <c r="AA255" s="22">
        <f t="shared" si="62"/>
        <v>8.7083289195789663E-3</v>
      </c>
      <c r="AB255" s="22">
        <f t="shared" si="62"/>
        <v>8.7069568979798173E-3</v>
      </c>
      <c r="AC255" s="22">
        <f t="shared" si="62"/>
        <v>8.7052576418951266E-3</v>
      </c>
      <c r="AD255" s="22">
        <f t="shared" si="62"/>
        <v>8.7032157109932905E-3</v>
      </c>
      <c r="AE255" s="22">
        <f t="shared" si="62"/>
        <v>8.7009083728204015E-3</v>
      </c>
      <c r="AF255" s="22">
        <f t="shared" si="62"/>
        <v>8.6985283524861606E-3</v>
      </c>
      <c r="AG255" s="22">
        <f t="shared" si="62"/>
        <v>8.6960589535729806E-3</v>
      </c>
      <c r="AH255" s="22">
        <f t="shared" si="62"/>
        <v>8.6932987072080737E-3</v>
      </c>
      <c r="AI255" s="22">
        <f t="shared" si="62"/>
        <v>8.6904498520760185E-3</v>
      </c>
      <c r="AJ255" s="22">
        <f t="shared" si="62"/>
        <v>8.6875117641900101E-3</v>
      </c>
      <c r="AK255" s="22">
        <f t="shared" si="62"/>
        <v>8.6844733796984964E-3</v>
      </c>
      <c r="AL255" s="22">
        <f t="shared" si="62"/>
        <v>8.681384271912904E-3</v>
      </c>
      <c r="AM255" s="22">
        <f t="shared" si="62"/>
        <v>8.6783390133960397E-3</v>
      </c>
      <c r="AN255" s="22">
        <f t="shared" si="62"/>
        <v>8.6753700863372481E-3</v>
      </c>
      <c r="AO255" s="22">
        <f t="shared" si="62"/>
        <v>8.6723525982638945E-3</v>
      </c>
      <c r="AP255" s="22">
        <f t="shared" si="62"/>
        <v>8.6694633331606923E-3</v>
      </c>
      <c r="AQ255" s="22">
        <f t="shared" si="62"/>
        <v>8.6665468319283654E-3</v>
      </c>
      <c r="AR255" s="22">
        <f t="shared" si="62"/>
        <v>8.6635712134828791E-3</v>
      </c>
      <c r="AS255" s="22">
        <f t="shared" si="62"/>
        <v>8.6605338186098325E-3</v>
      </c>
      <c r="AT255" s="22">
        <f t="shared" si="62"/>
        <v>8.6574330517040325E-3</v>
      </c>
      <c r="AU255" s="22">
        <f t="shared" si="62"/>
        <v>8.6544740289021416E-3</v>
      </c>
      <c r="AV255" s="22">
        <f t="shared" si="62"/>
        <v>8.6514545151508693E-3</v>
      </c>
      <c r="AW255" s="22">
        <f t="shared" si="62"/>
        <v>8.6483090196887574E-3</v>
      </c>
      <c r="AY255" s="79"/>
    </row>
    <row r="256" spans="1:51" x14ac:dyDescent="0.25">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1.2019035107607592</v>
      </c>
      <c r="M256" s="22">
        <f t="shared" si="62"/>
        <v>1.2088775122881088</v>
      </c>
      <c r="N256" s="22">
        <f t="shared" si="62"/>
        <v>1.2055442230548152</v>
      </c>
      <c r="O256" s="22">
        <f t="shared" si="62"/>
        <v>1.1958435838326278</v>
      </c>
      <c r="P256" s="22">
        <f t="shared" si="62"/>
        <v>1.1799964998501222</v>
      </c>
      <c r="Q256" s="22">
        <f t="shared" si="62"/>
        <v>1.1697766221705692</v>
      </c>
      <c r="R256" s="22">
        <f t="shared" si="62"/>
        <v>1.1606871439933115</v>
      </c>
      <c r="S256" s="22">
        <f t="shared" si="62"/>
        <v>1.0578594718744427</v>
      </c>
      <c r="T256" s="22">
        <f t="shared" si="62"/>
        <v>1.0973838748296381</v>
      </c>
      <c r="U256" s="22">
        <f t="shared" si="62"/>
        <v>1.1052764597150242</v>
      </c>
      <c r="V256" s="22">
        <f t="shared" si="62"/>
        <v>1.0929404436344576</v>
      </c>
      <c r="W256" s="22">
        <f t="shared" si="62"/>
        <v>1.090380156193564</v>
      </c>
      <c r="X256" s="22">
        <f t="shared" si="62"/>
        <v>1.0891996012432479</v>
      </c>
      <c r="Y256" s="22">
        <f t="shared" si="62"/>
        <v>1.0918646836966448</v>
      </c>
      <c r="Z256" s="22">
        <f t="shared" si="62"/>
        <v>1.0971706289277323</v>
      </c>
      <c r="AA256" s="22">
        <f t="shared" si="62"/>
        <v>1.105121486470156</v>
      </c>
      <c r="AB256" s="22">
        <f t="shared" si="62"/>
        <v>1.1181562354319485</v>
      </c>
      <c r="AC256" s="22">
        <f t="shared" si="62"/>
        <v>1.1365671550959868</v>
      </c>
      <c r="AD256" s="22">
        <f t="shared" si="62"/>
        <v>1.1553263610266549</v>
      </c>
      <c r="AE256" s="22">
        <f t="shared" si="62"/>
        <v>1.175329543863092</v>
      </c>
      <c r="AF256" s="22">
        <f t="shared" si="62"/>
        <v>1.1968620587668248</v>
      </c>
      <c r="AG256" s="22">
        <f t="shared" si="62"/>
        <v>1.2231295260045483</v>
      </c>
      <c r="AH256" s="22">
        <f t="shared" si="62"/>
        <v>1.2510673590803638</v>
      </c>
      <c r="AI256" s="22">
        <f t="shared" si="62"/>
        <v>1.2807440076326042</v>
      </c>
      <c r="AJ256" s="22">
        <f t="shared" si="62"/>
        <v>1.3124068130580511</v>
      </c>
      <c r="AK256" s="22">
        <f t="shared" si="62"/>
        <v>1.3453116910342116</v>
      </c>
      <c r="AL256" s="22">
        <f t="shared" si="62"/>
        <v>1.3779080495884406</v>
      </c>
      <c r="AM256" s="22">
        <f t="shared" si="62"/>
        <v>1.4096151274352577</v>
      </c>
      <c r="AN256" s="22">
        <f t="shared" si="62"/>
        <v>1.4452347428269905</v>
      </c>
      <c r="AO256" s="22">
        <f t="shared" si="62"/>
        <v>1.4791723799322345</v>
      </c>
      <c r="AP256" s="22">
        <f t="shared" si="62"/>
        <v>1.5141286387945283</v>
      </c>
      <c r="AQ256" s="22">
        <f t="shared" si="62"/>
        <v>1.5507224986935915</v>
      </c>
      <c r="AR256" s="22">
        <f t="shared" si="62"/>
        <v>1.5890713222112618</v>
      </c>
      <c r="AS256" s="22">
        <f t="shared" si="62"/>
        <v>1.6292805192498721</v>
      </c>
      <c r="AT256" s="22">
        <f t="shared" si="62"/>
        <v>1.6674720419011457</v>
      </c>
      <c r="AU256" s="22">
        <f t="shared" si="62"/>
        <v>1.7074878820800576</v>
      </c>
      <c r="AV256" s="22">
        <f t="shared" si="62"/>
        <v>1.7507149817502461</v>
      </c>
      <c r="AW256" s="22">
        <f t="shared" si="62"/>
        <v>1.7965342054970324</v>
      </c>
      <c r="AY256" s="79"/>
    </row>
    <row r="257" spans="1:51" x14ac:dyDescent="0.25">
      <c r="A257" s="95" t="str">
        <f t="shared" si="45"/>
        <v>FA Volatilisation</v>
      </c>
      <c r="B257" s="95" t="s">
        <v>962</v>
      </c>
      <c r="C257" s="95" t="s">
        <v>62</v>
      </c>
      <c r="D257" t="s">
        <v>369</v>
      </c>
      <c r="E257" t="s">
        <v>61</v>
      </c>
      <c r="F257" t="s">
        <v>62</v>
      </c>
      <c r="G257" t="s">
        <v>438</v>
      </c>
      <c r="H257" t="s">
        <v>1265</v>
      </c>
      <c r="I257" t="s">
        <v>139</v>
      </c>
      <c r="J257" t="s">
        <v>287</v>
      </c>
      <c r="K257" s="22">
        <f t="shared" si="55"/>
        <v>4.3975799639737021</v>
      </c>
      <c r="L257" s="22">
        <f t="shared" si="62"/>
        <v>4.3787767883653972</v>
      </c>
      <c r="M257" s="22">
        <f t="shared" si="62"/>
        <v>4.3752716537638934</v>
      </c>
      <c r="N257" s="22">
        <f t="shared" si="62"/>
        <v>4.3473821211305586</v>
      </c>
      <c r="O257" s="22">
        <f t="shared" si="62"/>
        <v>4.3052096453824609</v>
      </c>
      <c r="P257" s="22">
        <f t="shared" si="62"/>
        <v>4.2496956169043703</v>
      </c>
      <c r="Q257" s="22">
        <f t="shared" si="62"/>
        <v>4.2083609134426787</v>
      </c>
      <c r="R257" s="22">
        <f t="shared" si="62"/>
        <v>4.1703852155628232</v>
      </c>
      <c r="S257" s="22">
        <f t="shared" si="62"/>
        <v>3.9075902533738627</v>
      </c>
      <c r="T257" s="22">
        <f t="shared" si="62"/>
        <v>3.9871353065033701</v>
      </c>
      <c r="U257" s="22">
        <f t="shared" si="62"/>
        <v>3.9924203988025355</v>
      </c>
      <c r="V257" s="22">
        <f t="shared" si="62"/>
        <v>3.9526302841151368</v>
      </c>
      <c r="W257" s="22">
        <f t="shared" si="62"/>
        <v>3.9370249397723454</v>
      </c>
      <c r="X257" s="22">
        <f t="shared" si="62"/>
        <v>3.9257065938812463</v>
      </c>
      <c r="Y257" s="22">
        <f t="shared" si="62"/>
        <v>3.9226508774114852</v>
      </c>
      <c r="Z257" s="22">
        <f t="shared" si="62"/>
        <v>3.9251042781166197</v>
      </c>
      <c r="AA257" s="22">
        <f t="shared" si="62"/>
        <v>3.9329563082523329</v>
      </c>
      <c r="AB257" s="22">
        <f t="shared" si="62"/>
        <v>3.9514231257436618</v>
      </c>
      <c r="AC257" s="22">
        <f t="shared" si="62"/>
        <v>3.9809754183210502</v>
      </c>
      <c r="AD257" s="22">
        <f t="shared" si="62"/>
        <v>4.0018537243413661</v>
      </c>
      <c r="AE257" s="22">
        <f t="shared" si="62"/>
        <v>4.0241895336983875</v>
      </c>
      <c r="AF257" s="22">
        <f t="shared" si="62"/>
        <v>4.0484852464543772</v>
      </c>
      <c r="AG257" s="22">
        <f t="shared" si="62"/>
        <v>4.0812125382068691</v>
      </c>
      <c r="AH257" s="22">
        <f t="shared" si="62"/>
        <v>4.115781626959512</v>
      </c>
      <c r="AI257" s="22">
        <f t="shared" si="62"/>
        <v>4.1522199223126863</v>
      </c>
      <c r="AJ257" s="22">
        <f t="shared" si="62"/>
        <v>4.1908416110982678</v>
      </c>
      <c r="AK257" s="22">
        <f t="shared" si="62"/>
        <v>4.2299557557959808</v>
      </c>
      <c r="AL257" s="22">
        <f t="shared" si="62"/>
        <v>4.2664208573945261</v>
      </c>
      <c r="AM257" s="22">
        <f t="shared" si="62"/>
        <v>4.299120305865852</v>
      </c>
      <c r="AN257" s="22">
        <f t="shared" si="62"/>
        <v>4.3438788790373417</v>
      </c>
      <c r="AO257" s="22">
        <f t="shared" si="62"/>
        <v>4.3837338214005754</v>
      </c>
      <c r="AP257" s="22">
        <f t="shared" si="62"/>
        <v>4.4237784841678307</v>
      </c>
      <c r="AQ257" s="22">
        <f t="shared" si="62"/>
        <v>4.4650732272283227</v>
      </c>
      <c r="AR257" s="22">
        <f t="shared" si="62"/>
        <v>4.507687721753241</v>
      </c>
      <c r="AS257" s="22">
        <f t="shared" si="62"/>
        <v>4.5516564054237598</v>
      </c>
      <c r="AT257" s="22">
        <f t="shared" si="62"/>
        <v>4.5899253963487059</v>
      </c>
      <c r="AU257" s="22">
        <f t="shared" si="62"/>
        <v>4.6293766555987865</v>
      </c>
      <c r="AV257" s="22">
        <f t="shared" si="62"/>
        <v>4.6722962096236991</v>
      </c>
      <c r="AW257" s="22">
        <f t="shared" si="62"/>
        <v>4.7173668497342875</v>
      </c>
      <c r="AY257" s="79"/>
    </row>
    <row r="258" spans="1:51" x14ac:dyDescent="0.25">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2.2783509611238567E-4</v>
      </c>
      <c r="U258" s="22">
        <f t="shared" si="62"/>
        <v>2.2774307497981961E-4</v>
      </c>
      <c r="V258" s="22">
        <f t="shared" si="62"/>
        <v>2.2770553533074295E-4</v>
      </c>
      <c r="W258" s="22">
        <f t="shared" si="62"/>
        <v>2.2770277124622491E-4</v>
      </c>
      <c r="X258" s="22">
        <f t="shared" si="62"/>
        <v>2.2768380904268856E-4</v>
      </c>
      <c r="Y258" s="22">
        <f t="shared" si="62"/>
        <v>2.2766284747603672E-4</v>
      </c>
      <c r="Z258" s="22">
        <f t="shared" si="62"/>
        <v>2.2763559015331699E-4</v>
      </c>
      <c r="AA258" s="22">
        <f t="shared" si="62"/>
        <v>2.2760405130717757E-4</v>
      </c>
      <c r="AB258" s="22">
        <f t="shared" si="62"/>
        <v>2.2756819165174511E-4</v>
      </c>
      <c r="AC258" s="22">
        <f t="shared" si="62"/>
        <v>2.2752377927680445E-4</v>
      </c>
      <c r="AD258" s="22">
        <f t="shared" si="62"/>
        <v>2.2747041062823363E-4</v>
      </c>
      <c r="AE258" s="22">
        <f t="shared" si="62"/>
        <v>2.2741010519871499E-4</v>
      </c>
      <c r="AF258" s="22">
        <f t="shared" si="62"/>
        <v>2.2734790012179722E-4</v>
      </c>
      <c r="AG258" s="22">
        <f t="shared" si="62"/>
        <v>2.2728335901383927E-4</v>
      </c>
      <c r="AH258" s="22">
        <f t="shared" si="62"/>
        <v>2.2721121621112006E-4</v>
      </c>
      <c r="AI258" s="22">
        <f t="shared" si="62"/>
        <v>2.2713675749744128E-4</v>
      </c>
      <c r="AJ258" s="22">
        <f t="shared" si="62"/>
        <v>2.2705996656405698E-4</v>
      </c>
      <c r="AK258" s="22">
        <f t="shared" si="62"/>
        <v>2.269805542421197E-4</v>
      </c>
      <c r="AL258" s="22">
        <f t="shared" si="62"/>
        <v>2.2689981619772353E-4</v>
      </c>
      <c r="AM258" s="22">
        <f t="shared" si="62"/>
        <v>2.2682022421376E-4</v>
      </c>
      <c r="AN258" s="22">
        <f t="shared" si="62"/>
        <v>2.2674262725654165E-4</v>
      </c>
      <c r="AO258" s="22">
        <f t="shared" si="62"/>
        <v>2.2666376109098805E-4</v>
      </c>
      <c r="AP258" s="22">
        <f t="shared" si="62"/>
        <v>2.2658824620760891E-4</v>
      </c>
      <c r="AQ258" s="22">
        <f t="shared" si="62"/>
        <v>2.2651201947085492E-4</v>
      </c>
      <c r="AR258" s="22">
        <f t="shared" si="62"/>
        <v>2.2643424762512071E-4</v>
      </c>
      <c r="AS258" s="22">
        <f t="shared" si="62"/>
        <v>2.2635486116821148E-4</v>
      </c>
      <c r="AT258" s="22">
        <f t="shared" si="62"/>
        <v>2.2627381839680988E-4</v>
      </c>
      <c r="AU258" s="22">
        <f t="shared" si="62"/>
        <v>2.2619648030085141E-4</v>
      </c>
      <c r="AV258" s="22">
        <f t="shared" si="62"/>
        <v>2.2611756119144313E-4</v>
      </c>
      <c r="AW258" s="22">
        <f t="shared" si="62"/>
        <v>2.2603534937822882E-4</v>
      </c>
      <c r="AY258" s="79"/>
    </row>
    <row r="259" spans="1:51" x14ac:dyDescent="0.25">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1.503711634341746E-6</v>
      </c>
      <c r="U259" s="22">
        <f t="shared" si="62"/>
        <v>1.5031042948668096E-6</v>
      </c>
      <c r="V259" s="22">
        <f t="shared" si="62"/>
        <v>1.5028565331829037E-6</v>
      </c>
      <c r="W259" s="22">
        <f t="shared" si="62"/>
        <v>1.502838290225085E-6</v>
      </c>
      <c r="X259" s="22">
        <f t="shared" si="62"/>
        <v>1.5027131396817448E-6</v>
      </c>
      <c r="Y259" s="22">
        <f t="shared" si="62"/>
        <v>1.5025747933418428E-6</v>
      </c>
      <c r="Z259" s="22">
        <f t="shared" si="62"/>
        <v>1.5023948950118924E-6</v>
      </c>
      <c r="AA259" s="22">
        <f t="shared" si="62"/>
        <v>1.5021867386273718E-6</v>
      </c>
      <c r="AB259" s="22">
        <f t="shared" si="62"/>
        <v>1.5019500649015182E-6</v>
      </c>
      <c r="AC259" s="22">
        <f t="shared" si="62"/>
        <v>1.5016569432269093E-6</v>
      </c>
      <c r="AD259" s="22">
        <f t="shared" si="62"/>
        <v>1.5013047101463422E-6</v>
      </c>
      <c r="AE259" s="22">
        <f t="shared" si="62"/>
        <v>1.5009066943115193E-6</v>
      </c>
      <c r="AF259" s="22">
        <f t="shared" si="62"/>
        <v>1.5004961408038625E-6</v>
      </c>
      <c r="AG259" s="22">
        <f t="shared" si="62"/>
        <v>1.5000701694913394E-6</v>
      </c>
      <c r="AH259" s="22">
        <f t="shared" si="62"/>
        <v>1.4995940269933923E-6</v>
      </c>
      <c r="AI259" s="22">
        <f t="shared" si="62"/>
        <v>1.4991025994831128E-6</v>
      </c>
      <c r="AJ259" s="22">
        <f t="shared" si="62"/>
        <v>1.4985957793227763E-6</v>
      </c>
      <c r="AK259" s="22">
        <f t="shared" si="62"/>
        <v>1.4980716579979906E-6</v>
      </c>
      <c r="AL259" s="22">
        <f t="shared" si="62"/>
        <v>1.4975387869049757E-6</v>
      </c>
      <c r="AM259" s="22">
        <f t="shared" si="62"/>
        <v>1.4970134798108165E-6</v>
      </c>
      <c r="AN259" s="22">
        <f t="shared" si="62"/>
        <v>1.4965013398931751E-6</v>
      </c>
      <c r="AO259" s="22">
        <f t="shared" si="62"/>
        <v>1.4959808232005212E-6</v>
      </c>
      <c r="AP259" s="22">
        <f t="shared" si="62"/>
        <v>1.495482424970219E-6</v>
      </c>
      <c r="AQ259" s="22">
        <f t="shared" si="62"/>
        <v>1.4949793285076428E-6</v>
      </c>
      <c r="AR259" s="22">
        <f t="shared" si="62"/>
        <v>1.4944660343257967E-6</v>
      </c>
      <c r="AS259" s="22">
        <f t="shared" si="62"/>
        <v>1.4939420837101961E-6</v>
      </c>
      <c r="AT259" s="22">
        <f t="shared" si="62"/>
        <v>1.4934072014189454E-6</v>
      </c>
      <c r="AU259" s="22">
        <f t="shared" si="62"/>
        <v>1.4928967699856194E-6</v>
      </c>
      <c r="AV259" s="22">
        <f t="shared" si="62"/>
        <v>1.4923759038635249E-6</v>
      </c>
      <c r="AW259" s="22">
        <f t="shared" si="62"/>
        <v>1.4918333058963104E-6</v>
      </c>
      <c r="AY259" s="79"/>
    </row>
    <row r="260" spans="1:51" x14ac:dyDescent="0.25">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0.20732835560623097</v>
      </c>
      <c r="M260" s="22">
        <f t="shared" si="62"/>
        <v>0.20853137086969875</v>
      </c>
      <c r="N260" s="22">
        <f t="shared" si="62"/>
        <v>0.20795637847695561</v>
      </c>
      <c r="O260" s="22">
        <f t="shared" si="62"/>
        <v>0.20628301821112829</v>
      </c>
      <c r="P260" s="22">
        <f t="shared" si="62"/>
        <v>0.20354939622414608</v>
      </c>
      <c r="Q260" s="22">
        <f t="shared" si="62"/>
        <v>0.20178646732442315</v>
      </c>
      <c r="R260" s="22">
        <f t="shared" si="62"/>
        <v>0.20021853233884623</v>
      </c>
      <c r="S260" s="22">
        <f t="shared" si="62"/>
        <v>0.18248075889834134</v>
      </c>
      <c r="T260" s="22">
        <f t="shared" si="62"/>
        <v>0.18929871840811252</v>
      </c>
      <c r="U260" s="22">
        <f t="shared" si="62"/>
        <v>0.19066018930084169</v>
      </c>
      <c r="V260" s="22">
        <f t="shared" si="62"/>
        <v>0.18853222652694393</v>
      </c>
      <c r="W260" s="22">
        <f t="shared" si="62"/>
        <v>0.18809057694338979</v>
      </c>
      <c r="X260" s="22">
        <f t="shared" si="62"/>
        <v>0.18788693121446026</v>
      </c>
      <c r="Y260" s="22">
        <f t="shared" si="62"/>
        <v>0.18834665793767122</v>
      </c>
      <c r="Z260" s="22">
        <f t="shared" si="62"/>
        <v>0.18926193349003381</v>
      </c>
      <c r="AA260" s="22">
        <f t="shared" si="62"/>
        <v>0.19063345641610194</v>
      </c>
      <c r="AB260" s="22">
        <f t="shared" si="62"/>
        <v>0.19288195061201113</v>
      </c>
      <c r="AC260" s="22">
        <f t="shared" si="62"/>
        <v>0.19605783425405765</v>
      </c>
      <c r="AD260" s="22">
        <f t="shared" si="62"/>
        <v>0.19929379727709792</v>
      </c>
      <c r="AE260" s="22">
        <f t="shared" si="62"/>
        <v>0.20274434631638333</v>
      </c>
      <c r="AF260" s="22">
        <f t="shared" si="62"/>
        <v>0.20645870513727727</v>
      </c>
      <c r="AG260" s="22">
        <f t="shared" si="62"/>
        <v>0.21098984323578454</v>
      </c>
      <c r="AH260" s="22">
        <f t="shared" si="62"/>
        <v>0.21580911944136272</v>
      </c>
      <c r="AI260" s="22">
        <f t="shared" si="62"/>
        <v>0.22092834131662423</v>
      </c>
      <c r="AJ260" s="22">
        <f t="shared" si="62"/>
        <v>0.22639017525251376</v>
      </c>
      <c r="AK260" s="22">
        <f t="shared" si="62"/>
        <v>0.23206626670340147</v>
      </c>
      <c r="AL260" s="22">
        <f t="shared" si="62"/>
        <v>0.23768913855400603</v>
      </c>
      <c r="AM260" s="22">
        <f t="shared" si="62"/>
        <v>0.24315860948258192</v>
      </c>
      <c r="AN260" s="22">
        <f t="shared" si="62"/>
        <v>0.24930299313765589</v>
      </c>
      <c r="AO260" s="22">
        <f t="shared" si="62"/>
        <v>0.25515723553831038</v>
      </c>
      <c r="AP260" s="22">
        <f t="shared" si="62"/>
        <v>0.26118719019205611</v>
      </c>
      <c r="AQ260" s="22">
        <f t="shared" si="62"/>
        <v>0.26749963102464441</v>
      </c>
      <c r="AR260" s="22">
        <f t="shared" si="62"/>
        <v>0.27411480308144259</v>
      </c>
      <c r="AS260" s="22">
        <f t="shared" si="62"/>
        <v>0.28105088957060298</v>
      </c>
      <c r="AT260" s="22">
        <f t="shared" si="62"/>
        <v>0.28763892722794754</v>
      </c>
      <c r="AU260" s="22">
        <f t="shared" si="62"/>
        <v>0.29454165965880996</v>
      </c>
      <c r="AV260" s="22">
        <f t="shared" si="62"/>
        <v>0.30199833435191742</v>
      </c>
      <c r="AW260" s="22">
        <f t="shared" si="62"/>
        <v>0.30990215044823805</v>
      </c>
      <c r="AY260" s="79"/>
    </row>
    <row r="261" spans="1:51" x14ac:dyDescent="0.25">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5">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0.10241190935921568</v>
      </c>
      <c r="U262" s="22">
        <f t="shared" si="63"/>
        <v>0.10309890115255108</v>
      </c>
      <c r="V262" s="22">
        <f t="shared" si="63"/>
        <v>0.10337915667778921</v>
      </c>
      <c r="W262" s="22">
        <f t="shared" si="63"/>
        <v>0.1033997921919048</v>
      </c>
      <c r="X262" s="22">
        <f t="shared" si="63"/>
        <v>0.10354135617671745</v>
      </c>
      <c r="Y262" s="22">
        <f t="shared" si="63"/>
        <v>0.10369784658129844</v>
      </c>
      <c r="Z262" s="22">
        <f t="shared" si="63"/>
        <v>0.10390133850206223</v>
      </c>
      <c r="AA262" s="22">
        <f t="shared" si="63"/>
        <v>0.10413679450944742</v>
      </c>
      <c r="AB262" s="22">
        <f t="shared" si="63"/>
        <v>0.10440450789556797</v>
      </c>
      <c r="AC262" s="22">
        <f t="shared" si="63"/>
        <v>0.10473607235533908</v>
      </c>
      <c r="AD262" s="22">
        <f t="shared" si="63"/>
        <v>0.10513450065726393</v>
      </c>
      <c r="AE262" s="22">
        <f t="shared" si="63"/>
        <v>0.10558471610253806</v>
      </c>
      <c r="AF262" s="22">
        <f t="shared" si="63"/>
        <v>0.10604911353120032</v>
      </c>
      <c r="AG262" s="22">
        <f t="shared" si="63"/>
        <v>0.10653095080339518</v>
      </c>
      <c r="AH262" s="22">
        <f t="shared" si="63"/>
        <v>0.10706953919102152</v>
      </c>
      <c r="AI262" s="22">
        <f t="shared" si="63"/>
        <v>0.10762541721396227</v>
      </c>
      <c r="AJ262" s="22">
        <f t="shared" si="63"/>
        <v>0.10819870662658371</v>
      </c>
      <c r="AK262" s="22">
        <f t="shared" si="63"/>
        <v>0.10879156624414393</v>
      </c>
      <c r="AL262" s="22">
        <f t="shared" si="63"/>
        <v>0.10939432315838087</v>
      </c>
      <c r="AM262" s="22">
        <f t="shared" si="63"/>
        <v>0.10998852405847249</v>
      </c>
      <c r="AN262" s="22">
        <f t="shared" si="63"/>
        <v>0.1105678309123469</v>
      </c>
      <c r="AO262" s="22">
        <f t="shared" si="63"/>
        <v>0.11115661315177698</v>
      </c>
      <c r="AP262" s="22">
        <f t="shared" si="63"/>
        <v>0.111720376101759</v>
      </c>
      <c r="AQ262" s="22">
        <f t="shared" si="63"/>
        <v>0.11228945345521474</v>
      </c>
      <c r="AR262" s="22">
        <f t="shared" si="63"/>
        <v>0.11287006595456224</v>
      </c>
      <c r="AS262" s="22">
        <f t="shared" si="63"/>
        <v>0.11346273247449885</v>
      </c>
      <c r="AT262" s="22">
        <f t="shared" si="63"/>
        <v>0.11406776435478007</v>
      </c>
      <c r="AU262" s="22">
        <f t="shared" si="63"/>
        <v>0.11464513865733481</v>
      </c>
      <c r="AV262" s="22">
        <f t="shared" si="63"/>
        <v>0.11523431615373105</v>
      </c>
      <c r="AW262" s="22">
        <f t="shared" si="63"/>
        <v>0.11584807561765513</v>
      </c>
      <c r="AY262" s="79"/>
    </row>
    <row r="263" spans="1:51" x14ac:dyDescent="0.25">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5">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5">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5">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5">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5">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5">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5">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5">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5">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5">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5">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5">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0.39609736661915951</v>
      </c>
      <c r="L275" s="22">
        <f t="shared" si="66"/>
        <v>0.39831175345583053</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0.39597479415711101</v>
      </c>
      <c r="T275" s="22">
        <f t="shared" si="66"/>
        <v>0.40261010184048684</v>
      </c>
      <c r="U275" s="22">
        <f t="shared" si="66"/>
        <v>0.40470208363369153</v>
      </c>
      <c r="V275" s="22">
        <f t="shared" si="66"/>
        <v>0.40403515988045507</v>
      </c>
      <c r="W275" s="22">
        <f t="shared" si="66"/>
        <v>0.40498870179084268</v>
      </c>
      <c r="X275" s="22">
        <f t="shared" si="66"/>
        <v>0.40628439555360985</v>
      </c>
      <c r="Y275" s="22">
        <f t="shared" si="66"/>
        <v>0.40810531406537853</v>
      </c>
      <c r="Z275" s="22">
        <f t="shared" si="66"/>
        <v>0.41029508170431006</v>
      </c>
      <c r="AA275" s="22">
        <f t="shared" si="66"/>
        <v>0.41286205884816002</v>
      </c>
      <c r="AB275" s="22">
        <f t="shared" si="66"/>
        <v>0.41618186142723307</v>
      </c>
      <c r="AC275" s="22">
        <f t="shared" si="66"/>
        <v>0.42032182433229853</v>
      </c>
      <c r="AD275" s="22">
        <f t="shared" si="66"/>
        <v>0.42513976108753898</v>
      </c>
      <c r="AE275" s="22">
        <f t="shared" si="66"/>
        <v>0.4302199703152027</v>
      </c>
      <c r="AF275" s="22">
        <f t="shared" si="66"/>
        <v>0.43561540032081048</v>
      </c>
      <c r="AG275" s="22">
        <f t="shared" si="66"/>
        <v>0.44183442183101374</v>
      </c>
      <c r="AH275" s="22">
        <f t="shared" si="66"/>
        <v>0.44842048690859637</v>
      </c>
      <c r="AI275" s="22">
        <f t="shared" si="66"/>
        <v>0.45539916767435495</v>
      </c>
      <c r="AJ275" s="22">
        <f t="shared" si="66"/>
        <v>0.46281801218798413</v>
      </c>
      <c r="AK275" s="22">
        <f t="shared" si="66"/>
        <v>0.47056101367964998</v>
      </c>
      <c r="AL275" s="22">
        <f t="shared" si="66"/>
        <v>0.47837978194056857</v>
      </c>
      <c r="AM275" s="22">
        <f t="shared" si="66"/>
        <v>0.48617859591241902</v>
      </c>
      <c r="AN275" s="22">
        <f t="shared" si="66"/>
        <v>0.49431652187726727</v>
      </c>
      <c r="AO275" s="22">
        <f t="shared" si="66"/>
        <v>0.50227062581312243</v>
      </c>
      <c r="AP275" s="22">
        <f t="shared" si="66"/>
        <v>0.5104967967445686</v>
      </c>
      <c r="AQ275" s="22">
        <f t="shared" si="66"/>
        <v>0.51910825643406944</v>
      </c>
      <c r="AR275" s="22">
        <f t="shared" si="66"/>
        <v>0.52813095311520453</v>
      </c>
      <c r="AS275" s="22">
        <f t="shared" si="66"/>
        <v>0.53758926451765676</v>
      </c>
      <c r="AT275" s="22">
        <f t="shared" si="66"/>
        <v>0.5467995741006989</v>
      </c>
      <c r="AU275" s="22">
        <f t="shared" si="66"/>
        <v>0.5564473787208295</v>
      </c>
      <c r="AV275" s="22">
        <f t="shared" si="66"/>
        <v>0.56679583230043096</v>
      </c>
      <c r="AW275" s="22">
        <f t="shared" si="66"/>
        <v>0.57774466053437612</v>
      </c>
      <c r="AY275" s="79"/>
    </row>
    <row r="276" spans="1:51" x14ac:dyDescent="0.25">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3.1249813656142659E-2</v>
      </c>
      <c r="L276" s="22">
        <f t="shared" si="66"/>
        <v>3.1424516095088999E-2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3.1240143390896816E-2</v>
      </c>
      <c r="T276" s="22">
        <f t="shared" si="66"/>
        <v>3.1763631164689651E-2</v>
      </c>
      <c r="U276" s="22">
        <f t="shared" si="66"/>
        <v>3.1928676546757399E-2</v>
      </c>
      <c r="V276" s="22">
        <f t="shared" si="66"/>
        <v>3.1876060082302253E-2</v>
      </c>
      <c r="W276" s="22">
        <f t="shared" si="66"/>
        <v>3.1951289077807254E-2</v>
      </c>
      <c r="X276" s="22">
        <f t="shared" si="66"/>
        <v>3.2053511894857258E-2</v>
      </c>
      <c r="Y276" s="22">
        <f t="shared" si="66"/>
        <v>3.2197171936481576E-2</v>
      </c>
      <c r="Z276" s="22">
        <f t="shared" si="66"/>
        <v>3.2369932061727905E-2</v>
      </c>
      <c r="AA276" s="22">
        <f t="shared" si="66"/>
        <v>3.2572451856518699E-2</v>
      </c>
      <c r="AB276" s="22">
        <f t="shared" si="66"/>
        <v>3.2834365266488315E-2</v>
      </c>
      <c r="AC276" s="22">
        <f t="shared" si="66"/>
        <v>3.3160984628871078E-2</v>
      </c>
      <c r="AD276" s="22">
        <f t="shared" si="66"/>
        <v>3.3541092245070167E-2</v>
      </c>
      <c r="AE276" s="22">
        <f t="shared" si="66"/>
        <v>3.3941891657229224E-2</v>
      </c>
      <c r="AF276" s="22">
        <f t="shared" si="66"/>
        <v>3.4367560183402777E-2</v>
      </c>
      <c r="AG276" s="22">
        <f t="shared" si="66"/>
        <v>3.4858205362329822E-2</v>
      </c>
      <c r="AH276" s="22">
        <f t="shared" si="66"/>
        <v>3.5377808176552963E-2</v>
      </c>
      <c r="AI276" s="22">
        <f t="shared" si="66"/>
        <v>3.5928386119943707E-2</v>
      </c>
      <c r="AJ276" s="22">
        <f t="shared" si="66"/>
        <v>3.6513690462089729E-2</v>
      </c>
      <c r="AK276" s="22">
        <f t="shared" si="66"/>
        <v>3.712456893325726E-2</v>
      </c>
      <c r="AL276" s="22">
        <f t="shared" si="66"/>
        <v>3.7741424968579497E-2</v>
      </c>
      <c r="AM276" s="22">
        <f t="shared" si="66"/>
        <v>3.8356706724778505E-2</v>
      </c>
      <c r="AN276" s="22">
        <f t="shared" si="66"/>
        <v>3.8998742475027541E-2</v>
      </c>
      <c r="AO276" s="22">
        <f t="shared" si="66"/>
        <v>3.9626275719993685E-2</v>
      </c>
      <c r="AP276" s="22">
        <f t="shared" si="66"/>
        <v>4.0275273492701505E-2</v>
      </c>
      <c r="AQ276" s="22">
        <f t="shared" si="66"/>
        <v>4.0954668341753923E-2</v>
      </c>
      <c r="AR276" s="22">
        <f t="shared" si="66"/>
        <v>4.1666507434166944E-2</v>
      </c>
      <c r="AS276" s="22">
        <f t="shared" si="66"/>
        <v>4.2412714033193875E-2</v>
      </c>
      <c r="AT276" s="22">
        <f t="shared" si="66"/>
        <v>4.3139354709051191E-2</v>
      </c>
      <c r="AU276" s="22">
        <f t="shared" si="66"/>
        <v>4.3900511237667632E-2</v>
      </c>
      <c r="AV276" s="22">
        <f t="shared" si="66"/>
        <v>4.47169449563566E-2</v>
      </c>
      <c r="AW276" s="22">
        <f t="shared" si="66"/>
        <v>4.5580744796745003E-2</v>
      </c>
      <c r="AY276" s="79"/>
    </row>
    <row r="277" spans="1:51" x14ac:dyDescent="0.25">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2.8967336997006332E-4</v>
      </c>
      <c r="L277" s="22">
        <f t="shared" si="66"/>
        <v>2.9129279224209421E-4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2.8958373044922991E-4</v>
      </c>
      <c r="T277" s="22">
        <f t="shared" si="66"/>
        <v>2.9443625434717291E-4</v>
      </c>
      <c r="U277" s="22">
        <f t="shared" si="66"/>
        <v>2.9596615953469285E-4</v>
      </c>
      <c r="V277" s="22">
        <f t="shared" si="66"/>
        <v>2.9547842579194663E-4</v>
      </c>
      <c r="W277" s="22">
        <f t="shared" si="66"/>
        <v>2.9617576872292145E-4</v>
      </c>
      <c r="X277" s="22">
        <f t="shared" si="66"/>
        <v>2.9712333366614126E-4</v>
      </c>
      <c r="Y277" s="22">
        <f t="shared" si="66"/>
        <v>2.9845500523529884E-4</v>
      </c>
      <c r="Z277" s="22">
        <f t="shared" si="66"/>
        <v>3.0005642303020818E-4</v>
      </c>
      <c r="AA277" s="22">
        <f t="shared" si="66"/>
        <v>3.0193370115059038E-4</v>
      </c>
      <c r="AB277" s="22">
        <f t="shared" si="66"/>
        <v>3.0436153451116911E-4</v>
      </c>
      <c r="AC277" s="22">
        <f t="shared" si="66"/>
        <v>3.0738916636971264E-4</v>
      </c>
      <c r="AD277" s="22">
        <f t="shared" si="66"/>
        <v>3.1091261311237938E-4</v>
      </c>
      <c r="AE277" s="22">
        <f t="shared" si="66"/>
        <v>3.1462786459130501E-4</v>
      </c>
      <c r="AF277" s="22">
        <f t="shared" si="66"/>
        <v>3.1857364288693482E-4</v>
      </c>
      <c r="AG277" s="22">
        <f t="shared" si="66"/>
        <v>3.2312172896524743E-4</v>
      </c>
      <c r="AH277" s="22">
        <f t="shared" si="66"/>
        <v>3.2793824082986636E-4</v>
      </c>
      <c r="AI277" s="22">
        <f t="shared" si="66"/>
        <v>3.3304187984826517E-4</v>
      </c>
      <c r="AJ277" s="22">
        <f t="shared" si="66"/>
        <v>3.3846741880069422E-4</v>
      </c>
      <c r="AK277" s="22">
        <f t="shared" si="66"/>
        <v>3.4413001977913151E-4</v>
      </c>
      <c r="AL277" s="22">
        <f t="shared" si="66"/>
        <v>3.498480304048698E-4</v>
      </c>
      <c r="AM277" s="22">
        <f t="shared" si="66"/>
        <v>3.5555144808794561E-4</v>
      </c>
      <c r="AN277" s="22">
        <f t="shared" si="66"/>
        <v>3.6150286467757182E-4</v>
      </c>
      <c r="AO277" s="22">
        <f t="shared" si="66"/>
        <v>3.6731984879907097E-4</v>
      </c>
      <c r="AP277" s="22">
        <f t="shared" si="66"/>
        <v>3.7333580057375906E-4</v>
      </c>
      <c r="AQ277" s="22">
        <f t="shared" si="66"/>
        <v>3.7963352118197886E-4</v>
      </c>
      <c r="AR277" s="22">
        <f t="shared" si="66"/>
        <v>3.8623198704947618E-4</v>
      </c>
      <c r="AS277" s="22">
        <f t="shared" si="66"/>
        <v>3.931490260632925E-4</v>
      </c>
      <c r="AT277" s="22">
        <f t="shared" si="66"/>
        <v>3.998846967347731E-4</v>
      </c>
      <c r="AU277" s="22">
        <f t="shared" si="66"/>
        <v>4.0694031566246226E-4</v>
      </c>
      <c r="AV277" s="22">
        <f t="shared" si="66"/>
        <v>4.1450833220336525E-4</v>
      </c>
      <c r="AW277" s="22">
        <f t="shared" si="66"/>
        <v>4.2251541389345802E-4</v>
      </c>
      <c r="AY277" s="79"/>
    </row>
    <row r="278" spans="1:51" x14ac:dyDescent="0.25">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2.886579753167189E-3</v>
      </c>
      <c r="S278" s="22">
        <f t="shared" si="66"/>
        <v>2.561573125170372E-3</v>
      </c>
      <c r="T278" s="22">
        <f t="shared" si="66"/>
        <v>2.6573888031233691E-3</v>
      </c>
      <c r="U278" s="22">
        <f t="shared" si="66"/>
        <v>2.6631991538866259E-3</v>
      </c>
      <c r="V278" s="22">
        <f t="shared" si="66"/>
        <v>2.6123716322679351E-3</v>
      </c>
      <c r="W278" s="22">
        <f t="shared" si="66"/>
        <v>2.5888726175211374E-3</v>
      </c>
      <c r="X278" s="22">
        <f t="shared" si="66"/>
        <v>2.5691490530919642E-3</v>
      </c>
      <c r="Y278" s="22">
        <f t="shared" si="66"/>
        <v>2.5599180074547933E-3</v>
      </c>
      <c r="Z278" s="22">
        <f t="shared" si="66"/>
        <v>2.5577021821962501E-3</v>
      </c>
      <c r="AA278" s="22">
        <f t="shared" si="66"/>
        <v>2.5623678955233203E-3</v>
      </c>
      <c r="AB278" s="22">
        <f t="shared" si="66"/>
        <v>2.5802855740547697E-3</v>
      </c>
      <c r="AC278" s="22">
        <f t="shared" si="66"/>
        <v>2.6119490207208466E-3</v>
      </c>
      <c r="AD278" s="22">
        <f t="shared" si="66"/>
        <v>2.631945928810003E-3</v>
      </c>
      <c r="AE278" s="22">
        <f t="shared" si="66"/>
        <v>2.65369011767352E-3</v>
      </c>
      <c r="AF278" s="22">
        <f t="shared" si="66"/>
        <v>2.6777749237313323E-3</v>
      </c>
      <c r="AG278" s="22">
        <f t="shared" si="66"/>
        <v>2.7121503816495787E-3</v>
      </c>
      <c r="AH278" s="22">
        <f t="shared" si="66"/>
        <v>2.7486800957923626E-3</v>
      </c>
      <c r="AI278" s="22">
        <f t="shared" si="66"/>
        <v>2.7873396240884825E-3</v>
      </c>
      <c r="AJ278" s="22">
        <f t="shared" si="66"/>
        <v>2.828530552027387E-3</v>
      </c>
      <c r="AK278" s="22">
        <f t="shared" si="66"/>
        <v>2.8702353597962913E-3</v>
      </c>
      <c r="AL278" s="22">
        <f t="shared" si="66"/>
        <v>2.9086130464932147E-3</v>
      </c>
      <c r="AM278" s="22">
        <f t="shared" si="66"/>
        <v>2.9422913060240421E-3</v>
      </c>
      <c r="AN278" s="22">
        <f t="shared" si="66"/>
        <v>2.9913918565660342E-3</v>
      </c>
      <c r="AO278" s="22">
        <f t="shared" si="66"/>
        <v>3.0344953637258185E-3</v>
      </c>
      <c r="AP278" s="22">
        <f t="shared" si="66"/>
        <v>3.0778133248351137E-3</v>
      </c>
      <c r="AQ278" s="22">
        <f t="shared" si="66"/>
        <v>3.1226203867550789E-3</v>
      </c>
      <c r="AR278" s="22">
        <f t="shared" si="66"/>
        <v>3.1690178073415665E-3</v>
      </c>
      <c r="AS278" s="22">
        <f t="shared" si="66"/>
        <v>3.2170655273764969E-3</v>
      </c>
      <c r="AT278" s="22">
        <f t="shared" si="66"/>
        <v>3.2582492816302425E-3</v>
      </c>
      <c r="AU278" s="22">
        <f t="shared" si="66"/>
        <v>3.3008552178878142E-3</v>
      </c>
      <c r="AV278" s="22">
        <f t="shared" si="66"/>
        <v>3.3476020912604309E-3</v>
      </c>
      <c r="AW278" s="22">
        <f t="shared" si="66"/>
        <v>3.3969096406476058E-3</v>
      </c>
      <c r="AY278" s="79"/>
    </row>
    <row r="279" spans="1:51" x14ac:dyDescent="0.25">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1.4369412471908503E-2</v>
      </c>
      <c r="S279" s="22">
        <f t="shared" si="66"/>
        <v>1.2751527399214348E-2</v>
      </c>
      <c r="T279" s="22">
        <f t="shared" si="66"/>
        <v>1.3228498456837644E-2</v>
      </c>
      <c r="U279" s="22">
        <f t="shared" si="66"/>
        <v>1.3257422420096273E-2</v>
      </c>
      <c r="V279" s="22">
        <f t="shared" si="66"/>
        <v>1.3004402692419443E-2</v>
      </c>
      <c r="W279" s="22">
        <f t="shared" si="66"/>
        <v>1.2887424446725831E-2</v>
      </c>
      <c r="X279" s="22">
        <f t="shared" si="66"/>
        <v>1.2789240416858616E-2</v>
      </c>
      <c r="Y279" s="22">
        <f t="shared" si="66"/>
        <v>1.2743288212641162E-2</v>
      </c>
      <c r="Z279" s="22">
        <f t="shared" si="66"/>
        <v>1.2732257820333192E-2</v>
      </c>
      <c r="AA279" s="22">
        <f t="shared" si="66"/>
        <v>1.2755483771114141E-2</v>
      </c>
      <c r="AB279" s="22">
        <f t="shared" si="66"/>
        <v>1.2844678089433244E-2</v>
      </c>
      <c r="AC279" s="22">
        <f t="shared" si="66"/>
        <v>1.3002298929435295E-2</v>
      </c>
      <c r="AD279" s="22">
        <f t="shared" si="66"/>
        <v>1.3101843665790022E-2</v>
      </c>
      <c r="AE279" s="22">
        <f t="shared" si="66"/>
        <v>1.3210086377013973E-2</v>
      </c>
      <c r="AF279" s="22">
        <f t="shared" si="66"/>
        <v>1.3329980695600136E-2</v>
      </c>
      <c r="AG279" s="22">
        <f t="shared" si="66"/>
        <v>1.3501101944959713E-2</v>
      </c>
      <c r="AH279" s="22">
        <f t="shared" si="66"/>
        <v>1.368294709558222E-2</v>
      </c>
      <c r="AI279" s="22">
        <f t="shared" si="66"/>
        <v>1.3875394474680914E-2</v>
      </c>
      <c r="AJ279" s="22">
        <f t="shared" si="66"/>
        <v>1.4080443177390526E-2</v>
      </c>
      <c r="AK279" s="22">
        <f t="shared" si="66"/>
        <v>1.4288049977180313E-2</v>
      </c>
      <c r="AL279" s="22">
        <f t="shared" si="66"/>
        <v>1.4479094346995732E-2</v>
      </c>
      <c r="AM279" s="22">
        <f t="shared" si="66"/>
        <v>1.4646744938323915E-2</v>
      </c>
      <c r="AN279" s="22">
        <f t="shared" si="66"/>
        <v>1.4891167792936389E-2</v>
      </c>
      <c r="AO279" s="22">
        <f t="shared" si="66"/>
        <v>1.5105737327239122E-2</v>
      </c>
      <c r="AP279" s="22">
        <f t="shared" si="66"/>
        <v>1.5321374414674033E-2</v>
      </c>
      <c r="AQ279" s="22">
        <f t="shared" si="66"/>
        <v>1.5544424255467754E-2</v>
      </c>
      <c r="AR279" s="22">
        <f t="shared" si="66"/>
        <v>1.5775390911874305E-2</v>
      </c>
      <c r="AS279" s="22">
        <f t="shared" si="66"/>
        <v>1.6014572769489414E-2</v>
      </c>
      <c r="AT279" s="22">
        <f t="shared" si="66"/>
        <v>1.6219585761548434E-2</v>
      </c>
      <c r="AU279" s="22">
        <f t="shared" si="66"/>
        <v>1.6431678384717829E-2</v>
      </c>
      <c r="AV279" s="22">
        <f t="shared" si="66"/>
        <v>1.6664384619328593E-2</v>
      </c>
      <c r="AW279" s="22">
        <f t="shared" si="66"/>
        <v>1.6909837915516202E-2</v>
      </c>
      <c r="AY279" s="79"/>
    </row>
    <row r="280" spans="1:51" x14ac:dyDescent="0.25">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0.17476418316081965</v>
      </c>
      <c r="O280" s="22">
        <f t="shared" si="66"/>
        <v>0.17840915017095654</v>
      </c>
      <c r="P280" s="22">
        <f t="shared" si="66"/>
        <v>0.18092055691117107</v>
      </c>
      <c r="Q280" s="22">
        <f t="shared" si="66"/>
        <v>0.18434967364231722</v>
      </c>
      <c r="R280" s="22">
        <f t="shared" si="66"/>
        <v>0.18794438918293385</v>
      </c>
      <c r="S280" s="22">
        <f t="shared" si="66"/>
        <v>0.17352394422071399</v>
      </c>
      <c r="T280" s="22">
        <f t="shared" si="66"/>
        <v>0.18435164659614559</v>
      </c>
      <c r="U280" s="22">
        <f t="shared" si="66"/>
        <v>0.18914484441955828</v>
      </c>
      <c r="V280" s="22">
        <f t="shared" si="66"/>
        <v>0.18988761188909178</v>
      </c>
      <c r="W280" s="22">
        <f t="shared" si="66"/>
        <v>0.1925422192598249</v>
      </c>
      <c r="X280" s="22">
        <f t="shared" si="66"/>
        <v>0.19545684699031254</v>
      </c>
      <c r="Y280" s="22">
        <f t="shared" si="66"/>
        <v>0.1991753377978808</v>
      </c>
      <c r="Z280" s="22">
        <f t="shared" si="66"/>
        <v>0.20347786196208481</v>
      </c>
      <c r="AA280" s="22">
        <f t="shared" si="66"/>
        <v>0.20839321105778491</v>
      </c>
      <c r="AB280" s="22">
        <f t="shared" si="66"/>
        <v>0.21449085527974951</v>
      </c>
      <c r="AC280" s="22">
        <f t="shared" si="66"/>
        <v>0.2218885792235257</v>
      </c>
      <c r="AD280" s="22">
        <f t="shared" si="66"/>
        <v>0.23100210550788483</v>
      </c>
      <c r="AE280" s="22">
        <f t="shared" si="66"/>
        <v>0.24064931413892085</v>
      </c>
      <c r="AF280" s="22">
        <f t="shared" si="66"/>
        <v>0.25092249902987085</v>
      </c>
      <c r="AG280" s="22">
        <f t="shared" si="66"/>
        <v>0.26263639404447886</v>
      </c>
      <c r="AH280" s="22">
        <f t="shared" si="66"/>
        <v>0.27510228640652162</v>
      </c>
      <c r="AI280" s="22">
        <f t="shared" si="66"/>
        <v>0.28837044821239044</v>
      </c>
      <c r="AJ280" s="22">
        <f t="shared" si="66"/>
        <v>0.30254039848695968</v>
      </c>
      <c r="AK280" s="22">
        <f t="shared" si="66"/>
        <v>0.31745434421543811</v>
      </c>
      <c r="AL280" s="22">
        <f t="shared" si="66"/>
        <v>0.33272051191152302</v>
      </c>
      <c r="AM280" s="22">
        <f t="shared" si="66"/>
        <v>0.3481824677377201</v>
      </c>
      <c r="AN280" s="22">
        <f t="shared" si="66"/>
        <v>0.36398088126307615</v>
      </c>
      <c r="AO280" s="22">
        <f t="shared" si="66"/>
        <v>0.37967934690477179</v>
      </c>
      <c r="AP280" s="22">
        <f t="shared" si="66"/>
        <v>0.39604503544132569</v>
      </c>
      <c r="AQ280" s="22">
        <f t="shared" si="66"/>
        <v>0.41328082540931393</v>
      </c>
      <c r="AR280" s="22">
        <f t="shared" si="66"/>
        <v>0.43145142353978966</v>
      </c>
      <c r="AS280" s="22">
        <f t="shared" si="66"/>
        <v>0.45062073800901142</v>
      </c>
      <c r="AT280" s="22">
        <f t="shared" si="66"/>
        <v>0.46962159400520392</v>
      </c>
      <c r="AU280" s="22">
        <f t="shared" si="66"/>
        <v>0.48963990936693613</v>
      </c>
      <c r="AV280" s="22">
        <f t="shared" si="66"/>
        <v>0.51115265692741996</v>
      </c>
      <c r="AW280" s="22">
        <f t="shared" si="66"/>
        <v>0.53401448171489141</v>
      </c>
      <c r="AY280" s="79"/>
    </row>
    <row r="281" spans="1:51" x14ac:dyDescent="0.25">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1.1888455997286118E-4</v>
      </c>
      <c r="T281" s="22">
        <f t="shared" si="66"/>
        <v>1.1896261577939745E-4</v>
      </c>
      <c r="U281" s="22">
        <f t="shared" si="66"/>
        <v>1.1892218599760219E-4</v>
      </c>
      <c r="V281" s="22">
        <f t="shared" si="66"/>
        <v>1.1891064770528544E-4</v>
      </c>
      <c r="W281" s="22">
        <f t="shared" si="66"/>
        <v>1.1903395070385184E-4</v>
      </c>
      <c r="X281" s="22">
        <f t="shared" si="66"/>
        <v>1.1923395119710909E-4</v>
      </c>
      <c r="Y281" s="22">
        <f t="shared" si="66"/>
        <v>1.1942411379575778E-4</v>
      </c>
      <c r="Z281" s="22">
        <f t="shared" si="66"/>
        <v>1.1960643697150083E-4</v>
      </c>
      <c r="AA281" s="22">
        <f t="shared" si="66"/>
        <v>1.1978007317047797E-4</v>
      </c>
      <c r="AB281" s="22">
        <f t="shared" si="66"/>
        <v>1.1994892516148624E-4</v>
      </c>
      <c r="AC281" s="22">
        <f t="shared" si="66"/>
        <v>1.2011612727676896E-4</v>
      </c>
      <c r="AD281" s="22">
        <f t="shared" si="66"/>
        <v>1.2028086074895928E-4</v>
      </c>
      <c r="AE281" s="22">
        <f t="shared" si="66"/>
        <v>1.2044336569342393E-4</v>
      </c>
      <c r="AF281" s="22">
        <f t="shared" si="66"/>
        <v>1.2060435109292993E-4</v>
      </c>
      <c r="AG281" s="22">
        <f t="shared" si="66"/>
        <v>1.2076479279582561E-4</v>
      </c>
      <c r="AH281" s="22">
        <f t="shared" si="66"/>
        <v>1.209233564851354E-4</v>
      </c>
      <c r="AI281" s="22">
        <f t="shared" ref="L281:AW288" si="67">AI1537</f>
        <v>1.210820496781512E-4</v>
      </c>
      <c r="AJ281" s="22">
        <f t="shared" si="67"/>
        <v>1.2123921402019596E-4</v>
      </c>
      <c r="AK281" s="22">
        <f t="shared" si="67"/>
        <v>1.2139085367547188E-4</v>
      </c>
      <c r="AL281" s="22">
        <f t="shared" si="67"/>
        <v>1.2153554376658857E-4</v>
      </c>
      <c r="AM281" s="22">
        <f t="shared" si="67"/>
        <v>1.2167338249519188E-4</v>
      </c>
      <c r="AN281" s="22">
        <f t="shared" si="67"/>
        <v>1.2180709588138769E-4</v>
      </c>
      <c r="AO281" s="22">
        <f t="shared" si="67"/>
        <v>1.2193147057438729E-4</v>
      </c>
      <c r="AP281" s="22">
        <f t="shared" si="67"/>
        <v>1.2204743883303182E-4</v>
      </c>
      <c r="AQ281" s="22">
        <f t="shared" si="67"/>
        <v>1.2215539113774243E-4</v>
      </c>
      <c r="AR281" s="22">
        <f t="shared" si="67"/>
        <v>1.2225368568590832E-4</v>
      </c>
      <c r="AS281" s="22">
        <f t="shared" si="67"/>
        <v>1.2234051689113715E-4</v>
      </c>
      <c r="AT281" s="22">
        <f t="shared" si="67"/>
        <v>1.2241192155130047E-4</v>
      </c>
      <c r="AU281" s="22">
        <f t="shared" si="67"/>
        <v>1.2247195550900628E-4</v>
      </c>
      <c r="AV281" s="22">
        <f t="shared" si="67"/>
        <v>1.2252227431416789E-4</v>
      </c>
      <c r="AW281" s="22">
        <f t="shared" si="67"/>
        <v>1.2256050316428917E-4</v>
      </c>
      <c r="AY281" s="79"/>
    </row>
    <row r="282" spans="1:51" x14ac:dyDescent="0.25">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8.1584709877445701E-4</v>
      </c>
      <c r="T282" s="22">
        <f t="shared" si="67"/>
        <v>8.1638275793254804E-4</v>
      </c>
      <c r="U282" s="22">
        <f t="shared" si="67"/>
        <v>8.1610530794081436E-4</v>
      </c>
      <c r="V282" s="22">
        <f t="shared" si="67"/>
        <v>8.160261262345137E-4</v>
      </c>
      <c r="W282" s="22">
        <f t="shared" si="67"/>
        <v>8.1687229493525629E-4</v>
      </c>
      <c r="X282" s="22">
        <f t="shared" si="67"/>
        <v>8.1824480135841689E-4</v>
      </c>
      <c r="Y282" s="22">
        <f t="shared" si="67"/>
        <v>8.1954979508038048E-4</v>
      </c>
      <c r="Z282" s="22">
        <f t="shared" si="67"/>
        <v>8.2080099064356588E-4</v>
      </c>
      <c r="AA282" s="22">
        <f t="shared" si="67"/>
        <v>8.219925716967325E-4</v>
      </c>
      <c r="AB282" s="22">
        <f t="shared" si="67"/>
        <v>8.2315132105003665E-4</v>
      </c>
      <c r="AC282" s="22">
        <f t="shared" si="67"/>
        <v>8.2429874810611102E-4</v>
      </c>
      <c r="AD282" s="22">
        <f t="shared" si="67"/>
        <v>8.2542923406146284E-4</v>
      </c>
      <c r="AE282" s="22">
        <f t="shared" si="67"/>
        <v>8.2654442671144419E-4</v>
      </c>
      <c r="AF282" s="22">
        <f t="shared" si="67"/>
        <v>8.2764919146106355E-4</v>
      </c>
      <c r="AG282" s="22">
        <f t="shared" si="67"/>
        <v>8.287502250844352E-4</v>
      </c>
      <c r="AH282" s="22">
        <f t="shared" si="67"/>
        <v>8.2983837081104534E-4</v>
      </c>
      <c r="AI282" s="22">
        <f t="shared" si="67"/>
        <v>8.3092740525880478E-4</v>
      </c>
      <c r="AJ282" s="22">
        <f t="shared" si="67"/>
        <v>8.3200594794355126E-4</v>
      </c>
      <c r="AK282" s="22">
        <f t="shared" si="67"/>
        <v>8.3304657738142137E-4</v>
      </c>
      <c r="AL282" s="22">
        <f t="shared" si="67"/>
        <v>8.3403951532967885E-4</v>
      </c>
      <c r="AM282" s="22">
        <f t="shared" si="67"/>
        <v>8.3498543569861022E-4</v>
      </c>
      <c r="AN282" s="22">
        <f t="shared" si="67"/>
        <v>8.3590304584260265E-4</v>
      </c>
      <c r="AO282" s="22">
        <f t="shared" si="67"/>
        <v>8.3675656906267288E-4</v>
      </c>
      <c r="AP282" s="22">
        <f t="shared" si="67"/>
        <v>8.3755240299928063E-4</v>
      </c>
      <c r="AQ282" s="22">
        <f t="shared" si="67"/>
        <v>8.3829322733024723E-4</v>
      </c>
      <c r="AR282" s="22">
        <f t="shared" si="67"/>
        <v>8.3896777516021589E-4</v>
      </c>
      <c r="AS282" s="22">
        <f t="shared" si="67"/>
        <v>8.395636556251414E-4</v>
      </c>
      <c r="AT282" s="22">
        <f t="shared" si="67"/>
        <v>8.4005367119021138E-4</v>
      </c>
      <c r="AU282" s="22">
        <f t="shared" si="67"/>
        <v>8.404656551369359E-4</v>
      </c>
      <c r="AV282" s="22">
        <f t="shared" si="67"/>
        <v>8.4081096870174436E-4</v>
      </c>
      <c r="AW282" s="22">
        <f t="shared" si="67"/>
        <v>8.4107331476643136E-4</v>
      </c>
      <c r="AY282" s="79"/>
    </row>
    <row r="283" spans="1:51" x14ac:dyDescent="0.25">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1.489070601115726E-5</v>
      </c>
      <c r="R283" s="22">
        <f t="shared" si="67"/>
        <v>1.4988675221399694E-5</v>
      </c>
      <c r="S283" s="22">
        <f t="shared" si="67"/>
        <v>1.4951101535927772E-5</v>
      </c>
      <c r="T283" s="22">
        <f t="shared" si="67"/>
        <v>1.4975369144029958E-5</v>
      </c>
      <c r="U283" s="22">
        <f t="shared" si="67"/>
        <v>1.4975896946057861E-5</v>
      </c>
      <c r="V283" s="22">
        <f t="shared" si="67"/>
        <v>1.4980982185767226E-5</v>
      </c>
      <c r="W283" s="22">
        <f t="shared" si="67"/>
        <v>1.5010771698457164E-5</v>
      </c>
      <c r="X283" s="22">
        <f t="shared" si="67"/>
        <v>1.5054156746356709E-5</v>
      </c>
      <c r="Y283" s="22">
        <f t="shared" si="67"/>
        <v>1.509476825280468E-5</v>
      </c>
      <c r="Z283" s="22">
        <f t="shared" si="67"/>
        <v>1.513306196252629E-5</v>
      </c>
      <c r="AA283" s="22">
        <f t="shared" si="67"/>
        <v>1.5168947692397513E-5</v>
      </c>
      <c r="AB283" s="22">
        <f t="shared" si="67"/>
        <v>1.5203221310338531E-5</v>
      </c>
      <c r="AC283" s="22">
        <f t="shared" si="67"/>
        <v>1.5236522949708545E-5</v>
      </c>
      <c r="AD283" s="22">
        <f t="shared" si="67"/>
        <v>1.5268744580277758E-5</v>
      </c>
      <c r="AE283" s="22">
        <f t="shared" si="67"/>
        <v>1.5299972740722126E-5</v>
      </c>
      <c r="AF283" s="22">
        <f t="shared" si="67"/>
        <v>1.533037720621435E-5</v>
      </c>
      <c r="AG283" s="22">
        <f t="shared" si="67"/>
        <v>1.5360173052733888E-5</v>
      </c>
      <c r="AH283" s="22">
        <f t="shared" si="67"/>
        <v>1.5389142967342891E-5</v>
      </c>
      <c r="AI283" s="22">
        <f t="shared" si="67"/>
        <v>1.5417687214492416E-5</v>
      </c>
      <c r="AJ283" s="22">
        <f t="shared" si="67"/>
        <v>1.5445524150098428E-5</v>
      </c>
      <c r="AK283" s="22">
        <f t="shared" si="67"/>
        <v>1.5471941630826872E-5</v>
      </c>
      <c r="AL283" s="22">
        <f t="shared" si="67"/>
        <v>1.54967039986912E-5</v>
      </c>
      <c r="AM283" s="22">
        <f t="shared" si="67"/>
        <v>1.5519855385925853E-5</v>
      </c>
      <c r="AN283" s="22">
        <f t="shared" si="67"/>
        <v>1.5541919846823716E-5</v>
      </c>
      <c r="AO283" s="22">
        <f t="shared" si="67"/>
        <v>1.5561963638966707E-5</v>
      </c>
      <c r="AP283" s="22">
        <f t="shared" si="67"/>
        <v>1.558018093734966E-5</v>
      </c>
      <c r="AQ283" s="22">
        <f t="shared" si="67"/>
        <v>1.559666464364834E-5</v>
      </c>
      <c r="AR283" s="22">
        <f t="shared" si="67"/>
        <v>1.5611136004951967E-5</v>
      </c>
      <c r="AS283" s="22">
        <f t="shared" si="67"/>
        <v>1.5623287402871632E-5</v>
      </c>
      <c r="AT283" s="22">
        <f t="shared" si="67"/>
        <v>1.5632420812929532E-5</v>
      </c>
      <c r="AU283" s="22">
        <f t="shared" si="67"/>
        <v>1.5639294660882165E-5</v>
      </c>
      <c r="AV283" s="22">
        <f t="shared" si="67"/>
        <v>1.5644227511331414E-5</v>
      </c>
      <c r="AW283" s="22">
        <f t="shared" si="67"/>
        <v>1.5646807339630332E-5</v>
      </c>
      <c r="AY283" s="79"/>
    </row>
    <row r="284" spans="1:51" x14ac:dyDescent="0.25">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1.5149984613639169E-3</v>
      </c>
      <c r="R284" s="22">
        <f t="shared" si="67"/>
        <v>1.5249659674490626E-3</v>
      </c>
      <c r="S284" s="22">
        <f t="shared" si="67"/>
        <v>1.5211431751895766E-3</v>
      </c>
      <c r="T284" s="22">
        <f t="shared" si="67"/>
        <v>1.5236121910245711E-3</v>
      </c>
      <c r="U284" s="22">
        <f t="shared" si="67"/>
        <v>1.5236658902420279E-3</v>
      </c>
      <c r="V284" s="22">
        <f t="shared" si="67"/>
        <v>1.5241832686879913E-3</v>
      </c>
      <c r="W284" s="22">
        <f t="shared" si="67"/>
        <v>1.5272140897824528E-3</v>
      </c>
      <c r="X284" s="22">
        <f t="shared" si="67"/>
        <v>1.5316281370925506E-3</v>
      </c>
      <c r="Y284" s="22">
        <f t="shared" si="67"/>
        <v>1.5357600009367667E-3</v>
      </c>
      <c r="Z284" s="22">
        <f t="shared" si="67"/>
        <v>1.5396560493353237E-3</v>
      </c>
      <c r="AA284" s="22">
        <f t="shared" si="67"/>
        <v>1.5433071069479779E-3</v>
      </c>
      <c r="AB284" s="22">
        <f t="shared" si="67"/>
        <v>1.5467941463406772E-3</v>
      </c>
      <c r="AC284" s="22">
        <f t="shared" si="67"/>
        <v>1.5501822954565529E-3</v>
      </c>
      <c r="AD284" s="22">
        <f t="shared" si="67"/>
        <v>1.553460563169207E-3</v>
      </c>
      <c r="AE284" s="22">
        <f t="shared" si="67"/>
        <v>1.5566377540283231E-3</v>
      </c>
      <c r="AF284" s="22">
        <f t="shared" si="67"/>
        <v>1.5597311411655616E-3</v>
      </c>
      <c r="AG284" s="22">
        <f t="shared" si="67"/>
        <v>1.5627626066715163E-3</v>
      </c>
      <c r="AH284" s="22">
        <f t="shared" si="67"/>
        <v>1.565710040864737E-3</v>
      </c>
      <c r="AI284" s="22">
        <f t="shared" si="67"/>
        <v>1.5686141671351714E-3</v>
      </c>
      <c r="AJ284" s="22">
        <f t="shared" si="67"/>
        <v>1.5714463306726561E-3</v>
      </c>
      <c r="AK284" s="22">
        <f t="shared" si="67"/>
        <v>1.5741340771520181E-3</v>
      </c>
      <c r="AL284" s="22">
        <f t="shared" si="67"/>
        <v>1.5766534304443389E-3</v>
      </c>
      <c r="AM284" s="22">
        <f t="shared" si="67"/>
        <v>1.579008880616591E-3</v>
      </c>
      <c r="AN284" s="22">
        <f t="shared" si="67"/>
        <v>1.5812537455871332E-3</v>
      </c>
      <c r="AO284" s="22">
        <f t="shared" si="67"/>
        <v>1.5832930252716408E-3</v>
      </c>
      <c r="AP284" s="22">
        <f t="shared" si="67"/>
        <v>1.5851464752692235E-3</v>
      </c>
      <c r="AQ284" s="22">
        <f t="shared" si="67"/>
        <v>1.5868235475088714E-3</v>
      </c>
      <c r="AR284" s="22">
        <f t="shared" si="67"/>
        <v>1.5882958813318885E-3</v>
      </c>
      <c r="AS284" s="22">
        <f t="shared" si="67"/>
        <v>1.5895321792708801E-3</v>
      </c>
      <c r="AT284" s="22">
        <f t="shared" si="67"/>
        <v>1.5904614234702049E-3</v>
      </c>
      <c r="AU284" s="22">
        <f t="shared" si="67"/>
        <v>1.5911607770847406E-3</v>
      </c>
      <c r="AV284" s="22">
        <f t="shared" si="67"/>
        <v>1.5916626512628453E-3</v>
      </c>
      <c r="AW284" s="22">
        <f t="shared" si="67"/>
        <v>1.5919251261180011E-3</v>
      </c>
      <c r="AY284" s="79"/>
    </row>
    <row r="285" spans="1:51" x14ac:dyDescent="0.25">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5">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5">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0.12233950618032065</v>
      </c>
      <c r="R287" s="22">
        <f t="shared" si="67"/>
        <v>0.12056837226162823</v>
      </c>
      <c r="S287" s="22">
        <f t="shared" si="67"/>
        <v>0.10762044711841957</v>
      </c>
      <c r="T287" s="22">
        <f t="shared" si="67"/>
        <v>0.11133933960225405</v>
      </c>
      <c r="U287" s="22">
        <f t="shared" si="67"/>
        <v>0.11124363073088987</v>
      </c>
      <c r="V287" s="22">
        <f t="shared" si="67"/>
        <v>0.10873635437053765</v>
      </c>
      <c r="W287" s="22">
        <f t="shared" si="67"/>
        <v>0.10738884531202461</v>
      </c>
      <c r="X287" s="22">
        <f t="shared" si="67"/>
        <v>0.10620600176250718</v>
      </c>
      <c r="Y287" s="22">
        <f t="shared" si="67"/>
        <v>0.10549744062640735</v>
      </c>
      <c r="Z287" s="22">
        <f t="shared" si="67"/>
        <v>0.10511085916606454</v>
      </c>
      <c r="AA287" s="22">
        <f t="shared" si="67"/>
        <v>0.10503815393739427</v>
      </c>
      <c r="AB287" s="22">
        <f t="shared" si="67"/>
        <v>0.10554658316499993</v>
      </c>
      <c r="AC287" s="22">
        <f t="shared" si="67"/>
        <v>0.10665326258581415</v>
      </c>
      <c r="AD287" s="22">
        <f t="shared" si="67"/>
        <v>0.10822393250372098</v>
      </c>
      <c r="AE287" s="22">
        <f t="shared" si="67"/>
        <v>0.10992837983450386</v>
      </c>
      <c r="AF287" s="22">
        <f t="shared" si="67"/>
        <v>0.11179580503950691</v>
      </c>
      <c r="AG287" s="22">
        <f t="shared" si="67"/>
        <v>0.11417872146965662</v>
      </c>
      <c r="AH287" s="22">
        <f t="shared" si="67"/>
        <v>0.11673220885971043</v>
      </c>
      <c r="AI287" s="22">
        <f t="shared" si="67"/>
        <v>0.11946048516880806</v>
      </c>
      <c r="AJ287" s="22">
        <f t="shared" si="67"/>
        <v>0.12238833175974258</v>
      </c>
      <c r="AK287" s="22">
        <f t="shared" si="67"/>
        <v>0.12543252108327288</v>
      </c>
      <c r="AL287" s="22">
        <f t="shared" si="67"/>
        <v>0.12842265561504368</v>
      </c>
      <c r="AM287" s="22">
        <f t="shared" si="67"/>
        <v>0.13129558506215747</v>
      </c>
      <c r="AN287" s="22">
        <f t="shared" si="67"/>
        <v>0.13428013988713808</v>
      </c>
      <c r="AO287" s="22">
        <f t="shared" si="67"/>
        <v>0.13704522309785419</v>
      </c>
      <c r="AP287" s="22">
        <f t="shared" si="67"/>
        <v>0.13988045985572906</v>
      </c>
      <c r="AQ287" s="22">
        <f t="shared" si="67"/>
        <v>0.14284855094189042</v>
      </c>
      <c r="AR287" s="22">
        <f t="shared" si="67"/>
        <v>0.14595839439825598</v>
      </c>
      <c r="AS287" s="22">
        <f t="shared" si="67"/>
        <v>0.14921733437797907</v>
      </c>
      <c r="AT287" s="22">
        <f t="shared" si="67"/>
        <v>0.15221954572367813</v>
      </c>
      <c r="AU287" s="22">
        <f t="shared" si="67"/>
        <v>0.15536335912843585</v>
      </c>
      <c r="AV287" s="22">
        <f t="shared" si="67"/>
        <v>0.15878614125008716</v>
      </c>
      <c r="AW287" s="22">
        <f t="shared" si="67"/>
        <v>0.16241832365559217</v>
      </c>
      <c r="AY287" s="79"/>
    </row>
    <row r="288" spans="1:51" x14ac:dyDescent="0.25">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1.2355059245839614E-2</v>
      </c>
      <c r="P288" s="22">
        <f t="shared" si="67"/>
        <v>1.2094642930917438E-2</v>
      </c>
      <c r="Q288" s="22">
        <f t="shared" si="67"/>
        <v>1.1905551806853851E-2</v>
      </c>
      <c r="R288" s="22">
        <f t="shared" si="67"/>
        <v>1.1733192711380727E-2</v>
      </c>
      <c r="S288" s="22">
        <f t="shared" si="67"/>
        <v>1.0473156616772611E-2</v>
      </c>
      <c r="T288" s="22">
        <f t="shared" si="67"/>
        <v>1.0835063154675025E-2</v>
      </c>
      <c r="U288" s="22">
        <f t="shared" si="67"/>
        <v>1.0825749181110983E-2</v>
      </c>
      <c r="V288" s="22">
        <f t="shared" si="67"/>
        <v>1.0581751885925927E-2</v>
      </c>
      <c r="W288" s="22">
        <f t="shared" si="67"/>
        <v>1.0450618130304212E-2</v>
      </c>
      <c r="X288" s="22">
        <f t="shared" ref="L288:AW295" si="68">X1544</f>
        <v>1.0335508910086938E-2</v>
      </c>
      <c r="Y288" s="22">
        <f t="shared" si="68"/>
        <v>1.0266554803784387E-2</v>
      </c>
      <c r="Z288" s="22">
        <f t="shared" si="68"/>
        <v>1.0228934367448012E-2</v>
      </c>
      <c r="AA288" s="22">
        <f t="shared" si="68"/>
        <v>1.0221859008934735E-2</v>
      </c>
      <c r="AB288" s="22">
        <f t="shared" si="68"/>
        <v>1.0271337143172545E-2</v>
      </c>
      <c r="AC288" s="22">
        <f t="shared" si="68"/>
        <v>1.0379034399679882E-2</v>
      </c>
      <c r="AD288" s="22">
        <f t="shared" si="68"/>
        <v>1.0531885205302268E-2</v>
      </c>
      <c r="AE288" s="22">
        <f t="shared" si="68"/>
        <v>1.0697754650359366E-2</v>
      </c>
      <c r="AF288" s="22">
        <f t="shared" si="68"/>
        <v>1.0879484397501053E-2</v>
      </c>
      <c r="AG288" s="22">
        <f t="shared" si="68"/>
        <v>1.1111379521948713E-2</v>
      </c>
      <c r="AH288" s="22">
        <f t="shared" si="68"/>
        <v>1.1359873874751026E-2</v>
      </c>
      <c r="AI288" s="22">
        <f t="shared" si="68"/>
        <v>1.1625377929455139E-2</v>
      </c>
      <c r="AJ288" s="22">
        <f t="shared" si="68"/>
        <v>1.1910303301145895E-2</v>
      </c>
      <c r="AK288" s="22">
        <f t="shared" si="68"/>
        <v>1.2206550644565297E-2</v>
      </c>
      <c r="AL288" s="22">
        <f t="shared" si="68"/>
        <v>1.249753760935645E-2</v>
      </c>
      <c r="AM288" s="22">
        <f t="shared" si="68"/>
        <v>1.2777118682044734E-2</v>
      </c>
      <c r="AN288" s="22">
        <f t="shared" si="68"/>
        <v>1.3067562653894913E-2</v>
      </c>
      <c r="AO288" s="22">
        <f t="shared" si="68"/>
        <v>1.3336648597129973E-2</v>
      </c>
      <c r="AP288" s="22">
        <f t="shared" si="68"/>
        <v>1.3612561580265794E-2</v>
      </c>
      <c r="AQ288" s="22">
        <f t="shared" si="68"/>
        <v>1.3901403372235027E-2</v>
      </c>
      <c r="AR288" s="22">
        <f t="shared" si="68"/>
        <v>1.4204039892006441E-2</v>
      </c>
      <c r="AS288" s="22">
        <f t="shared" si="68"/>
        <v>1.4521185840812483E-2</v>
      </c>
      <c r="AT288" s="22">
        <f t="shared" si="68"/>
        <v>1.4813348068921052E-2</v>
      </c>
      <c r="AU288" s="22">
        <f t="shared" si="68"/>
        <v>1.511929039720099E-2</v>
      </c>
      <c r="AV288" s="22">
        <f t="shared" si="68"/>
        <v>1.5452380754888305E-2</v>
      </c>
      <c r="AW288" s="22">
        <f t="shared" si="68"/>
        <v>1.5805849042858547E-2</v>
      </c>
      <c r="AY288" s="79"/>
    </row>
    <row r="289" spans="1:51" x14ac:dyDescent="0.25">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6.5763803942104543E-2</v>
      </c>
      <c r="M289" s="22">
        <f t="shared" si="68"/>
        <v>6.7295612361813625E-2</v>
      </c>
      <c r="N289" s="22">
        <f t="shared" si="68"/>
        <v>6.8471619369899747E-2</v>
      </c>
      <c r="O289" s="22">
        <f t="shared" si="68"/>
        <v>6.94156577655035E-2</v>
      </c>
      <c r="P289" s="22">
        <f t="shared" si="68"/>
        <v>7.0122113289878343E-2</v>
      </c>
      <c r="Q289" s="22">
        <f t="shared" si="68"/>
        <v>7.1027984276732931E-2</v>
      </c>
      <c r="R289" s="22">
        <f t="shared" si="68"/>
        <v>7.1969839340941866E-2</v>
      </c>
      <c r="S289" s="22">
        <f t="shared" si="68"/>
        <v>6.8845656134018302E-2</v>
      </c>
      <c r="T289" s="22">
        <f t="shared" si="68"/>
        <v>7.1321901985795813E-2</v>
      </c>
      <c r="U289" s="22">
        <f t="shared" si="68"/>
        <v>7.2469597577973985E-2</v>
      </c>
      <c r="V289" s="22">
        <f t="shared" si="68"/>
        <v>7.2768106185235618E-2</v>
      </c>
      <c r="W289" s="22">
        <f t="shared" si="68"/>
        <v>7.3508419522259422E-2</v>
      </c>
      <c r="X289" s="22">
        <f t="shared" si="68"/>
        <v>7.4323170408268066E-2</v>
      </c>
      <c r="Y289" s="22">
        <f t="shared" si="68"/>
        <v>7.5293308604912831E-2</v>
      </c>
      <c r="Z289" s="22">
        <f t="shared" si="68"/>
        <v>7.6373045865877995E-2</v>
      </c>
      <c r="AA289" s="22">
        <f t="shared" si="68"/>
        <v>7.75673394761104E-2</v>
      </c>
      <c r="AB289" s="22">
        <f t="shared" si="68"/>
        <v>7.899423095093111E-2</v>
      </c>
      <c r="AC289" s="22">
        <f t="shared" si="68"/>
        <v>8.0677468039336717E-2</v>
      </c>
      <c r="AD289" s="22">
        <f t="shared" si="68"/>
        <v>8.2576193190602235E-2</v>
      </c>
      <c r="AE289" s="22">
        <f t="shared" si="68"/>
        <v>8.4561996581184767E-2</v>
      </c>
      <c r="AF289" s="22">
        <f t="shared" si="68"/>
        <v>8.6652583164931421E-2</v>
      </c>
      <c r="AG289" s="22">
        <f t="shared" si="68"/>
        <v>8.9010762090266135E-2</v>
      </c>
      <c r="AH289" s="22">
        <f t="shared" si="68"/>
        <v>9.1494149431106397E-2</v>
      </c>
      <c r="AI289" s="22">
        <f t="shared" si="68"/>
        <v>9.4111719328327056E-2</v>
      </c>
      <c r="AJ289" s="22">
        <f t="shared" si="68"/>
        <v>9.6880602519518383E-2</v>
      </c>
      <c r="AK289" s="22">
        <f t="shared" si="68"/>
        <v>9.9765899324431181E-2</v>
      </c>
      <c r="AL289" s="22">
        <f t="shared" si="68"/>
        <v>0.1026884644502874</v>
      </c>
      <c r="AM289" s="22">
        <f t="shared" si="68"/>
        <v>0.10561724854435038</v>
      </c>
      <c r="AN289" s="22">
        <f t="shared" si="68"/>
        <v>0.1086686092936657</v>
      </c>
      <c r="AO289" s="22">
        <f t="shared" si="68"/>
        <v>0.11167359448333959</v>
      </c>
      <c r="AP289" s="22">
        <f t="shared" si="68"/>
        <v>0.11478117196819843</v>
      </c>
      <c r="AQ289" s="22">
        <f t="shared" si="68"/>
        <v>0.11802937811068928</v>
      </c>
      <c r="AR289" s="22">
        <f t="shared" si="68"/>
        <v>0.12142839316285003</v>
      </c>
      <c r="AS289" s="22">
        <f t="shared" si="68"/>
        <v>0.12498800752039292</v>
      </c>
      <c r="AT289" s="22">
        <f t="shared" si="68"/>
        <v>0.12848278484036793</v>
      </c>
      <c r="AU289" s="22">
        <f t="shared" si="68"/>
        <v>0.13213978193961165</v>
      </c>
      <c r="AV289" s="22">
        <f t="shared" si="68"/>
        <v>0.1360479480397877</v>
      </c>
      <c r="AW289" s="22">
        <f t="shared" si="68"/>
        <v>0.14017620601632974</v>
      </c>
      <c r="AY289" s="79"/>
    </row>
    <row r="290" spans="1:51" x14ac:dyDescent="0.25">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0.32172327535887085</v>
      </c>
      <c r="P290" s="22">
        <f t="shared" si="68"/>
        <v>0.31753924052538912</v>
      </c>
      <c r="Q290" s="22">
        <f t="shared" si="68"/>
        <v>0.31577785743754244</v>
      </c>
      <c r="R290" s="22">
        <f t="shared" si="68"/>
        <v>0.31441607582114939</v>
      </c>
      <c r="S290" s="22">
        <f t="shared" si="68"/>
        <v>0.27088441913648548</v>
      </c>
      <c r="T290" s="22">
        <f t="shared" si="68"/>
        <v>0.29098422305098687</v>
      </c>
      <c r="U290" s="22">
        <f t="shared" si="68"/>
        <v>0.29652799214974335</v>
      </c>
      <c r="V290" s="22">
        <f t="shared" si="68"/>
        <v>0.29229138875352101</v>
      </c>
      <c r="W290" s="22">
        <f t="shared" si="68"/>
        <v>0.29231418539140158</v>
      </c>
      <c r="X290" s="22">
        <f t="shared" si="68"/>
        <v>0.29277141251399075</v>
      </c>
      <c r="Y290" s="22">
        <f t="shared" si="68"/>
        <v>0.29516556581575643</v>
      </c>
      <c r="Z290" s="22">
        <f t="shared" si="68"/>
        <v>0.29892332850428943</v>
      </c>
      <c r="AA290" s="22">
        <f t="shared" si="68"/>
        <v>0.30406674798959205</v>
      </c>
      <c r="AB290" s="22">
        <f t="shared" si="68"/>
        <v>0.31181116707026046</v>
      </c>
      <c r="AC290" s="22">
        <f t="shared" si="68"/>
        <v>0.32232707512528408</v>
      </c>
      <c r="AD290" s="22">
        <f t="shared" si="68"/>
        <v>0.3351197990813381</v>
      </c>
      <c r="AE290" s="22">
        <f t="shared" si="68"/>
        <v>0.34877420515767382</v>
      </c>
      <c r="AF290" s="22">
        <f t="shared" si="68"/>
        <v>0.36345258133503372</v>
      </c>
      <c r="AG290" s="22">
        <f t="shared" si="68"/>
        <v>0.38083016862876407</v>
      </c>
      <c r="AH290" s="22">
        <f t="shared" si="68"/>
        <v>0.39938153765045087</v>
      </c>
      <c r="AI290" s="22">
        <f t="shared" si="68"/>
        <v>0.41916235532127738</v>
      </c>
      <c r="AJ290" s="22">
        <f t="shared" si="68"/>
        <v>0.44033699802523357</v>
      </c>
      <c r="AK290" s="22">
        <f t="shared" si="68"/>
        <v>0.46255246991586263</v>
      </c>
      <c r="AL290" s="22">
        <f t="shared" si="68"/>
        <v>0.4849989870103863</v>
      </c>
      <c r="AM290" s="22">
        <f t="shared" si="68"/>
        <v>0.5073607314243489</v>
      </c>
      <c r="AN290" s="22">
        <f t="shared" si="68"/>
        <v>0.53078683817051064</v>
      </c>
      <c r="AO290" s="22">
        <f t="shared" si="68"/>
        <v>0.5536150401579657</v>
      </c>
      <c r="AP290" s="22">
        <f t="shared" si="68"/>
        <v>0.57732537778336546</v>
      </c>
      <c r="AQ290" s="22">
        <f t="shared" si="68"/>
        <v>0.60227610229055129</v>
      </c>
      <c r="AR290" s="22">
        <f t="shared" si="68"/>
        <v>0.62855926981848975</v>
      </c>
      <c r="AS290" s="22">
        <f t="shared" si="68"/>
        <v>0.65626274717655353</v>
      </c>
      <c r="AT290" s="22">
        <f t="shared" si="68"/>
        <v>0.68321168340101823</v>
      </c>
      <c r="AU290" s="22">
        <f t="shared" si="68"/>
        <v>0.71157831971098529</v>
      </c>
      <c r="AV290" s="22">
        <f t="shared" si="68"/>
        <v>0.74218261572200483</v>
      </c>
      <c r="AW290" s="22">
        <f t="shared" si="68"/>
        <v>0.77471225556990453</v>
      </c>
      <c r="AY290" s="79"/>
    </row>
    <row r="291" spans="1:51" x14ac:dyDescent="0.25">
      <c r="A291" s="95" t="str">
        <f t="shared" si="45"/>
        <v>FA MM Leaching</v>
      </c>
      <c r="B291" s="95" t="s">
        <v>962</v>
      </c>
      <c r="C291" s="95" t="s">
        <v>1333</v>
      </c>
      <c r="D291" t="s">
        <v>369</v>
      </c>
      <c r="E291" t="s">
        <v>64</v>
      </c>
      <c r="F291" t="s">
        <v>63</v>
      </c>
      <c r="G291" t="s">
        <v>1152</v>
      </c>
      <c r="H291" t="s">
        <v>1306</v>
      </c>
      <c r="I291" t="s">
        <v>139</v>
      </c>
      <c r="J291" t="s">
        <v>287</v>
      </c>
      <c r="K291" s="22">
        <f t="shared" si="65"/>
        <v>8.9211118607918805E-2</v>
      </c>
      <c r="L291" s="22">
        <f t="shared" si="68"/>
        <v>8.9709854381943815E-2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8.9183512197547513E-2</v>
      </c>
      <c r="T291" s="22">
        <f t="shared" si="68"/>
        <v>9.0677950864974502E-2</v>
      </c>
      <c r="U291" s="22">
        <f t="shared" si="68"/>
        <v>9.1149117935516111E-2</v>
      </c>
      <c r="V291" s="22">
        <f t="shared" si="68"/>
        <v>9.0998909882985368E-2</v>
      </c>
      <c r="W291" s="22">
        <f t="shared" si="68"/>
        <v>9.1213671574514113E-2</v>
      </c>
      <c r="X291" s="22">
        <f t="shared" si="68"/>
        <v>9.1505494494056261E-2</v>
      </c>
      <c r="Y291" s="22">
        <f t="shared" si="68"/>
        <v>9.1915611275986159E-2</v>
      </c>
      <c r="Z291" s="22">
        <f t="shared" si="68"/>
        <v>9.2408802185655434E-2</v>
      </c>
      <c r="AA291" s="22">
        <f t="shared" si="68"/>
        <v>9.2986950191027026E-2</v>
      </c>
      <c r="AB291" s="22">
        <f t="shared" si="68"/>
        <v>9.3734653474602012E-2</v>
      </c>
      <c r="AC291" s="22">
        <f t="shared" si="68"/>
        <v>9.466707755231947E-2</v>
      </c>
      <c r="AD291" s="22">
        <f t="shared" si="68"/>
        <v>9.5752198443139411E-2</v>
      </c>
      <c r="AE291" s="22">
        <f t="shared" si="68"/>
        <v>9.6896389710631234E-2</v>
      </c>
      <c r="AF291" s="22">
        <f t="shared" si="68"/>
        <v>9.8111576648831189E-2</v>
      </c>
      <c r="AG291" s="22">
        <f t="shared" si="68"/>
        <v>9.9512257169147217E-2</v>
      </c>
      <c r="AH291" s="22">
        <f t="shared" si="68"/>
        <v>0.10099560515959377</v>
      </c>
      <c r="AI291" s="22">
        <f t="shared" si="68"/>
        <v>0.10256738010683669</v>
      </c>
      <c r="AJ291" s="22">
        <f t="shared" si="68"/>
        <v>0.10423829103332971</v>
      </c>
      <c r="AK291" s="22">
        <f t="shared" si="68"/>
        <v>0.10598221028820945</v>
      </c>
      <c r="AL291" s="22">
        <f t="shared" si="68"/>
        <v>0.10774319413075867</v>
      </c>
      <c r="AM291" s="22">
        <f t="shared" si="68"/>
        <v>0.10949968376405832</v>
      </c>
      <c r="AN291" s="22">
        <f t="shared" si="68"/>
        <v>0.1113325499723575</v>
      </c>
      <c r="AO291" s="22">
        <f t="shared" si="68"/>
        <v>0.1131240148227753</v>
      </c>
      <c r="AP291" s="22">
        <f t="shared" si="68"/>
        <v>0.11497675602355148</v>
      </c>
      <c r="AQ291" s="22">
        <f t="shared" si="68"/>
        <v>0.11691627397163724</v>
      </c>
      <c r="AR291" s="22">
        <f t="shared" si="68"/>
        <v>0.1189484128637848</v>
      </c>
      <c r="AS291" s="22">
        <f t="shared" si="68"/>
        <v>0.12107866317965243</v>
      </c>
      <c r="AT291" s="22">
        <f t="shared" si="68"/>
        <v>0.12315305722988713</v>
      </c>
      <c r="AU291" s="22">
        <f t="shared" si="68"/>
        <v>0.125325986198385</v>
      </c>
      <c r="AV291" s="22">
        <f t="shared" si="68"/>
        <v>0.12765671898658354</v>
      </c>
      <c r="AW291" s="22">
        <f t="shared" si="68"/>
        <v>0.13012267129152613</v>
      </c>
      <c r="AY291" s="79"/>
    </row>
    <row r="292" spans="1:51" x14ac:dyDescent="0.25">
      <c r="A292" s="95" t="str">
        <f t="shared" si="45"/>
        <v>FA MM Leaching</v>
      </c>
      <c r="B292" s="95" t="s">
        <v>962</v>
      </c>
      <c r="C292" s="95" t="s">
        <v>1333</v>
      </c>
      <c r="D292" t="s">
        <v>369</v>
      </c>
      <c r="E292" t="s">
        <v>64</v>
      </c>
      <c r="F292" t="s">
        <v>63</v>
      </c>
      <c r="G292" t="s">
        <v>1154</v>
      </c>
      <c r="H292" t="s">
        <v>1307</v>
      </c>
      <c r="I292" t="s">
        <v>139</v>
      </c>
      <c r="J292" t="s">
        <v>287</v>
      </c>
      <c r="K292" s="22">
        <f t="shared" si="65"/>
        <v>2.6939494531157467E-2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2.6931158095600705E-2</v>
      </c>
      <c r="T292" s="22">
        <f t="shared" si="68"/>
        <v>2.7382440659215215E-2</v>
      </c>
      <c r="U292" s="22">
        <f t="shared" si="68"/>
        <v>2.7524721160997759E-2</v>
      </c>
      <c r="V292" s="22">
        <f t="shared" si="68"/>
        <v>2.7479362139915746E-2</v>
      </c>
      <c r="W292" s="22">
        <f t="shared" si="68"/>
        <v>2.7544214722247638E-2</v>
      </c>
      <c r="X292" s="22">
        <f t="shared" si="68"/>
        <v>2.7632337840394192E-2</v>
      </c>
      <c r="Y292" s="22">
        <f t="shared" si="68"/>
        <v>2.775618270386343E-2</v>
      </c>
      <c r="Z292" s="22">
        <f t="shared" si="68"/>
        <v>2.7905113846317154E-2</v>
      </c>
      <c r="AA292" s="22">
        <f t="shared" si="68"/>
        <v>2.807969987630923E-2</v>
      </c>
      <c r="AB292" s="22">
        <f t="shared" si="68"/>
        <v>2.8305487298696825E-2</v>
      </c>
      <c r="AC292" s="22">
        <f t="shared" si="68"/>
        <v>2.8587055714544035E-2</v>
      </c>
      <c r="AD292" s="22">
        <f t="shared" si="68"/>
        <v>2.8914734694026008E-2</v>
      </c>
      <c r="AE292" s="22">
        <f t="shared" si="68"/>
        <v>2.926025142864588E-2</v>
      </c>
      <c r="AF292" s="22">
        <f t="shared" si="68"/>
        <v>2.9627207054657573E-2</v>
      </c>
      <c r="AG292" s="22">
        <f t="shared" si="68"/>
        <v>3.0050177036491231E-2</v>
      </c>
      <c r="AH292" s="22">
        <f t="shared" si="68"/>
        <v>3.0498110497028424E-2</v>
      </c>
      <c r="AI292" s="22">
        <f t="shared" si="68"/>
        <v>3.0972746655123885E-2</v>
      </c>
      <c r="AJ292" s="22">
        <f t="shared" si="68"/>
        <v>3.1477319363870458E-2</v>
      </c>
      <c r="AK292" s="22">
        <f t="shared" si="68"/>
        <v>3.2003938735566603E-2</v>
      </c>
      <c r="AL292" s="22">
        <f t="shared" si="68"/>
        <v>3.2535711179809912E-2</v>
      </c>
      <c r="AM292" s="22">
        <f t="shared" si="68"/>
        <v>3.3066126486878025E-2</v>
      </c>
      <c r="AN292" s="22">
        <f t="shared" si="68"/>
        <v>3.3619605581920294E-2</v>
      </c>
      <c r="AO292" s="22">
        <f t="shared" si="68"/>
        <v>3.4160582517235936E-2</v>
      </c>
      <c r="AP292" s="22">
        <f t="shared" si="68"/>
        <v>3.4720063355777167E-2</v>
      </c>
      <c r="AQ292" s="22">
        <f t="shared" si="68"/>
        <v>3.5305748570477524E-2</v>
      </c>
      <c r="AR292" s="22">
        <f t="shared" si="68"/>
        <v>3.5919402960488754E-2</v>
      </c>
      <c r="AS292" s="22">
        <f t="shared" si="68"/>
        <v>3.6562684511374031E-2</v>
      </c>
      <c r="AT292" s="22">
        <f t="shared" si="68"/>
        <v>3.7189098887113095E-2</v>
      </c>
      <c r="AU292" s="22">
        <f t="shared" si="68"/>
        <v>3.7845268308334172E-2</v>
      </c>
      <c r="AV292" s="22">
        <f t="shared" si="68"/>
        <v>3.8549090479617763E-2</v>
      </c>
      <c r="AW292" s="22">
        <f t="shared" si="68"/>
        <v>3.929374551443536E-2</v>
      </c>
      <c r="AY292" s="79"/>
    </row>
    <row r="293" spans="1:51" x14ac:dyDescent="0.25">
      <c r="A293" s="95" t="str">
        <f t="shared" si="45"/>
        <v>FA MM Leaching</v>
      </c>
      <c r="B293" s="95" t="s">
        <v>962</v>
      </c>
      <c r="C293" s="95" t="s">
        <v>1333</v>
      </c>
      <c r="D293" t="s">
        <v>369</v>
      </c>
      <c r="E293" t="s">
        <v>64</v>
      </c>
      <c r="F293" t="s">
        <v>63</v>
      </c>
      <c r="G293" t="s">
        <v>1156</v>
      </c>
      <c r="H293" t="s">
        <v>1308</v>
      </c>
      <c r="I293" t="s">
        <v>139</v>
      </c>
      <c r="J293" t="s">
        <v>287</v>
      </c>
      <c r="K293" s="22">
        <f t="shared" si="65"/>
        <v>1.4483668498503166E-3</v>
      </c>
      <c r="L293" s="22">
        <f t="shared" si="68"/>
        <v>1.4564639612104711E-3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1.4479186522461497E-3</v>
      </c>
      <c r="T293" s="22">
        <f t="shared" si="68"/>
        <v>1.4721812717358642E-3</v>
      </c>
      <c r="U293" s="22">
        <f t="shared" si="68"/>
        <v>1.4798307976734641E-3</v>
      </c>
      <c r="V293" s="22">
        <f t="shared" si="68"/>
        <v>1.477392128959733E-3</v>
      </c>
      <c r="W293" s="22">
        <f t="shared" si="68"/>
        <v>1.4808788436146076E-3</v>
      </c>
      <c r="X293" s="22">
        <f t="shared" si="68"/>
        <v>1.4856166683307065E-3</v>
      </c>
      <c r="Y293" s="22">
        <f t="shared" si="68"/>
        <v>1.4922750261764941E-3</v>
      </c>
      <c r="Z293" s="22">
        <f t="shared" si="68"/>
        <v>1.500282115151041E-3</v>
      </c>
      <c r="AA293" s="22">
        <f t="shared" si="68"/>
        <v>1.5096685057529521E-3</v>
      </c>
      <c r="AB293" s="22">
        <f t="shared" si="68"/>
        <v>1.5218076725558457E-3</v>
      </c>
      <c r="AC293" s="22">
        <f t="shared" si="68"/>
        <v>1.5369458318485632E-3</v>
      </c>
      <c r="AD293" s="22">
        <f t="shared" si="68"/>
        <v>1.554563065561897E-3</v>
      </c>
      <c r="AE293" s="22">
        <f t="shared" si="68"/>
        <v>1.5731393229565249E-3</v>
      </c>
      <c r="AF293" s="22">
        <f t="shared" si="68"/>
        <v>1.5928682144346739E-3</v>
      </c>
      <c r="AG293" s="22">
        <f t="shared" si="68"/>
        <v>1.615608644826237E-3</v>
      </c>
      <c r="AH293" s="22">
        <f t="shared" si="68"/>
        <v>1.6396912041493313E-3</v>
      </c>
      <c r="AI293" s="22">
        <f t="shared" si="68"/>
        <v>1.6652093992413262E-3</v>
      </c>
      <c r="AJ293" s="22">
        <f t="shared" si="68"/>
        <v>1.6923370940034712E-3</v>
      </c>
      <c r="AK293" s="22">
        <f t="shared" si="68"/>
        <v>1.7206500988956575E-3</v>
      </c>
      <c r="AL293" s="22">
        <f t="shared" si="68"/>
        <v>1.7492401520243491E-3</v>
      </c>
      <c r="AM293" s="22">
        <f t="shared" si="68"/>
        <v>1.7777572404397283E-3</v>
      </c>
      <c r="AN293" s="22">
        <f t="shared" si="68"/>
        <v>1.8075143233878593E-3</v>
      </c>
      <c r="AO293" s="22">
        <f t="shared" si="68"/>
        <v>1.8365992439953553E-3</v>
      </c>
      <c r="AP293" s="22">
        <f t="shared" si="68"/>
        <v>1.8666790028687955E-3</v>
      </c>
      <c r="AQ293" s="22">
        <f t="shared" si="68"/>
        <v>1.8981676059098944E-3</v>
      </c>
      <c r="AR293" s="22">
        <f t="shared" si="68"/>
        <v>1.9311599352473808E-3</v>
      </c>
      <c r="AS293" s="22">
        <f t="shared" si="68"/>
        <v>1.9657451303164626E-3</v>
      </c>
      <c r="AT293" s="22">
        <f t="shared" si="68"/>
        <v>1.999423483673865E-3</v>
      </c>
      <c r="AU293" s="22">
        <f t="shared" si="68"/>
        <v>2.0347015783123111E-3</v>
      </c>
      <c r="AV293" s="22">
        <f t="shared" si="68"/>
        <v>2.0725416610168261E-3</v>
      </c>
      <c r="AW293" s="22">
        <f t="shared" si="68"/>
        <v>2.11257706946729E-3</v>
      </c>
      <c r="AY293" s="79"/>
    </row>
    <row r="294" spans="1:51" x14ac:dyDescent="0.25">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2.7061685185942399E-2</v>
      </c>
      <c r="S294" s="22">
        <f t="shared" si="68"/>
        <v>2.4014748048472239E-2</v>
      </c>
      <c r="T294" s="22">
        <f t="shared" si="68"/>
        <v>2.4913020029281582E-2</v>
      </c>
      <c r="U294" s="22">
        <f t="shared" si="68"/>
        <v>2.4967492067687117E-2</v>
      </c>
      <c r="V294" s="22">
        <f t="shared" si="68"/>
        <v>2.4490984052511891E-2</v>
      </c>
      <c r="W294" s="22">
        <f t="shared" si="68"/>
        <v>2.427068078926067E-2</v>
      </c>
      <c r="X294" s="22">
        <f t="shared" si="68"/>
        <v>2.4085772372737162E-2</v>
      </c>
      <c r="Y294" s="22">
        <f t="shared" si="68"/>
        <v>2.3999231319888695E-2</v>
      </c>
      <c r="Z294" s="22">
        <f t="shared" si="68"/>
        <v>2.3978457958089842E-2</v>
      </c>
      <c r="AA294" s="22">
        <f t="shared" si="68"/>
        <v>2.402219902053113E-2</v>
      </c>
      <c r="AB294" s="22">
        <f t="shared" si="68"/>
        <v>2.4190177256763468E-2</v>
      </c>
      <c r="AC294" s="22">
        <f t="shared" si="68"/>
        <v>2.4487022069257937E-2</v>
      </c>
      <c r="AD294" s="22">
        <f t="shared" si="68"/>
        <v>2.4674493082593771E-2</v>
      </c>
      <c r="AE294" s="22">
        <f t="shared" si="68"/>
        <v>2.4878344853189249E-2</v>
      </c>
      <c r="AF294" s="22">
        <f t="shared" si="68"/>
        <v>2.5104139909981237E-2</v>
      </c>
      <c r="AG294" s="22">
        <f t="shared" si="68"/>
        <v>2.5426409827964801E-2</v>
      </c>
      <c r="AH294" s="22">
        <f t="shared" si="68"/>
        <v>2.5768875898053403E-2</v>
      </c>
      <c r="AI294" s="22">
        <f t="shared" si="68"/>
        <v>2.6131308975829524E-2</v>
      </c>
      <c r="AJ294" s="22">
        <f t="shared" si="68"/>
        <v>2.6517473925256753E-2</v>
      </c>
      <c r="AK294" s="22">
        <f t="shared" si="68"/>
        <v>2.6908456498090223E-2</v>
      </c>
      <c r="AL294" s="22">
        <f t="shared" si="68"/>
        <v>2.7268247310873892E-2</v>
      </c>
      <c r="AM294" s="22">
        <f t="shared" si="68"/>
        <v>2.7583980993975396E-2</v>
      </c>
      <c r="AN294" s="22">
        <f t="shared" si="68"/>
        <v>2.8044298655306568E-2</v>
      </c>
      <c r="AO294" s="22">
        <f t="shared" si="68"/>
        <v>2.844839403492954E-2</v>
      </c>
      <c r="AP294" s="22">
        <f t="shared" si="68"/>
        <v>2.885449992032919E-2</v>
      </c>
      <c r="AQ294" s="22">
        <f t="shared" si="68"/>
        <v>2.927456612582886E-2</v>
      </c>
      <c r="AR294" s="22">
        <f t="shared" si="68"/>
        <v>2.9709541943827189E-2</v>
      </c>
      <c r="AS294" s="22">
        <f t="shared" si="68"/>
        <v>3.0159989319154656E-2</v>
      </c>
      <c r="AT294" s="22">
        <f t="shared" si="68"/>
        <v>3.0546087015283521E-2</v>
      </c>
      <c r="AU294" s="22">
        <f t="shared" si="68"/>
        <v>3.094551766769826E-2</v>
      </c>
      <c r="AV294" s="22">
        <f t="shared" si="68"/>
        <v>3.1383769605566547E-2</v>
      </c>
      <c r="AW294" s="22">
        <f t="shared" si="68"/>
        <v>3.1846027881071305E-2</v>
      </c>
      <c r="AY294" s="79"/>
    </row>
    <row r="295" spans="1:51" x14ac:dyDescent="0.25">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3.5923531179771262E-2</v>
      </c>
      <c r="S295" s="22">
        <f t="shared" si="69"/>
        <v>3.1878818498035873E-2</v>
      </c>
      <c r="T295" s="22">
        <f t="shared" si="69"/>
        <v>3.3071246142094106E-2</v>
      </c>
      <c r="U295" s="22">
        <f t="shared" si="69"/>
        <v>3.3143556050240677E-2</v>
      </c>
      <c r="V295" s="22">
        <f t="shared" si="69"/>
        <v>3.2511006731048613E-2</v>
      </c>
      <c r="W295" s="22">
        <f t="shared" si="69"/>
        <v>3.2218561116814579E-2</v>
      </c>
      <c r="X295" s="22">
        <f t="shared" si="69"/>
        <v>3.1973101042146533E-2</v>
      </c>
      <c r="Y295" s="22">
        <f t="shared" si="69"/>
        <v>3.1858220531602907E-2</v>
      </c>
      <c r="Z295" s="22">
        <f t="shared" si="69"/>
        <v>3.1830644550832975E-2</v>
      </c>
      <c r="AA295" s="22">
        <f t="shared" si="69"/>
        <v>3.188870942778535E-2</v>
      </c>
      <c r="AB295" s="22">
        <f t="shared" si="69"/>
        <v>3.2111695223583113E-2</v>
      </c>
      <c r="AC295" s="22">
        <f t="shared" si="69"/>
        <v>3.2505747323588234E-2</v>
      </c>
      <c r="AD295" s="22">
        <f t="shared" si="69"/>
        <v>3.2754609164475049E-2</v>
      </c>
      <c r="AE295" s="22">
        <f t="shared" si="69"/>
        <v>3.3025215942534922E-2</v>
      </c>
      <c r="AF295" s="22">
        <f t="shared" si="69"/>
        <v>3.3324951739000346E-2</v>
      </c>
      <c r="AG295" s="22">
        <f t="shared" si="69"/>
        <v>3.3752754862399273E-2</v>
      </c>
      <c r="AH295" s="22">
        <f t="shared" si="69"/>
        <v>3.4207367738955559E-2</v>
      </c>
      <c r="AI295" s="22">
        <f t="shared" si="69"/>
        <v>3.4688486186702283E-2</v>
      </c>
      <c r="AJ295" s="22">
        <f t="shared" si="69"/>
        <v>3.520110794347632E-2</v>
      </c>
      <c r="AK295" s="22">
        <f t="shared" si="69"/>
        <v>3.5720124942950786E-2</v>
      </c>
      <c r="AL295" s="22">
        <f t="shared" si="69"/>
        <v>3.6197735867489332E-2</v>
      </c>
      <c r="AM295" s="22">
        <f t="shared" si="69"/>
        <v>3.6616862345809791E-2</v>
      </c>
      <c r="AN295" s="22">
        <f t="shared" si="69"/>
        <v>3.7227919482340971E-2</v>
      </c>
      <c r="AO295" s="22">
        <f t="shared" si="69"/>
        <v>3.7764343318097811E-2</v>
      </c>
      <c r="AP295" s="22">
        <f t="shared" si="69"/>
        <v>3.8303436036685089E-2</v>
      </c>
      <c r="AQ295" s="22">
        <f t="shared" si="69"/>
        <v>3.8861060638669384E-2</v>
      </c>
      <c r="AR295" s="22">
        <f t="shared" si="69"/>
        <v>3.9438477279685767E-2</v>
      </c>
      <c r="AS295" s="22">
        <f t="shared" si="69"/>
        <v>4.0036431923723546E-2</v>
      </c>
      <c r="AT295" s="22">
        <f t="shared" si="69"/>
        <v>4.0548964403871089E-2</v>
      </c>
      <c r="AU295" s="22">
        <f t="shared" si="69"/>
        <v>4.1079195961794567E-2</v>
      </c>
      <c r="AV295" s="22">
        <f t="shared" si="69"/>
        <v>4.1660961548321489E-2</v>
      </c>
      <c r="AW295" s="22">
        <f t="shared" si="69"/>
        <v>4.2274594788790511E-2</v>
      </c>
      <c r="AY295" s="79"/>
    </row>
    <row r="296" spans="1:51" x14ac:dyDescent="0.25">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4.6315596244033488E-2</v>
      </c>
      <c r="O296" s="22">
        <f t="shared" si="69"/>
        <v>4.7281576900430188E-2</v>
      </c>
      <c r="P296" s="22">
        <f t="shared" si="69"/>
        <v>4.7947144057730852E-2</v>
      </c>
      <c r="Q296" s="22">
        <f t="shared" si="69"/>
        <v>4.8855920576585839E-2</v>
      </c>
      <c r="R296" s="22">
        <f t="shared" si="69"/>
        <v>4.9808583705724517E-2</v>
      </c>
      <c r="S296" s="22">
        <f t="shared" si="69"/>
        <v>4.5986911012556725E-2</v>
      </c>
      <c r="T296" s="22">
        <f t="shared" si="69"/>
        <v>4.8856443444208197E-2</v>
      </c>
      <c r="U296" s="22">
        <f t="shared" si="69"/>
        <v>5.0126725552886477E-2</v>
      </c>
      <c r="V296" s="22">
        <f t="shared" si="69"/>
        <v>5.0323572055413011E-2</v>
      </c>
      <c r="W296" s="22">
        <f t="shared" si="69"/>
        <v>5.1027089909847584E-2</v>
      </c>
      <c r="X296" s="22">
        <f t="shared" si="69"/>
        <v>5.1799517753616409E-2</v>
      </c>
      <c r="Y296" s="22">
        <f t="shared" si="69"/>
        <v>5.2784983515339438E-2</v>
      </c>
      <c r="Z296" s="22">
        <f t="shared" si="69"/>
        <v>5.3925228435181494E-2</v>
      </c>
      <c r="AA296" s="22">
        <f t="shared" si="69"/>
        <v>5.5227882789165614E-2</v>
      </c>
      <c r="AB296" s="22">
        <f t="shared" si="69"/>
        <v>5.6843866240216291E-2</v>
      </c>
      <c r="AC296" s="22">
        <f t="shared" si="69"/>
        <v>5.8804393787153471E-2</v>
      </c>
      <c r="AD296" s="22">
        <f t="shared" si="69"/>
        <v>6.1219639268874082E-2</v>
      </c>
      <c r="AE296" s="22">
        <f t="shared" si="69"/>
        <v>6.3776320001480799E-2</v>
      </c>
      <c r="AF296" s="22">
        <f t="shared" si="69"/>
        <v>6.6498895502615951E-2</v>
      </c>
      <c r="AG296" s="22">
        <f t="shared" si="69"/>
        <v>6.9603284640762972E-2</v>
      </c>
      <c r="AH296" s="22">
        <f t="shared" si="69"/>
        <v>7.2906966362152381E-2</v>
      </c>
      <c r="AI296" s="22">
        <f t="shared" si="69"/>
        <v>7.6423263660527499E-2</v>
      </c>
      <c r="AJ296" s="22">
        <f t="shared" si="69"/>
        <v>8.0178550835766693E-2</v>
      </c>
      <c r="AK296" s="22">
        <f t="shared" si="69"/>
        <v>8.413100995108784E-2</v>
      </c>
      <c r="AL296" s="22">
        <f t="shared" si="69"/>
        <v>8.8176814110827659E-2</v>
      </c>
      <c r="AM296" s="22">
        <f t="shared" si="69"/>
        <v>9.2274505584201458E-2</v>
      </c>
      <c r="AN296" s="22">
        <f t="shared" si="69"/>
        <v>9.6461364292334692E-2</v>
      </c>
      <c r="AO296" s="22">
        <f t="shared" si="69"/>
        <v>0.10062173504543424</v>
      </c>
      <c r="AP296" s="22">
        <f t="shared" si="69"/>
        <v>0.10495893165406156</v>
      </c>
      <c r="AQ296" s="22">
        <f t="shared" si="69"/>
        <v>0.10952672051483585</v>
      </c>
      <c r="AR296" s="22">
        <f t="shared" si="69"/>
        <v>0.11434225005471457</v>
      </c>
      <c r="AS296" s="22">
        <f t="shared" si="69"/>
        <v>0.11942245706952602</v>
      </c>
      <c r="AT296" s="22">
        <f t="shared" si="69"/>
        <v>0.12445801961268657</v>
      </c>
      <c r="AU296" s="22">
        <f t="shared" si="69"/>
        <v>0.12976322686402902</v>
      </c>
      <c r="AV296" s="22">
        <f t="shared" si="69"/>
        <v>0.13546448505143638</v>
      </c>
      <c r="AW296" s="22">
        <f t="shared" si="69"/>
        <v>0.14152327253928215</v>
      </c>
      <c r="AY296" s="79"/>
    </row>
    <row r="297" spans="1:51" x14ac:dyDescent="0.25">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4.4581709989822945E-3</v>
      </c>
      <c r="T297" s="22">
        <f t="shared" si="69"/>
        <v>4.4610980917274045E-3</v>
      </c>
      <c r="U297" s="22">
        <f t="shared" si="69"/>
        <v>4.4595819749100821E-3</v>
      </c>
      <c r="V297" s="22">
        <f t="shared" si="69"/>
        <v>4.4591492889482038E-3</v>
      </c>
      <c r="W297" s="22">
        <f t="shared" si="69"/>
        <v>4.4637731513944437E-3</v>
      </c>
      <c r="X297" s="22">
        <f t="shared" si="69"/>
        <v>4.4712731698915899E-3</v>
      </c>
      <c r="Y297" s="22">
        <f t="shared" si="69"/>
        <v>4.4784042673409168E-3</v>
      </c>
      <c r="Z297" s="22">
        <f t="shared" si="69"/>
        <v>4.485241386431282E-3</v>
      </c>
      <c r="AA297" s="22">
        <f t="shared" si="69"/>
        <v>4.4917527438929237E-3</v>
      </c>
      <c r="AB297" s="22">
        <f t="shared" si="69"/>
        <v>4.498084693555734E-3</v>
      </c>
      <c r="AC297" s="22">
        <f t="shared" si="69"/>
        <v>4.5043547728788359E-3</v>
      </c>
      <c r="AD297" s="22">
        <f t="shared" si="69"/>
        <v>4.510532278085972E-3</v>
      </c>
      <c r="AE297" s="22">
        <f t="shared" si="69"/>
        <v>4.5166262135033974E-3</v>
      </c>
      <c r="AF297" s="22">
        <f t="shared" si="69"/>
        <v>4.5226631659848722E-3</v>
      </c>
      <c r="AG297" s="22">
        <f t="shared" si="69"/>
        <v>4.5286797298434598E-3</v>
      </c>
      <c r="AH297" s="22">
        <f t="shared" si="69"/>
        <v>4.5346258681925782E-3</v>
      </c>
      <c r="AI297" s="22">
        <f t="shared" si="69"/>
        <v>4.5405768629306698E-3</v>
      </c>
      <c r="AJ297" s="22">
        <f t="shared" si="69"/>
        <v>4.5464705257573486E-3</v>
      </c>
      <c r="AK297" s="22">
        <f t="shared" si="69"/>
        <v>4.5521570128301964E-3</v>
      </c>
      <c r="AL297" s="22">
        <f t="shared" si="69"/>
        <v>4.5575828912470711E-3</v>
      </c>
      <c r="AM297" s="22">
        <f t="shared" si="69"/>
        <v>4.5627518435696962E-3</v>
      </c>
      <c r="AN297" s="22">
        <f t="shared" si="69"/>
        <v>4.5677660955520385E-3</v>
      </c>
      <c r="AO297" s="22">
        <f t="shared" si="69"/>
        <v>4.5724301465395233E-3</v>
      </c>
      <c r="AP297" s="22">
        <f t="shared" si="69"/>
        <v>4.5767789562386934E-3</v>
      </c>
      <c r="AQ297" s="22">
        <f t="shared" si="69"/>
        <v>4.5808271676653408E-3</v>
      </c>
      <c r="AR297" s="22">
        <f t="shared" si="69"/>
        <v>4.5845132132215621E-3</v>
      </c>
      <c r="AS297" s="22">
        <f t="shared" si="69"/>
        <v>4.5877693834176433E-3</v>
      </c>
      <c r="AT297" s="22">
        <f t="shared" si="69"/>
        <v>4.5904470581737663E-3</v>
      </c>
      <c r="AU297" s="22">
        <f t="shared" si="69"/>
        <v>4.5926983315877348E-3</v>
      </c>
      <c r="AV297" s="22">
        <f t="shared" si="69"/>
        <v>4.5945852867812966E-3</v>
      </c>
      <c r="AW297" s="22">
        <f t="shared" si="69"/>
        <v>4.5960188686608441E-3</v>
      </c>
      <c r="AY297" s="79"/>
    </row>
    <row r="298" spans="1:51" x14ac:dyDescent="0.25">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3.7083959035202588E-3</v>
      </c>
      <c r="T298" s="22">
        <f t="shared" si="69"/>
        <v>3.7108307178752185E-3</v>
      </c>
      <c r="U298" s="22">
        <f t="shared" si="69"/>
        <v>3.7095695815491572E-3</v>
      </c>
      <c r="V298" s="22">
        <f t="shared" si="69"/>
        <v>3.7092096647023355E-3</v>
      </c>
      <c r="W298" s="22">
        <f t="shared" si="69"/>
        <v>3.7130558860693471E-3</v>
      </c>
      <c r="X298" s="22">
        <f t="shared" si="69"/>
        <v>3.7192945516291683E-3</v>
      </c>
      <c r="Y298" s="22">
        <f t="shared" si="69"/>
        <v>3.7252263412744561E-3</v>
      </c>
      <c r="Z298" s="22">
        <f t="shared" si="69"/>
        <v>3.7309135938343898E-3</v>
      </c>
      <c r="AA298" s="22">
        <f t="shared" si="69"/>
        <v>3.736329871348784E-3</v>
      </c>
      <c r="AB298" s="22">
        <f t="shared" si="69"/>
        <v>3.7415969138638022E-3</v>
      </c>
      <c r="AC298" s="22">
        <f t="shared" si="69"/>
        <v>3.7468124913914136E-3</v>
      </c>
      <c r="AD298" s="22">
        <f t="shared" si="69"/>
        <v>3.7519510639157407E-3</v>
      </c>
      <c r="AE298" s="22">
        <f t="shared" si="69"/>
        <v>3.7570201214156547E-3</v>
      </c>
      <c r="AF298" s="22">
        <f t="shared" si="69"/>
        <v>3.7620417793684698E-3</v>
      </c>
      <c r="AG298" s="22">
        <f t="shared" si="69"/>
        <v>3.7670464776565233E-3</v>
      </c>
      <c r="AH298" s="22">
        <f t="shared" si="69"/>
        <v>3.7719925945956605E-3</v>
      </c>
      <c r="AI298" s="22">
        <f t="shared" si="69"/>
        <v>3.7769427511763856E-3</v>
      </c>
      <c r="AJ298" s="22">
        <f t="shared" si="69"/>
        <v>3.7818452179252324E-3</v>
      </c>
      <c r="AK298" s="22">
        <f t="shared" si="69"/>
        <v>3.7865753517337332E-3</v>
      </c>
      <c r="AL298" s="22">
        <f t="shared" si="69"/>
        <v>3.7910887060439956E-3</v>
      </c>
      <c r="AM298" s="22">
        <f t="shared" si="69"/>
        <v>3.7953883440845922E-3</v>
      </c>
      <c r="AN298" s="22">
        <f t="shared" si="69"/>
        <v>3.7995592992845569E-3</v>
      </c>
      <c r="AO298" s="22">
        <f t="shared" si="69"/>
        <v>3.8034389502848774E-3</v>
      </c>
      <c r="AP298" s="22">
        <f t="shared" si="69"/>
        <v>3.8070563772694571E-3</v>
      </c>
      <c r="AQ298" s="22">
        <f t="shared" si="69"/>
        <v>3.8104237605920328E-3</v>
      </c>
      <c r="AR298" s="22">
        <f t="shared" si="69"/>
        <v>3.8134898870918915E-3</v>
      </c>
      <c r="AS298" s="22">
        <f t="shared" si="69"/>
        <v>3.8161984346597329E-3</v>
      </c>
      <c r="AT298" s="22">
        <f t="shared" si="69"/>
        <v>3.8184257781373244E-3</v>
      </c>
      <c r="AU298" s="22">
        <f t="shared" si="69"/>
        <v>3.8202984324406178E-3</v>
      </c>
      <c r="AV298" s="22">
        <f t="shared" si="69"/>
        <v>3.8218680395533831E-3</v>
      </c>
      <c r="AW298" s="22">
        <f t="shared" si="69"/>
        <v>3.8230605216655962E-3</v>
      </c>
      <c r="AY298" s="79"/>
    </row>
    <row r="299" spans="1:51" x14ac:dyDescent="0.25">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5.5840147541839718E-4</v>
      </c>
      <c r="R299" s="22">
        <f t="shared" si="69"/>
        <v>5.620753208024884E-4</v>
      </c>
      <c r="S299" s="22">
        <f t="shared" si="69"/>
        <v>5.6066630759729153E-4</v>
      </c>
      <c r="T299" s="22">
        <f t="shared" si="69"/>
        <v>5.6157634290112345E-4</v>
      </c>
      <c r="U299" s="22">
        <f t="shared" si="69"/>
        <v>5.6159613547716977E-4</v>
      </c>
      <c r="V299" s="22">
        <f t="shared" si="69"/>
        <v>5.6178683196627093E-4</v>
      </c>
      <c r="W299" s="22">
        <f t="shared" si="69"/>
        <v>5.6290393869214356E-4</v>
      </c>
      <c r="X299" s="22">
        <f t="shared" si="69"/>
        <v>5.645308779883766E-4</v>
      </c>
      <c r="Y299" s="22">
        <f t="shared" si="69"/>
        <v>5.6605380948017545E-4</v>
      </c>
      <c r="Z299" s="22">
        <f t="shared" si="69"/>
        <v>5.6748982359473594E-4</v>
      </c>
      <c r="AA299" s="22">
        <f t="shared" si="69"/>
        <v>5.6883553846490673E-4</v>
      </c>
      <c r="AB299" s="22">
        <f t="shared" si="69"/>
        <v>5.7012079913769484E-4</v>
      </c>
      <c r="AC299" s="22">
        <f t="shared" si="69"/>
        <v>5.7136961061407033E-4</v>
      </c>
      <c r="AD299" s="22">
        <f t="shared" si="69"/>
        <v>5.7257792176041594E-4</v>
      </c>
      <c r="AE299" s="22">
        <f t="shared" si="69"/>
        <v>5.7374897777707958E-4</v>
      </c>
      <c r="AF299" s="22">
        <f t="shared" si="69"/>
        <v>5.7488914523303825E-4</v>
      </c>
      <c r="AG299" s="22">
        <f t="shared" si="69"/>
        <v>5.760064894775208E-4</v>
      </c>
      <c r="AH299" s="22">
        <f t="shared" si="69"/>
        <v>5.7709286127535829E-4</v>
      </c>
      <c r="AI299" s="22">
        <f t="shared" si="69"/>
        <v>5.7816327054346548E-4</v>
      </c>
      <c r="AJ299" s="22">
        <f t="shared" si="69"/>
        <v>5.7920715562869113E-4</v>
      </c>
      <c r="AK299" s="22">
        <f t="shared" si="69"/>
        <v>5.8019781115600767E-4</v>
      </c>
      <c r="AL299" s="22">
        <f t="shared" si="69"/>
        <v>5.811263999509201E-4</v>
      </c>
      <c r="AM299" s="22">
        <f t="shared" si="69"/>
        <v>5.8199457697221952E-4</v>
      </c>
      <c r="AN299" s="22">
        <f t="shared" si="69"/>
        <v>5.8282199425588939E-4</v>
      </c>
      <c r="AO299" s="22">
        <f t="shared" si="69"/>
        <v>5.8357363646125153E-4</v>
      </c>
      <c r="AP299" s="22">
        <f t="shared" si="69"/>
        <v>5.8425678515061229E-4</v>
      </c>
      <c r="AQ299" s="22">
        <f t="shared" si="69"/>
        <v>5.8487492413681285E-4</v>
      </c>
      <c r="AR299" s="22">
        <f t="shared" si="69"/>
        <v>5.8541760018569874E-4</v>
      </c>
      <c r="AS299" s="22">
        <f t="shared" si="69"/>
        <v>5.8587327760768629E-4</v>
      </c>
      <c r="AT299" s="22">
        <f t="shared" si="69"/>
        <v>5.8621578048485747E-4</v>
      </c>
      <c r="AU299" s="22">
        <f t="shared" si="69"/>
        <v>5.8647354978308105E-4</v>
      </c>
      <c r="AV299" s="22">
        <f t="shared" si="69"/>
        <v>5.8665853167492793E-4</v>
      </c>
      <c r="AW299" s="22">
        <f t="shared" si="69"/>
        <v>5.8675527523613749E-4</v>
      </c>
      <c r="AY299" s="79"/>
    </row>
    <row r="300" spans="1:51" x14ac:dyDescent="0.25">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6.769960915195136E-3</v>
      </c>
      <c r="O300" s="22">
        <f t="shared" si="69"/>
        <v>6.8044291009834836E-3</v>
      </c>
      <c r="P300" s="22">
        <f t="shared" si="69"/>
        <v>6.8438891439814974E-3</v>
      </c>
      <c r="Q300" s="22">
        <f t="shared" si="69"/>
        <v>6.8863566425632575E-3</v>
      </c>
      <c r="R300" s="22">
        <f t="shared" si="69"/>
        <v>6.9316634884048298E-3</v>
      </c>
      <c r="S300" s="22">
        <f t="shared" si="69"/>
        <v>6.9142871599526205E-3</v>
      </c>
      <c r="T300" s="22">
        <f t="shared" si="69"/>
        <v>6.9255099592025939E-3</v>
      </c>
      <c r="U300" s="22">
        <f t="shared" si="69"/>
        <v>6.9257540465546717E-3</v>
      </c>
      <c r="V300" s="22">
        <f t="shared" si="69"/>
        <v>6.9281057667635966E-3</v>
      </c>
      <c r="W300" s="22">
        <f t="shared" si="69"/>
        <v>6.9418822262838752E-3</v>
      </c>
      <c r="X300" s="22">
        <f t="shared" si="69"/>
        <v>6.9619460776934108E-3</v>
      </c>
      <c r="Y300" s="22">
        <f t="shared" si="69"/>
        <v>6.9807272769853018E-3</v>
      </c>
      <c r="Z300" s="22">
        <f t="shared" si="69"/>
        <v>6.9984365878878341E-3</v>
      </c>
      <c r="AA300" s="22">
        <f t="shared" si="69"/>
        <v>7.0150323043089895E-3</v>
      </c>
      <c r="AB300" s="22">
        <f t="shared" si="69"/>
        <v>7.0308824833667143E-3</v>
      </c>
      <c r="AC300" s="22">
        <f t="shared" si="69"/>
        <v>7.0462831611661494E-3</v>
      </c>
      <c r="AD300" s="22">
        <f t="shared" si="69"/>
        <v>7.0611843780418503E-3</v>
      </c>
      <c r="AE300" s="22">
        <f t="shared" si="69"/>
        <v>7.0756261546741969E-3</v>
      </c>
      <c r="AF300" s="22">
        <f t="shared" si="69"/>
        <v>7.0896870052980076E-3</v>
      </c>
      <c r="AG300" s="22">
        <f t="shared" si="69"/>
        <v>7.1034663939614374E-3</v>
      </c>
      <c r="AH300" s="22">
        <f t="shared" si="69"/>
        <v>7.1168638221124408E-3</v>
      </c>
      <c r="AI300" s="22">
        <f t="shared" si="69"/>
        <v>7.1300643960689608E-3</v>
      </c>
      <c r="AJ300" s="22">
        <f t="shared" si="69"/>
        <v>7.1429378666938896E-3</v>
      </c>
      <c r="AK300" s="22">
        <f t="shared" si="69"/>
        <v>7.1551548961455366E-3</v>
      </c>
      <c r="AL300" s="22">
        <f t="shared" si="69"/>
        <v>7.1666065020197216E-3</v>
      </c>
      <c r="AM300" s="22">
        <f t="shared" si="69"/>
        <v>7.1773130937117773E-3</v>
      </c>
      <c r="AN300" s="22">
        <f t="shared" si="69"/>
        <v>7.1875170253960594E-3</v>
      </c>
      <c r="AO300" s="22">
        <f t="shared" si="69"/>
        <v>7.1967864785074569E-3</v>
      </c>
      <c r="AP300" s="22">
        <f t="shared" si="69"/>
        <v>7.2052112512237436E-3</v>
      </c>
      <c r="AQ300" s="22">
        <f t="shared" si="69"/>
        <v>7.2128343068585061E-3</v>
      </c>
      <c r="AR300" s="22">
        <f t="shared" si="69"/>
        <v>7.219526733326766E-3</v>
      </c>
      <c r="AS300" s="22">
        <f t="shared" si="69"/>
        <v>7.2251462694130899E-3</v>
      </c>
      <c r="AT300" s="22">
        <f t="shared" si="69"/>
        <v>7.2293701066827492E-3</v>
      </c>
      <c r="AU300" s="22">
        <f t="shared" si="69"/>
        <v>7.232548986748819E-3</v>
      </c>
      <c r="AV300" s="22">
        <f t="shared" si="69"/>
        <v>7.2348302330129321E-3</v>
      </c>
      <c r="AW300" s="22">
        <f t="shared" si="69"/>
        <v>7.2360233005363686E-3</v>
      </c>
      <c r="AY300" s="79"/>
    </row>
    <row r="301" spans="1:51" x14ac:dyDescent="0.25">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5">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5">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2.6729002214214568E-2</v>
      </c>
      <c r="M303" s="22">
        <f t="shared" si="70"/>
        <v>2.6740992333189311E-2</v>
      </c>
      <c r="N303" s="22">
        <f t="shared" si="70"/>
        <v>2.6495489531984436E-2</v>
      </c>
      <c r="O303" s="22">
        <f t="shared" si="70"/>
        <v>2.609452683304701E-2</v>
      </c>
      <c r="P303" s="22">
        <f t="shared" si="70"/>
        <v>2.5544514050244028E-2</v>
      </c>
      <c r="Q303" s="22">
        <f t="shared" si="70"/>
        <v>2.5145143775072754E-2</v>
      </c>
      <c r="R303" s="22">
        <f t="shared" si="70"/>
        <v>2.4781112413324518E-2</v>
      </c>
      <c r="S303" s="22">
        <f t="shared" si="70"/>
        <v>2.2119850736863438E-2</v>
      </c>
      <c r="T303" s="22">
        <f t="shared" si="70"/>
        <v>2.2884216141871892E-2</v>
      </c>
      <c r="U303" s="22">
        <f t="shared" si="70"/>
        <v>2.2864544545948863E-2</v>
      </c>
      <c r="V303" s="22">
        <f t="shared" si="70"/>
        <v>2.2349209585613386E-2</v>
      </c>
      <c r="W303" s="22">
        <f t="shared" si="70"/>
        <v>2.2072248282822265E-2</v>
      </c>
      <c r="X303" s="22">
        <f t="shared" si="70"/>
        <v>2.1829131631099036E-2</v>
      </c>
      <c r="Y303" s="22">
        <f t="shared" si="70"/>
        <v>2.168349697720074E-2</v>
      </c>
      <c r="Z303" s="22">
        <f t="shared" si="70"/>
        <v>2.16040406617014E-2</v>
      </c>
      <c r="AA303" s="22">
        <f t="shared" si="70"/>
        <v>2.158909713703637E-2</v>
      </c>
      <c r="AB303" s="22">
        <f t="shared" si="70"/>
        <v>2.1693597526377076E-2</v>
      </c>
      <c r="AC303" s="22">
        <f t="shared" si="70"/>
        <v>2.1921059725777094E-2</v>
      </c>
      <c r="AD303" s="22">
        <f t="shared" si="70"/>
        <v>2.2243888566125167E-2</v>
      </c>
      <c r="AE303" s="22">
        <f t="shared" si="70"/>
        <v>2.2594213449130693E-2</v>
      </c>
      <c r="AF303" s="22">
        <f t="shared" si="70"/>
        <v>2.2978036113902488E-2</v>
      </c>
      <c r="AG303" s="22">
        <f t="shared" si="70"/>
        <v>2.3467810661069458E-2</v>
      </c>
      <c r="AH303" s="22">
        <f t="shared" si="70"/>
        <v>2.3992643640663967E-2</v>
      </c>
      <c r="AI303" s="22">
        <f t="shared" si="70"/>
        <v>2.4553401994137039E-2</v>
      </c>
      <c r="AJ303" s="22">
        <f t="shared" si="70"/>
        <v>2.5155179177804035E-2</v>
      </c>
      <c r="AK303" s="22">
        <f t="shared" si="70"/>
        <v>2.5780868953810543E-2</v>
      </c>
      <c r="AL303" s="22">
        <f t="shared" si="70"/>
        <v>2.6395448536936907E-2</v>
      </c>
      <c r="AM303" s="22">
        <f t="shared" si="70"/>
        <v>2.6985938283534693E-2</v>
      </c>
      <c r="AN303" s="22">
        <f t="shared" si="70"/>
        <v>2.7599371037367381E-2</v>
      </c>
      <c r="AO303" s="22">
        <f t="shared" si="70"/>
        <v>2.816769452545647E-2</v>
      </c>
      <c r="AP303" s="22">
        <f t="shared" si="70"/>
        <v>2.875043707640362E-2</v>
      </c>
      <c r="AQ303" s="22">
        <f t="shared" si="70"/>
        <v>2.9360485943112583E-2</v>
      </c>
      <c r="AR303" s="22">
        <f t="shared" si="70"/>
        <v>2.9999669991420112E-2</v>
      </c>
      <c r="AS303" s="22">
        <f t="shared" si="70"/>
        <v>3.0669498707449793E-2</v>
      </c>
      <c r="AT303" s="22">
        <f t="shared" si="70"/>
        <v>3.1286560507744206E-2</v>
      </c>
      <c r="AU303" s="22">
        <f t="shared" si="70"/>
        <v>3.1932726595321148E-2</v>
      </c>
      <c r="AV303" s="22">
        <f t="shared" si="70"/>
        <v>3.2636230731040113E-2</v>
      </c>
      <c r="AW303" s="22">
        <f t="shared" si="70"/>
        <v>3.3382774113920009E-2</v>
      </c>
      <c r="AY303" s="79"/>
    </row>
    <row r="304" spans="1:51" x14ac:dyDescent="0.25">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3.8999555700251309E-3</v>
      </c>
      <c r="P304" s="22">
        <f t="shared" si="70"/>
        <v>3.8177534504158584E-3</v>
      </c>
      <c r="Q304" s="22">
        <f t="shared" si="70"/>
        <v>3.7580655955978051E-3</v>
      </c>
      <c r="R304" s="22">
        <f t="shared" si="70"/>
        <v>3.7036593154610876E-3</v>
      </c>
      <c r="S304" s="22">
        <f t="shared" si="70"/>
        <v>3.3059206492337782E-3</v>
      </c>
      <c r="T304" s="22">
        <f t="shared" si="70"/>
        <v>3.4201588240767131E-3</v>
      </c>
      <c r="U304" s="22">
        <f t="shared" si="70"/>
        <v>3.4172188071688704E-3</v>
      </c>
      <c r="V304" s="22">
        <f t="shared" si="70"/>
        <v>3.3401994589412646E-3</v>
      </c>
      <c r="W304" s="22">
        <f t="shared" si="70"/>
        <v>3.2988062280000664E-3</v>
      </c>
      <c r="X304" s="22">
        <f t="shared" si="70"/>
        <v>3.2624712468708769E-3</v>
      </c>
      <c r="Y304" s="22">
        <f t="shared" si="70"/>
        <v>3.2407054304874959E-3</v>
      </c>
      <c r="Z304" s="22">
        <f t="shared" si="70"/>
        <v>3.2288302927550535E-3</v>
      </c>
      <c r="AA304" s="22">
        <f t="shared" si="70"/>
        <v>3.2265969093859632E-3</v>
      </c>
      <c r="AB304" s="22">
        <f t="shared" si="70"/>
        <v>3.2422150073145662E-3</v>
      </c>
      <c r="AC304" s="22">
        <f t="shared" si="70"/>
        <v>3.2762103534343064E-3</v>
      </c>
      <c r="AD304" s="22">
        <f t="shared" si="70"/>
        <v>3.3244587137949075E-3</v>
      </c>
      <c r="AE304" s="22">
        <f t="shared" si="70"/>
        <v>3.3768164931689913E-3</v>
      </c>
      <c r="AF304" s="22">
        <f t="shared" si="70"/>
        <v>3.434180681029372E-3</v>
      </c>
      <c r="AG304" s="22">
        <f t="shared" si="70"/>
        <v>3.5073798996050226E-3</v>
      </c>
      <c r="AH304" s="22">
        <f t="shared" si="70"/>
        <v>3.5858187735956525E-3</v>
      </c>
      <c r="AI304" s="22">
        <f t="shared" si="70"/>
        <v>3.6696268716714451E-3</v>
      </c>
      <c r="AJ304" s="22">
        <f t="shared" si="70"/>
        <v>3.7595654359677696E-3</v>
      </c>
      <c r="AK304" s="22">
        <f t="shared" si="70"/>
        <v>3.8530778549764194E-3</v>
      </c>
      <c r="AL304" s="22">
        <f t="shared" si="70"/>
        <v>3.9449298009332215E-3</v>
      </c>
      <c r="AM304" s="22">
        <f t="shared" si="70"/>
        <v>4.0331814021605846E-3</v>
      </c>
      <c r="AN304" s="22">
        <f t="shared" si="70"/>
        <v>4.1248619488304652E-3</v>
      </c>
      <c r="AO304" s="22">
        <f t="shared" si="70"/>
        <v>4.2098006935385006E-3</v>
      </c>
      <c r="AP304" s="22">
        <f t="shared" si="70"/>
        <v>4.2968944382152123E-3</v>
      </c>
      <c r="AQ304" s="22">
        <f t="shared" si="70"/>
        <v>4.3880692462863087E-3</v>
      </c>
      <c r="AR304" s="22">
        <f t="shared" si="70"/>
        <v>4.4835984507596094E-3</v>
      </c>
      <c r="AS304" s="22">
        <f t="shared" si="70"/>
        <v>4.5837076517716169E-3</v>
      </c>
      <c r="AT304" s="22">
        <f t="shared" si="70"/>
        <v>4.6759305773109378E-3</v>
      </c>
      <c r="AU304" s="22">
        <f t="shared" si="70"/>
        <v>4.7725032819447566E-3</v>
      </c>
      <c r="AV304" s="22">
        <f t="shared" si="70"/>
        <v>4.8776454403056521E-3</v>
      </c>
      <c r="AW304" s="22">
        <f t="shared" si="70"/>
        <v>4.9892200261548447E-3</v>
      </c>
      <c r="AY304" s="79"/>
    </row>
    <row r="305" spans="1:51" x14ac:dyDescent="0.25">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1.8197780265539365E-2</v>
      </c>
      <c r="Q305" s="22">
        <f t="shared" si="70"/>
        <v>1.8432867891885713E-2</v>
      </c>
      <c r="R305" s="22">
        <f t="shared" si="70"/>
        <v>1.8677293946611211E-2</v>
      </c>
      <c r="S305" s="22">
        <f t="shared" si="70"/>
        <v>1.7866519757963228E-2</v>
      </c>
      <c r="T305" s="22">
        <f t="shared" si="70"/>
        <v>1.8509144113960856E-2</v>
      </c>
      <c r="U305" s="22">
        <f t="shared" si="70"/>
        <v>1.8806988990823701E-2</v>
      </c>
      <c r="V305" s="22">
        <f t="shared" si="70"/>
        <v>1.8884456622465989E-2</v>
      </c>
      <c r="W305" s="22">
        <f t="shared" si="70"/>
        <v>1.9076579460793972E-2</v>
      </c>
      <c r="X305" s="22">
        <f t="shared" si="70"/>
        <v>1.9288020002145689E-2</v>
      </c>
      <c r="Y305" s="22">
        <f t="shared" si="70"/>
        <v>1.9539785970133085E-2</v>
      </c>
      <c r="Z305" s="22">
        <f t="shared" si="70"/>
        <v>1.9819994601871449E-2</v>
      </c>
      <c r="AA305" s="22">
        <f t="shared" si="70"/>
        <v>2.0129932389994051E-2</v>
      </c>
      <c r="AB305" s="22">
        <f t="shared" si="70"/>
        <v>2.0500232945743369E-2</v>
      </c>
      <c r="AC305" s="22">
        <f t="shared" si="70"/>
        <v>2.0937059179758664E-2</v>
      </c>
      <c r="AD305" s="22">
        <f t="shared" si="70"/>
        <v>2.1429807921436568E-2</v>
      </c>
      <c r="AE305" s="22">
        <f t="shared" si="70"/>
        <v>2.1945154822106773E-2</v>
      </c>
      <c r="AF305" s="22">
        <f t="shared" si="70"/>
        <v>2.2487694592975279E-2</v>
      </c>
      <c r="AG305" s="22">
        <f t="shared" si="70"/>
        <v>2.3099678743148656E-2</v>
      </c>
      <c r="AH305" s="22">
        <f t="shared" si="70"/>
        <v>2.3744156426757715E-2</v>
      </c>
      <c r="AI305" s="22">
        <f t="shared" si="70"/>
        <v>2.4423456573095255E-2</v>
      </c>
      <c r="AJ305" s="22">
        <f t="shared" si="70"/>
        <v>2.5142024875307544E-2</v>
      </c>
      <c r="AK305" s="22">
        <f t="shared" si="70"/>
        <v>2.5890804322949275E-2</v>
      </c>
      <c r="AL305" s="22">
        <f t="shared" si="70"/>
        <v>2.664925548017839E-2</v>
      </c>
      <c r="AM305" s="22">
        <f t="shared" si="70"/>
        <v>2.7409320556492311E-2</v>
      </c>
      <c r="AN305" s="22">
        <f t="shared" si="70"/>
        <v>2.8201196183477262E-2</v>
      </c>
      <c r="AO305" s="22">
        <f t="shared" si="70"/>
        <v>2.8981036630624464E-2</v>
      </c>
      <c r="AP305" s="22">
        <f t="shared" si="70"/>
        <v>2.9787501375830049E-2</v>
      </c>
      <c r="AQ305" s="22">
        <f t="shared" si="70"/>
        <v>3.0630461447410714E-2</v>
      </c>
      <c r="AR305" s="22">
        <f t="shared" si="70"/>
        <v>3.1512558779286347E-2</v>
      </c>
      <c r="AS305" s="22">
        <f t="shared" si="70"/>
        <v>3.2436334131589861E-2</v>
      </c>
      <c r="AT305" s="22">
        <f t="shared" si="70"/>
        <v>3.3343283263071261E-2</v>
      </c>
      <c r="AU305" s="22">
        <f t="shared" si="70"/>
        <v>3.4292330953186408E-2</v>
      </c>
      <c r="AV305" s="22">
        <f t="shared" si="70"/>
        <v>3.5306560909979502E-2</v>
      </c>
      <c r="AW305" s="22">
        <f t="shared" si="70"/>
        <v>3.6377908135725716E-2</v>
      </c>
      <c r="AY305" s="79"/>
    </row>
    <row r="306" spans="1:51" x14ac:dyDescent="0.25">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8.0430818839717713E-2</v>
      </c>
      <c r="P306" s="22">
        <f t="shared" si="70"/>
        <v>7.938481013134728E-2</v>
      </c>
      <c r="Q306" s="22">
        <f t="shared" si="70"/>
        <v>7.8944464359385624E-2</v>
      </c>
      <c r="R306" s="22">
        <f t="shared" si="70"/>
        <v>7.8604018955287347E-2</v>
      </c>
      <c r="S306" s="22">
        <f t="shared" si="70"/>
        <v>6.7721104784121369E-2</v>
      </c>
      <c r="T306" s="22">
        <f t="shared" si="70"/>
        <v>7.2746055762746717E-2</v>
      </c>
      <c r="U306" s="22">
        <f t="shared" si="70"/>
        <v>7.4131998037435823E-2</v>
      </c>
      <c r="V306" s="22">
        <f t="shared" si="70"/>
        <v>7.3072847188380266E-2</v>
      </c>
      <c r="W306" s="22">
        <f t="shared" si="70"/>
        <v>7.3078546347850409E-2</v>
      </c>
      <c r="X306" s="22">
        <f t="shared" si="70"/>
        <v>7.3192853128497673E-2</v>
      </c>
      <c r="Y306" s="22">
        <f t="shared" si="70"/>
        <v>7.379139145393912E-2</v>
      </c>
      <c r="Z306" s="22">
        <f t="shared" si="70"/>
        <v>7.4730832126072358E-2</v>
      </c>
      <c r="AA306" s="22">
        <f t="shared" si="70"/>
        <v>7.6016686997398025E-2</v>
      </c>
      <c r="AB306" s="22">
        <f t="shared" si="70"/>
        <v>7.7952791767565116E-2</v>
      </c>
      <c r="AC306" s="22">
        <f t="shared" si="70"/>
        <v>8.058176878132102E-2</v>
      </c>
      <c r="AD306" s="22">
        <f t="shared" si="70"/>
        <v>8.3779949770334525E-2</v>
      </c>
      <c r="AE306" s="22">
        <f t="shared" si="70"/>
        <v>8.7193551289418469E-2</v>
      </c>
      <c r="AF306" s="22">
        <f t="shared" si="70"/>
        <v>9.086314533375843E-2</v>
      </c>
      <c r="AG306" s="22">
        <f t="shared" si="70"/>
        <v>9.5207542157191016E-2</v>
      </c>
      <c r="AH306" s="22">
        <f t="shared" si="70"/>
        <v>9.9845384412612703E-2</v>
      </c>
      <c r="AI306" s="22">
        <f t="shared" si="70"/>
        <v>0.10479058883031935</v>
      </c>
      <c r="AJ306" s="22">
        <f t="shared" si="70"/>
        <v>0.11008424950630839</v>
      </c>
      <c r="AK306" s="22">
        <f t="shared" si="70"/>
        <v>0.11563811747896563</v>
      </c>
      <c r="AL306" s="22">
        <f t="shared" si="70"/>
        <v>0.12124974675259657</v>
      </c>
      <c r="AM306" s="22">
        <f t="shared" si="70"/>
        <v>0.12684018285608722</v>
      </c>
      <c r="AN306" s="22">
        <f t="shared" si="70"/>
        <v>0.13269670954262766</v>
      </c>
      <c r="AO306" s="22">
        <f t="shared" si="70"/>
        <v>0.13840376003949142</v>
      </c>
      <c r="AP306" s="22">
        <f t="shared" si="70"/>
        <v>0.14433134444584136</v>
      </c>
      <c r="AQ306" s="22">
        <f t="shared" si="70"/>
        <v>0.15056902557263782</v>
      </c>
      <c r="AR306" s="22">
        <f t="shared" si="70"/>
        <v>0.15713981745462244</v>
      </c>
      <c r="AS306" s="22">
        <f t="shared" si="70"/>
        <v>0.16406568679413838</v>
      </c>
      <c r="AT306" s="22">
        <f t="shared" si="70"/>
        <v>0.17080292085025456</v>
      </c>
      <c r="AU306" s="22">
        <f t="shared" si="70"/>
        <v>0.17789457992774635</v>
      </c>
      <c r="AV306" s="22">
        <f t="shared" si="70"/>
        <v>0.18554565393050121</v>
      </c>
      <c r="AW306" s="22">
        <f t="shared" si="70"/>
        <v>0.19367806389247613</v>
      </c>
      <c r="AY306" s="79"/>
    </row>
    <row r="307" spans="1:51" x14ac:dyDescent="0.25">
      <c r="B307" s="101"/>
    </row>
    <row r="308" spans="1:51" x14ac:dyDescent="0.25">
      <c r="B308" s="101"/>
    </row>
    <row r="309" spans="1:51" x14ac:dyDescent="0.25">
      <c r="B309" s="101"/>
    </row>
    <row r="310" spans="1:51" x14ac:dyDescent="0.25">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72.246065125367679</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72.223708556447988</v>
      </c>
      <c r="T310" s="93">
        <f>IF('Net zero activities &amp; levers'!$C$7="Off",(('Activity data'!AM5*EF!$H4)*kgtoGg),IF('Net zero activities &amp; levers'!$C$7="On",((('Net zero supporting data'!K76*EF!$H4)+('Net zero supporting data'!K71*'Net zero supporting data'!K56))*kgtoGg),"ERROR"))</f>
        <v>73.433953590671948</v>
      </c>
      <c r="U310" s="93">
        <f>IF('Net zero activities &amp; levers'!$C$7="Off",(('Activity data'!AN5*EF!$H4)*kgtoGg),IF('Net zero activities &amp; levers'!$C$7="On",((('Net zero supporting data'!L76*EF!$H4)+('Net zero supporting data'!L71*'Net zero supporting data'!L56))*kgtoGg),"ERROR"))</f>
        <v>73.815520007442061</v>
      </c>
      <c r="V310" s="93">
        <f>IF('Net zero activities &amp; levers'!$C$7="Off",(('Activity data'!AO5*EF!$H4)*kgtoGg),IF('Net zero activities &amp; levers'!$C$7="On",((('Net zero supporting data'!M76*EF!$H4)+('Net zero supporting data'!M71*'Net zero supporting data'!M56))*kgtoGg),"ERROR"))</f>
        <v>73.69387664151607</v>
      </c>
      <c r="W310" s="93">
        <f>IF('Net zero activities &amp; levers'!$C$7="Off",(('Activity data'!AP5*EF!$H4)*kgtoGg),IF('Net zero activities &amp; levers'!$C$7="On",((('Net zero supporting data'!N76*EF!$H4)+('Net zero supporting data'!N71*'Net zero supporting data'!N56))*kgtoGg),"ERROR"))</f>
        <v>73.867797643681854</v>
      </c>
      <c r="X310" s="93">
        <f>IF('Net zero activities &amp; levers'!$C$7="Off",(('Activity data'!AQ5*EF!$H4)*kgtoGg),IF('Net zero activities &amp; levers'!$C$7="On",((('Net zero supporting data'!O76*EF!$H4)+('Net zero supporting data'!O71*'Net zero supporting data'!O56))*kgtoGg),"ERROR"))</f>
        <v>74.104125334437256</v>
      </c>
      <c r="Y310" s="93">
        <f>IF('Net zero activities &amp; levers'!$C$7="Off",(('Activity data'!AR5*EF!$H4)*kgtoGg),IF('Net zero activities &amp; levers'!$C$7="On",((('Net zero supporting data'!P76*EF!$H4)+('Net zero supporting data'!P71*'Net zero supporting data'!P56))*kgtoGg),"ERROR"))</f>
        <v>74.43625124204452</v>
      </c>
      <c r="Z310" s="93">
        <f>IF('Net zero activities &amp; levers'!$C$7="Off",(('Activity data'!AS5*EF!$H4)*kgtoGg),IF('Net zero activities &amp; levers'!$C$7="On",((('Net zero supporting data'!Q76*EF!$H4)+('Net zero supporting data'!Q71*'Net zero supporting data'!Q56))*kgtoGg),"ERROR"))</f>
        <v>74.835653279987824</v>
      </c>
      <c r="AA310" s="93">
        <f>IF('Net zero activities &amp; levers'!$C$7="Off",(('Activity data'!AT5*EF!$H4)*kgtoGg),IF('Net zero activities &amp; levers'!$C$7="On",((('Net zero supporting data'!R76*EF!$H4)+('Net zero supporting data'!R71*'Net zero supporting data'!R56))*kgtoGg),"ERROR"))</f>
        <v>75.303856336960493</v>
      </c>
      <c r="AB310" s="93">
        <f>IF('Net zero activities &amp; levers'!$C$7="Off",(('Activity data'!AU5*EF!$H4)*kgtoGg),IF('Net zero activities &amp; levers'!$C$7="On",((('Net zero supporting data'!S76*EF!$H4)+('Net zero supporting data'!S71*'Net zero supporting data'!S56))*kgtoGg),"ERROR"))</f>
        <v>75.909370772409076</v>
      </c>
      <c r="AC310" s="93">
        <f>IF('Net zero activities &amp; levers'!$C$7="Off",(('Activity data'!AV5*EF!$H4)*kgtoGg),IF('Net zero activities &amp; levers'!$C$7="On",((('Net zero supporting data'!T76*EF!$H4)+('Net zero supporting data'!T71*'Net zero supporting data'!T56))*kgtoGg),"ERROR"))</f>
        <v>76.664478114345883</v>
      </c>
      <c r="AD310" s="93">
        <f>IF('Net zero activities &amp; levers'!$C$7="Off",(('Activity data'!AW5*EF!$H4)*kgtoGg),IF('Net zero activities &amp; levers'!$C$7="On",((('Net zero supporting data'!U76*EF!$H4)+('Net zero supporting data'!U71*'Net zero supporting data'!U56))*kgtoGg),"ERROR"))</f>
        <v>77.543244301457847</v>
      </c>
      <c r="AE310" s="93">
        <f>IF('Net zero activities &amp; levers'!$C$7="Off",(('Activity data'!AX5*EF!$H4)*kgtoGg),IF('Net zero activities &amp; levers'!$C$7="On",((('Net zero supporting data'!V76*EF!$H4)+('Net zero supporting data'!V71*'Net zero supporting data'!V56))*kgtoGg),"ERROR"))</f>
        <v>78.469847600654177</v>
      </c>
      <c r="AF310" s="93">
        <f>IF('Net zero activities &amp; levers'!$C$7="Off",(('Activity data'!AY5*EF!$H4)*kgtoGg),IF('Net zero activities &amp; levers'!$C$7="On",((('Net zero supporting data'!W76*EF!$H4)+('Net zero supporting data'!W71*'Net zero supporting data'!W56))*kgtoGg),"ERROR"))</f>
        <v>79.453945502873466</v>
      </c>
      <c r="AG310" s="93">
        <f>IF('Net zero activities &amp; levers'!$C$7="Off",(('Activity data'!AZ5*EF!$H4)*kgtoGg),IF('Net zero activities &amp; levers'!$C$7="On",((('Net zero supporting data'!X76*EF!$H4)+('Net zero supporting data'!X71*'Net zero supporting data'!X56))*kgtoGg),"ERROR"))</f>
        <v>80.588262140414244</v>
      </c>
      <c r="AH310" s="93">
        <f>IF('Net zero activities &amp; levers'!$C$7="Off",(('Activity data'!BA5*EF!$H4)*kgtoGg),IF('Net zero activities &amp; levers'!$C$7="On",((('Net zero supporting data'!Y76*EF!$H4)+('Net zero supporting data'!Y71*'Net zero supporting data'!Y56))*kgtoGg),"ERROR"))</f>
        <v>81.789525583734331</v>
      </c>
      <c r="AI310" s="93">
        <f>IF('Net zero activities &amp; levers'!$C$7="Off",(('Activity data'!BB5*EF!$H4)*kgtoGg),IF('Net zero activities &amp; levers'!$C$7="On",((('Net zero supporting data'!Z76*EF!$H4)+('Net zero supporting data'!Z71*'Net zero supporting data'!Z56))*kgtoGg),"ERROR"))</f>
        <v>83.062400052442698</v>
      </c>
      <c r="AJ310" s="93">
        <f>IF('Net zero activities &amp; levers'!$C$7="Off",(('Activity data'!BC5*EF!$H4)*kgtoGg),IF('Net zero activities &amp; levers'!$C$7="On",((('Net zero supporting data'!AA76*EF!$H4)+('Net zero supporting data'!AA71*'Net zero supporting data'!AA56))*kgtoGg),"ERROR"))</f>
        <v>84.41555806119554</v>
      </c>
      <c r="AK310" s="93">
        <f>IF('Net zero activities &amp; levers'!$C$7="Off",(('Activity data'!BD5*EF!$H4)*kgtoGg),IF('Net zero activities &amp; levers'!$C$7="On",((('Net zero supporting data'!AB76*EF!$H4)+('Net zero supporting data'!AB71*'Net zero supporting data'!AB56))*kgtoGg),"ERROR"))</f>
        <v>85.827840588614009</v>
      </c>
      <c r="AL310" s="93">
        <f>IF('Net zero activities &amp; levers'!$C$7="Off",(('Activity data'!BE5*EF!$H4)*kgtoGg),IF('Net zero activities &amp; levers'!$C$7="On",((('Net zero supporting data'!AC76*EF!$H4)+('Net zero supporting data'!AC71*'Net zero supporting data'!AC56))*kgtoGg),"ERROR"))</f>
        <v>87.253942574092775</v>
      </c>
      <c r="AM310" s="93">
        <f>IF('Net zero activities &amp; levers'!$C$7="Off",(('Activity data'!BF5*EF!$H4)*kgtoGg),IF('Net zero activities &amp; levers'!$C$7="On",((('Net zero supporting data'!AD76*EF!$H4)+('Net zero supporting data'!AD71*'Net zero supporting data'!AD56))*kgtoGg),"ERROR"))</f>
        <v>88.676405002762891</v>
      </c>
      <c r="AN310" s="93">
        <f>IF('Net zero activities &amp; levers'!$C$7="Off",(('Activity data'!BG5*EF!$H4)*kgtoGg),IF('Net zero activities &amp; levers'!$C$7="On",((('Net zero supporting data'!AE76*EF!$H4)+('Net zero supporting data'!AE71*'Net zero supporting data'!AE56))*kgtoGg),"ERROR"))</f>
        <v>90.160719665746086</v>
      </c>
      <c r="AO310" s="93">
        <f>IF('Net zero activities &amp; levers'!$C$7="Off",(('Activity data'!BH5*EF!$H4)*kgtoGg),IF('Net zero activities &amp; levers'!$C$7="On",((('Net zero supporting data'!AF76*EF!$H4)+('Net zero supporting data'!AF71*'Net zero supporting data'!AF56))*kgtoGg),"ERROR"))</f>
        <v>91.611506162683995</v>
      </c>
      <c r="AP310" s="93">
        <f>IF('Net zero activities &amp; levers'!$C$7="Off",(('Activity data'!BI5*EF!$H4)*kgtoGg),IF('Net zero activities &amp; levers'!$C$7="On",((('Net zero supporting data'!AG76*EF!$H4)+('Net zero supporting data'!AG71*'Net zero supporting data'!AG56))*kgtoGg),"ERROR"))</f>
        <v>93.11191624093901</v>
      </c>
      <c r="AQ310" s="93">
        <f>IF('Net zero activities &amp; levers'!$C$7="Off",(('Activity data'!BJ5*EF!$H4)*kgtoGg),IF('Net zero activities &amp; levers'!$C$7="On",((('Net zero supporting data'!AH76*EF!$H4)+('Net zero supporting data'!AH71*'Net zero supporting data'!AH56))*kgtoGg),"ERROR"))</f>
        <v>94.682600951272718</v>
      </c>
      <c r="AR310" s="93">
        <f>IF('Net zero activities &amp; levers'!$C$7="Off",(('Activity data'!BK5*EF!$H4)*kgtoGg),IF('Net zero activities &amp; levers'!$C$7="On",((('Net zero supporting data'!AI76*EF!$H4)+('Net zero supporting data'!AI71*'Net zero supporting data'!AI56))*kgtoGg),"ERROR"))</f>
        <v>96.328293114276846</v>
      </c>
      <c r="AS310" s="93">
        <f>IF('Net zero activities &amp; levers'!$C$7="Off",(('Activity data'!BL5*EF!$H4)*kgtoGg),IF('Net zero activities &amp; levers'!$C$7="On",((('Net zero supporting data'!AJ76*EF!$H4)+('Net zero supporting data'!AJ71*'Net zero supporting data'!AJ56))*kgtoGg),"ERROR"))</f>
        <v>98.05343909893719</v>
      </c>
      <c r="AT310" s="93">
        <f>IF('Net zero activities &amp; levers'!$C$7="Off",(('Activity data'!BM5*EF!$H4)*kgtoGg),IF('Net zero activities &amp; levers'!$C$7="On",((('Net zero supporting data'!AK76*EF!$H4)+('Net zero supporting data'!AK71*'Net zero supporting data'!AK56))*kgtoGg),"ERROR"))</f>
        <v>99.733350863160126</v>
      </c>
      <c r="AU310" s="93">
        <f>IF('Net zero activities &amp; levers'!$C$7="Off",(('Activity data'!BN5*EF!$H4)*kgtoGg),IF('Net zero activities &amp; levers'!$C$7="On",((('Net zero supporting data'!AL76*EF!$H4)+('Net zero supporting data'!AL71*'Net zero supporting data'!AL56))*kgtoGg),"ERROR"))</f>
        <v>101.49305940869296</v>
      </c>
      <c r="AV310" s="93">
        <f>IF('Net zero activities &amp; levers'!$C$7="Off",(('Activity data'!BO5*EF!$H4)*kgtoGg),IF('Net zero activities &amp; levers'!$C$7="On",((('Net zero supporting data'!AM76*EF!$H4)+('Net zero supporting data'!AM71*'Net zero supporting data'!AM56))*kgtoGg),"ERROR"))</f>
        <v>103.38056261943146</v>
      </c>
      <c r="AW310" s="93">
        <f>IF('Net zero activities &amp; levers'!$C$7="Off",(('Activity data'!BP5*EF!$H4)*kgtoGg),IF('Net zero activities &amp; levers'!$C$7="On",((('Net zero supporting data'!AN76*EF!$H4)+('Net zero supporting data'!AN71*'Net zero supporting data'!AN56))*kgtoGg),"ERROR"))</f>
        <v>105.37757099236671</v>
      </c>
      <c r="AY310" s="79"/>
    </row>
    <row r="311" spans="1:51" x14ac:dyDescent="0.25">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57.783598896292546</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57.765717742365183</v>
      </c>
      <c r="T311" s="93">
        <f>IF('Net zero activities &amp; levers'!$C$7="Off",(('Activity data'!AM6*EF!$H5)*kgtoGg),IF('Net zero activities &amp; levers'!$C$7="On",((('Net zero supporting data'!K77*EF!$H5)+('Net zero supporting data'!K72*'Net zero supporting data'!K52))*kgtoGg),"ERROR"))</f>
        <v>58.733691755932206</v>
      </c>
      <c r="U311" s="93">
        <f>IF('Net zero activities &amp; levers'!$C$7="Off",(('Activity data'!AN6*EF!$H5)*kgtoGg),IF('Net zero activities &amp; levers'!$C$7="On",((('Net zero supporting data'!L77*EF!$H5)+('Net zero supporting data'!L72*'Net zero supporting data'!L52))*kgtoGg),"ERROR"))</f>
        <v>59.038874892767126</v>
      </c>
      <c r="V311" s="93">
        <f>IF('Net zero activities &amp; levers'!$C$7="Off",(('Activity data'!AO6*EF!$H5)*kgtoGg),IF('Net zero activities &amp; levers'!$C$7="On",((('Net zero supporting data'!M77*EF!$H5)+('Net zero supporting data'!M72*'Net zero supporting data'!M52))*kgtoGg),"ERROR"))</f>
        <v>58.941582514935</v>
      </c>
      <c r="W311" s="93">
        <f>IF('Net zero activities &amp; levers'!$C$7="Off",(('Activity data'!AP6*EF!$H5)*kgtoGg),IF('Net zero activities &amp; levers'!$C$7="On",((('Net zero supporting data'!N77*EF!$H5)+('Net zero supporting data'!N72*'Net zero supporting data'!N52))*kgtoGg),"ERROR"))</f>
        <v>59.080687411670191</v>
      </c>
      <c r="X311" s="93">
        <f>IF('Net zero activities &amp; levers'!$C$7="Off",(('Activity data'!AQ6*EF!$H5)*kgtoGg),IF('Net zero activities &amp; levers'!$C$7="On",((('Net zero supporting data'!O77*EF!$H5)+('Net zero supporting data'!O72*'Net zero supporting data'!O52))*kgtoGg),"ERROR"))</f>
        <v>59.269706211060878</v>
      </c>
      <c r="Y311" s="93">
        <f>IF('Net zero activities &amp; levers'!$C$7="Off",(('Activity data'!AR6*EF!$H5)*kgtoGg),IF('Net zero activities &amp; levers'!$C$7="On",((('Net zero supporting data'!P77*EF!$H5)+('Net zero supporting data'!P72*'Net zero supporting data'!P52))*kgtoGg),"ERROR"))</f>
        <v>59.535346010196534</v>
      </c>
      <c r="Z311" s="93">
        <f>IF('Net zero activities &amp; levers'!$C$7="Off",(('Activity data'!AS6*EF!$H5)*kgtoGg),IF('Net zero activities &amp; levers'!$C$7="On",((('Net zero supporting data'!Q77*EF!$H5)+('Net zero supporting data'!Q72*'Net zero supporting data'!Q52))*kgtoGg),"ERROR"))</f>
        <v>59.854794372108422</v>
      </c>
      <c r="AA311" s="93">
        <f>IF('Net zero activities &amp; levers'!$C$7="Off",(('Activity data'!AT6*EF!$H5)*kgtoGg),IF('Net zero activities &amp; levers'!$C$7="On",((('Net zero supporting data'!R77*EF!$H5)+('Net zero supporting data'!R72*'Net zero supporting data'!R52))*kgtoGg),"ERROR"))</f>
        <v>60.229270928017449</v>
      </c>
      <c r="AB311" s="93">
        <f>IF('Net zero activities &amp; levers'!$C$7="Off",(('Activity data'!AU6*EF!$H5)*kgtoGg),IF('Net zero activities &amp; levers'!$C$7="On",((('Net zero supporting data'!S77*EF!$H5)+('Net zero supporting data'!S72*'Net zero supporting data'!S52))*kgtoGg),"ERROR"))</f>
        <v>60.713571397574647</v>
      </c>
      <c r="AC311" s="93">
        <f>IF('Net zero activities &amp; levers'!$C$7="Off",(('Activity data'!AV6*EF!$H5)*kgtoGg),IF('Net zero activities &amp; levers'!$C$7="On",((('Net zero supporting data'!T77*EF!$H5)+('Net zero supporting data'!T72*'Net zero supporting data'!T52))*kgtoGg),"ERROR"))</f>
        <v>61.317518750200797</v>
      </c>
      <c r="AD311" s="93">
        <f>IF('Net zero activities &amp; levers'!$C$7="Off",(('Activity data'!AW6*EF!$H5)*kgtoGg),IF('Net zero activities &amp; levers'!$C$7="On",((('Net zero supporting data'!U77*EF!$H5)+('Net zero supporting data'!U72*'Net zero supporting data'!U52))*kgtoGg),"ERROR"))</f>
        <v>62.020370494328134</v>
      </c>
      <c r="AE311" s="93">
        <f>IF('Net zero activities &amp; levers'!$C$7="Off",(('Activity data'!AX6*EF!$H5)*kgtoGg),IF('Net zero activities &amp; levers'!$C$7="On",((('Net zero supporting data'!V77*EF!$H5)+('Net zero supporting data'!V72*'Net zero supporting data'!V52))*kgtoGg),"ERROR"))</f>
        <v>62.761483152627669</v>
      </c>
      <c r="AF311" s="93">
        <f>IF('Net zero activities &amp; levers'!$C$7="Off",(('Activity data'!AY6*EF!$H5)*kgtoGg),IF('Net zero activities &amp; levers'!$C$7="On",((('Net zero supporting data'!W77*EF!$H5)+('Net zero supporting data'!W72*'Net zero supporting data'!W52))*kgtoGg),"ERROR"))</f>
        <v>63.548580946228547</v>
      </c>
      <c r="AG311" s="93">
        <f>IF('Net zero activities &amp; levers'!$C$7="Off",(('Activity data'!AZ6*EF!$H5)*kgtoGg),IF('Net zero activities &amp; levers'!$C$7="On",((('Net zero supporting data'!X77*EF!$H5)+('Net zero supporting data'!X72*'Net zero supporting data'!X52))*kgtoGg),"ERROR"))</f>
        <v>64.455826171159586</v>
      </c>
      <c r="AH311" s="93">
        <f>IF('Net zero activities &amp; levers'!$C$7="Off",(('Activity data'!BA6*EF!$H5)*kgtoGg),IF('Net zero activities &amp; levers'!$C$7="On",((('Net zero supporting data'!Y77*EF!$H5)+('Net zero supporting data'!Y72*'Net zero supporting data'!Y52))*kgtoGg),"ERROR"))</f>
        <v>65.416616559634519</v>
      </c>
      <c r="AI311" s="93">
        <f>IF('Net zero activities &amp; levers'!$C$7="Off",(('Activity data'!BB6*EF!$H5)*kgtoGg),IF('Net zero activities &amp; levers'!$C$7="On",((('Net zero supporting data'!Z77*EF!$H5)+('Net zero supporting data'!Z72*'Net zero supporting data'!Z52))*kgtoGg),"ERROR"))</f>
        <v>66.434682631711155</v>
      </c>
      <c r="AJ311" s="93">
        <f>IF('Net zero activities &amp; levers'!$C$7="Off",(('Activity data'!BC6*EF!$H5)*kgtoGg),IF('Net zero activities &amp; levers'!$C$7="On",((('Net zero supporting data'!AA77*EF!$H5)+('Net zero supporting data'!AA72*'Net zero supporting data'!AA52))*kgtoGg),"ERROR"))</f>
        <v>67.516960808182034</v>
      </c>
      <c r="AK311" s="93">
        <f>IF('Net zero activities &amp; levers'!$C$7="Off",(('Activity data'!BD6*EF!$H5)*kgtoGg),IF('Net zero activities &amp; levers'!$C$7="On",((('Net zero supporting data'!AB77*EF!$H5)+('Net zero supporting data'!AB72*'Net zero supporting data'!AB52))*kgtoGg),"ERROR"))</f>
        <v>68.646527753468007</v>
      </c>
      <c r="AL311" s="93">
        <f>IF('Net zero activities &amp; levers'!$C$7="Off",(('Activity data'!BE6*EF!$H5)*kgtoGg),IF('Net zero activities &amp; levers'!$C$7="On",((('Net zero supporting data'!AC77*EF!$H5)+('Net zero supporting data'!AC72*'Net zero supporting data'!AC52))*kgtoGg),"ERROR"))</f>
        <v>69.787147730087</v>
      </c>
      <c r="AM311" s="93">
        <f>IF('Net zero activities &amp; levers'!$C$7="Off",(('Activity data'!BF6*EF!$H5)*kgtoGg),IF('Net zero activities &amp; levers'!$C$7="On",((('Net zero supporting data'!AD77*EF!$H5)+('Net zero supporting data'!AD72*'Net zero supporting data'!AD52))*kgtoGg),"ERROR"))</f>
        <v>70.924856728918783</v>
      </c>
      <c r="AN311" s="93">
        <f>IF('Net zero activities &amp; levers'!$C$7="Off",(('Activity data'!BG6*EF!$H5)*kgtoGg),IF('Net zero activities &amp; levers'!$C$7="On",((('Net zero supporting data'!AE77*EF!$H5)+('Net zero supporting data'!AE72*'Net zero supporting data'!AE52))*kgtoGg),"ERROR"))</f>
        <v>72.112036168696903</v>
      </c>
      <c r="AO311" s="93">
        <f>IF('Net zero activities &amp; levers'!$C$7="Off",(('Activity data'!BH6*EF!$H5)*kgtoGg),IF('Net zero activities &amp; levers'!$C$7="On",((('Net zero supporting data'!AF77*EF!$H5)+('Net zero supporting data'!AF72*'Net zero supporting data'!AF52))*kgtoGg),"ERROR"))</f>
        <v>73.272399226224607</v>
      </c>
      <c r="AP311" s="93">
        <f>IF('Net zero activities &amp; levers'!$C$7="Off",(('Activity data'!BI6*EF!$H5)*kgtoGg),IF('Net zero activities &amp; levers'!$C$7="On",((('Net zero supporting data'!AG77*EF!$H5)+('Net zero supporting data'!AG72*'Net zero supporting data'!AG52))*kgtoGg),"ERROR"))</f>
        <v>74.472452045591268</v>
      </c>
      <c r="AQ311" s="93">
        <f>IF('Net zero activities &amp; levers'!$C$7="Off",(('Activity data'!BJ6*EF!$H5)*kgtoGg),IF('Net zero activities &amp; levers'!$C$7="On",((('Net zero supporting data'!AH77*EF!$H5)+('Net zero supporting data'!AH72*'Net zero supporting data'!AH52))*kgtoGg),"ERROR"))</f>
        <v>75.728711679067047</v>
      </c>
      <c r="AR311" s="93">
        <f>IF('Net zero activities &amp; levers'!$C$7="Off",(('Activity data'!BK6*EF!$H5)*kgtoGg),IF('Net zero activities &amp; levers'!$C$7="On",((('Net zero supporting data'!AI77*EF!$H5)+('Net zero supporting data'!AI72*'Net zero supporting data'!AI52))*kgtoGg),"ERROR"))</f>
        <v>77.044963514911501</v>
      </c>
      <c r="AS311" s="93">
        <f>IF('Net zero activities &amp; levers'!$C$7="Off",(('Activity data'!BL6*EF!$H5)*kgtoGg),IF('Net zero activities &amp; levers'!$C$7="On",((('Net zero supporting data'!AJ77*EF!$H5)+('Net zero supporting data'!AJ72*'Net zero supporting data'!AJ52))*kgtoGg),"ERROR"))</f>
        <v>78.424763832647557</v>
      </c>
      <c r="AT311" s="93">
        <f>IF('Net zero activities &amp; levers'!$C$7="Off",(('Activity data'!BM6*EF!$H5)*kgtoGg),IF('Net zero activities &amp; levers'!$C$7="On",((('Net zero supporting data'!AK77*EF!$H5)+('Net zero supporting data'!AK72*'Net zero supporting data'!AK52))*kgtoGg),"ERROR"))</f>
        <v>79.768385072040658</v>
      </c>
      <c r="AU311" s="93">
        <f>IF('Net zero activities &amp; levers'!$C$7="Off",(('Activity data'!BN6*EF!$H5)*kgtoGg),IF('Net zero activities &amp; levers'!$C$7="On",((('Net zero supporting data'!AL77*EF!$H5)+('Net zero supporting data'!AL72*'Net zero supporting data'!AL52))*kgtoGg),"ERROR"))</f>
        <v>81.17582909813396</v>
      </c>
      <c r="AV311" s="93">
        <f>IF('Net zero activities &amp; levers'!$C$7="Off",(('Activity data'!BO6*EF!$H5)*kgtoGg),IF('Net zero activities &amp; levers'!$C$7="On",((('Net zero supporting data'!AM77*EF!$H5)+('Net zero supporting data'!AM72*'Net zero supporting data'!AM52))*kgtoGg),"ERROR"))</f>
        <v>82.685485413055972</v>
      </c>
      <c r="AW311" s="93">
        <f>IF('Net zero activities &amp; levers'!$C$7="Off",(('Activity data'!BP6*EF!$H5)*kgtoGg),IF('Net zero activities &amp; levers'!$C$7="On",((('Net zero supporting data'!AN77*EF!$H5)+('Net zero supporting data'!AN72*'Net zero supporting data'!AN52))*kgtoGg),"ERROR"))</f>
        <v>84.282725769523637</v>
      </c>
      <c r="AY311" s="79"/>
    </row>
    <row r="312" spans="1:51" x14ac:dyDescent="0.25">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26.126191807126638</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26.118107048368749</v>
      </c>
      <c r="T312" s="93">
        <f>IF('Net zero activities &amp; levers'!$C$7="Off",(('Activity data'!AM7*EF!$H6)*kgtoGg),IF('Net zero activities &amp; levers'!$C$7="On",((('Net zero supporting data'!K78*EF!$H6)+('Net zero supporting data'!K73*'Net zero supporting data'!K58))*kgtoGg),"ERROR"))</f>
        <v>26.555765401704527</v>
      </c>
      <c r="U312" s="93">
        <f>IF('Net zero activities &amp; levers'!$C$7="Off",(('Activity data'!AN7*EF!$H6)*kgtoGg),IF('Net zero activities &amp; levers'!$C$7="On",((('Net zero supporting data'!L78*EF!$H6)+('Net zero supporting data'!L73*'Net zero supporting data'!L58))*kgtoGg),"ERROR"))</f>
        <v>26.693750458390934</v>
      </c>
      <c r="V312" s="93">
        <f>IF('Net zero activities &amp; levers'!$C$7="Off",(('Activity data'!AO7*EF!$H6)*kgtoGg),IF('Net zero activities &amp; levers'!$C$7="On",((('Net zero supporting data'!M78*EF!$H6)+('Net zero supporting data'!M73*'Net zero supporting data'!M58))*kgtoGg),"ERROR"))</f>
        <v>26.649760825118427</v>
      </c>
      <c r="W312" s="93">
        <f>IF('Net zero activities &amp; levers'!$C$7="Off",(('Activity data'!AP7*EF!$H6)*kgtoGg),IF('Net zero activities &amp; levers'!$C$7="On",((('Net zero supporting data'!N78*EF!$H6)+('Net zero supporting data'!N73*'Net zero supporting data'!N58))*kgtoGg),"ERROR"))</f>
        <v>26.71265550947232</v>
      </c>
      <c r="X312" s="93">
        <f>IF('Net zero activities &amp; levers'!$C$7="Off",(('Activity data'!AQ7*EF!$H6)*kgtoGg),IF('Net zero activities &amp; levers'!$C$7="On",((('Net zero supporting data'!O78*EF!$H6)+('Net zero supporting data'!O73*'Net zero supporting data'!O58))*kgtoGg),"ERROR"))</f>
        <v>26.798118192696624</v>
      </c>
      <c r="Y312" s="93">
        <f>IF('Net zero activities &amp; levers'!$C$7="Off",(('Activity data'!AR7*EF!$H6)*kgtoGg),IF('Net zero activities &amp; levers'!$C$7="On",((('Net zero supporting data'!P78*EF!$H6)+('Net zero supporting data'!P73*'Net zero supporting data'!P58))*kgtoGg),"ERROR"))</f>
        <v>26.918224182568949</v>
      </c>
      <c r="Z312" s="93">
        <f>IF('Net zero activities &amp; levers'!$C$7="Off",(('Activity data'!AS7*EF!$H6)*kgtoGg),IF('Net zero activities &amp; levers'!$C$7="On",((('Net zero supporting data'!Q78*EF!$H6)+('Net zero supporting data'!Q73*'Net zero supporting data'!Q58))*kgtoGg),"ERROR"))</f>
        <v>27.062659097236711</v>
      </c>
      <c r="AA312" s="93">
        <f>IF('Net zero activities &amp; levers'!$C$7="Off",(('Activity data'!AT7*EF!$H6)*kgtoGg),IF('Net zero activities &amp; levers'!$C$7="On",((('Net zero supporting data'!R78*EF!$H6)+('Net zero supporting data'!R73*'Net zero supporting data'!R58))*kgtoGg),"ERROR"))</f>
        <v>27.231974378974542</v>
      </c>
      <c r="AB312" s="93">
        <f>IF('Net zero activities &amp; levers'!$C$7="Off",(('Activity data'!AU7*EF!$H6)*kgtoGg),IF('Net zero activities &amp; levers'!$C$7="On",((('Net zero supporting data'!S78*EF!$H6)+('Net zero supporting data'!S73*'Net zero supporting data'!S58))*kgtoGg),"ERROR"))</f>
        <v>27.450945284241996</v>
      </c>
      <c r="AC312" s="93">
        <f>IF('Net zero activities &amp; levers'!$C$7="Off",(('Activity data'!AV7*EF!$H6)*kgtoGg),IF('Net zero activities &amp; levers'!$C$7="On",((('Net zero supporting data'!T78*EF!$H6)+('Net zero supporting data'!T73*'Net zero supporting data'!T58))*kgtoGg),"ERROR"))</f>
        <v>27.724013156051718</v>
      </c>
      <c r="AD312" s="93">
        <f>IF('Net zero activities &amp; levers'!$C$7="Off",(('Activity data'!AW7*EF!$H6)*kgtoGg),IF('Net zero activities &amp; levers'!$C$7="On",((('Net zero supporting data'!U78*EF!$H6)+('Net zero supporting data'!U73*'Net zero supporting data'!U58))*kgtoGg),"ERROR"))</f>
        <v>28.041799514634214</v>
      </c>
      <c r="AE312" s="93">
        <f>IF('Net zero activities &amp; levers'!$C$7="Off",(('Activity data'!AX7*EF!$H6)*kgtoGg),IF('Net zero activities &amp; levers'!$C$7="On",((('Net zero supporting data'!V78*EF!$H6)+('Net zero supporting data'!V73*'Net zero supporting data'!V58))*kgtoGg),"ERROR"))</f>
        <v>28.37688510693479</v>
      </c>
      <c r="AF312" s="93">
        <f>IF('Net zero activities &amp; levers'!$C$7="Off",(('Activity data'!AY7*EF!$H6)*kgtoGg),IF('Net zero activities &amp; levers'!$C$7="On",((('Net zero supporting data'!W78*EF!$H6)+('Net zero supporting data'!W73*'Net zero supporting data'!W58))*kgtoGg),"ERROR"))</f>
        <v>28.732762350986167</v>
      </c>
      <c r="AG312" s="93">
        <f>IF('Net zero activities &amp; levers'!$C$7="Off",(('Activity data'!AZ7*EF!$H6)*kgtoGg),IF('Net zero activities &amp; levers'!$C$7="On",((('Net zero supporting data'!X78*EF!$H6)+('Net zero supporting data'!X73*'Net zero supporting data'!X58))*kgtoGg),"ERROR"))</f>
        <v>29.142962878737809</v>
      </c>
      <c r="AH312" s="93">
        <f>IF('Net zero activities &amp; levers'!$C$7="Off",(('Activity data'!BA7*EF!$H6)*kgtoGg),IF('Net zero activities &amp; levers'!$C$7="On",((('Net zero supporting data'!Y78*EF!$H6)+('Net zero supporting data'!Y73*'Net zero supporting data'!Y58))*kgtoGg),"ERROR"))</f>
        <v>29.577373238341593</v>
      </c>
      <c r="AI312" s="93">
        <f>IF('Net zero activities &amp; levers'!$C$7="Off",(('Activity data'!BB7*EF!$H6)*kgtoGg),IF('Net zero activities &amp; levers'!$C$7="On",((('Net zero supporting data'!Z78*EF!$H6)+('Net zero supporting data'!Z73*'Net zero supporting data'!Z58))*kgtoGg),"ERROR"))</f>
        <v>30.037680141674837</v>
      </c>
      <c r="AJ312" s="93">
        <f>IF('Net zero activities &amp; levers'!$C$7="Off",(('Activity data'!BC7*EF!$H6)*kgtoGg),IF('Net zero activities &amp; levers'!$C$7="On",((('Net zero supporting data'!AA78*EF!$H6)+('Net zero supporting data'!AA73*'Net zero supporting data'!AA58))*kgtoGg),"ERROR"))</f>
        <v>30.527019811879413</v>
      </c>
      <c r="AK312" s="93">
        <f>IF('Net zero activities &amp; levers'!$C$7="Off",(('Activity data'!BD7*EF!$H6)*kgtoGg),IF('Net zero activities &amp; levers'!$C$7="On",((('Net zero supporting data'!AB78*EF!$H6)+('Net zero supporting data'!AB73*'Net zero supporting data'!AB58))*kgtoGg),"ERROR"))</f>
        <v>31.037740556783113</v>
      </c>
      <c r="AL312" s="93">
        <f>IF('Net zero activities &amp; levers'!$C$7="Off",(('Activity data'!BE7*EF!$H6)*kgtoGg),IF('Net zero activities &amp; levers'!$C$7="On",((('Net zero supporting data'!AC78*EF!$H6)+('Net zero supporting data'!AC73*'Net zero supporting data'!AC58))*kgtoGg),"ERROR"))</f>
        <v>31.553458803091583</v>
      </c>
      <c r="AM312" s="93">
        <f>IF('Net zero activities &amp; levers'!$C$7="Off",(('Activity data'!BF7*EF!$H6)*kgtoGg),IF('Net zero activities &amp; levers'!$C$7="On",((('Net zero supporting data'!AD78*EF!$H6)+('Net zero supporting data'!AD73*'Net zero supporting data'!AD58))*kgtoGg),"ERROR"))</f>
        <v>32.067860884165157</v>
      </c>
      <c r="AN312" s="93">
        <f>IF('Net zero activities &amp; levers'!$C$7="Off",(('Activity data'!BG7*EF!$H6)*kgtoGg),IF('Net zero activities &amp; levers'!$C$7="On",((('Net zero supporting data'!AE78*EF!$H6)+('Net zero supporting data'!AE73*'Net zero supporting data'!AE58))*kgtoGg),"ERROR"))</f>
        <v>32.604630457981209</v>
      </c>
      <c r="AO312" s="93">
        <f>IF('Net zero activities &amp; levers'!$C$7="Off",(('Activity data'!BH7*EF!$H6)*kgtoGg),IF('Net zero activities &amp; levers'!$C$7="On",((('Net zero supporting data'!AF78*EF!$H6)+('Net zero supporting data'!AF73*'Net zero supporting data'!AF58))*kgtoGg),"ERROR"))</f>
        <v>33.129275311986966</v>
      </c>
      <c r="AP312" s="93">
        <f>IF('Net zero activities &amp; levers'!$C$7="Off",(('Activity data'!BI7*EF!$H6)*kgtoGg),IF('Net zero activities &amp; levers'!$C$7="On",((('Net zero supporting data'!AG78*EF!$H6)+('Net zero supporting data'!AG73*'Net zero supporting data'!AG58))*kgtoGg),"ERROR"))</f>
        <v>33.671865436802946</v>
      </c>
      <c r="AQ312" s="93">
        <f>IF('Net zero activities &amp; levers'!$C$7="Off",(('Activity data'!BJ7*EF!$H6)*kgtoGg),IF('Net zero activities &amp; levers'!$C$7="On",((('Net zero supporting data'!AH78*EF!$H6)+('Net zero supporting data'!AH73*'Net zero supporting data'!AH58))*kgtoGg),"ERROR"))</f>
        <v>34.239868828260882</v>
      </c>
      <c r="AR312" s="93">
        <f>IF('Net zero activities &amp; levers'!$C$7="Off",(('Activity data'!BK7*EF!$H6)*kgtoGg),IF('Net zero activities &amp; levers'!$C$7="On",((('Net zero supporting data'!AI78*EF!$H6)+('Net zero supporting data'!AI73*'Net zero supporting data'!AI58))*kgtoGg),"ERROR"))</f>
        <v>34.834997006266434</v>
      </c>
      <c r="AS312" s="93">
        <f>IF('Net zero activities &amp; levers'!$C$7="Off",(('Activity data'!BL7*EF!$H6)*kgtoGg),IF('Net zero activities &amp; levers'!$C$7="On",((('Net zero supporting data'!AJ78*EF!$H6)+('Net zero supporting data'!AJ73*'Net zero supporting data'!AJ58))*kgtoGg),"ERROR"))</f>
        <v>35.458857901836573</v>
      </c>
      <c r="AT312" s="93">
        <f>IF('Net zero activities &amp; levers'!$C$7="Off",(('Activity data'!BM7*EF!$H6)*kgtoGg),IF('Net zero activities &amp; levers'!$C$7="On",((('Net zero supporting data'!AK78*EF!$H6)+('Net zero supporting data'!AK73*'Net zero supporting data'!AK58))*kgtoGg),"ERROR"))</f>
        <v>36.066360841892561</v>
      </c>
      <c r="AU312" s="93">
        <f>IF('Net zero activities &amp; levers'!$C$7="Off",(('Activity data'!BN7*EF!$H6)*kgtoGg),IF('Net zero activities &amp; levers'!$C$7="On",((('Net zero supporting data'!AL78*EF!$H6)+('Net zero supporting data'!AL73*'Net zero supporting data'!AL58))*kgtoGg),"ERROR"))</f>
        <v>36.702720523287681</v>
      </c>
      <c r="AV312" s="93">
        <f>IF('Net zero activities &amp; levers'!$C$7="Off",(('Activity data'!BO7*EF!$H6)*kgtoGg),IF('Net zero activities &amp; levers'!$C$7="On",((('Net zero supporting data'!AM78*EF!$H6)+('Net zero supporting data'!AM73*'Net zero supporting data'!AM58))*kgtoGg),"ERROR"))</f>
        <v>37.385294319310326</v>
      </c>
      <c r="AW312" s="93">
        <f>IF('Net zero activities &amp; levers'!$C$7="Off",(('Activity data'!BP7*EF!$H6)*kgtoGg),IF('Net zero activities &amp; levers'!$C$7="On",((('Net zero supporting data'!AN78*EF!$H6)+('Net zero supporting data'!AN73*'Net zero supporting data'!AN58))*kgtoGg),"ERROR"))</f>
        <v>38.107468235650359</v>
      </c>
      <c r="AY312" s="79"/>
    </row>
    <row r="313" spans="1:51" x14ac:dyDescent="0.25">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413.68555596285609</v>
      </c>
      <c r="S313" s="93">
        <f>IF('Net zero activities &amp; levers'!$C$7="Off",(('Activity data'!AL8*EF!$H7)*kgtoGg),IF('Net zero activities &amp; levers'!$C$7="On",((('Net zero supporting data'!J79*EF!$H7)+('Net zero supporting data'!J74*'Net zero supporting data'!J59))*kgtoGg),"ERROR"))</f>
        <v>367.10775140126185</v>
      </c>
      <c r="T313" s="93">
        <f>IF('Net zero activities &amp; levers'!$C$7="Off",(('Activity data'!AM8*EF!$H7)*kgtoGg),IF('Net zero activities &amp; levers'!$C$7="On",((('Net zero supporting data'!K79*EF!$H7)+('Net zero supporting data'!K74*'Net zero supporting data'!K59))*kgtoGg),"ERROR"))</f>
        <v>380.83942188791741</v>
      </c>
      <c r="U313" s="93">
        <f>IF('Net zero activities &amp; levers'!$C$7="Off",(('Activity data'!AN8*EF!$H7)*kgtoGg),IF('Net zero activities &amp; levers'!$C$7="On",((('Net zero supporting data'!L79*EF!$H7)+('Net zero supporting data'!L74*'Net zero supporting data'!L59))*kgtoGg),"ERROR"))</f>
        <v>381.67212300528638</v>
      </c>
      <c r="V313" s="93">
        <f>IF('Net zero activities &amp; levers'!$C$7="Off",(('Activity data'!AO8*EF!$H7)*kgtoGg),IF('Net zero activities &amp; levers'!$C$7="On",((('Net zero supporting data'!M79*EF!$H7)+('Net zero supporting data'!M74*'Net zero supporting data'!M59))*kgtoGg),"ERROR"))</f>
        <v>374.38785811845224</v>
      </c>
      <c r="W313" s="93">
        <f>IF('Net zero activities &amp; levers'!$C$7="Off",(('Activity data'!AP8*EF!$H7)*kgtoGg),IF('Net zero activities &amp; levers'!$C$7="On",((('Net zero supporting data'!N79*EF!$H7)+('Net zero supporting data'!N74*'Net zero supporting data'!N59))*kgtoGg),"ERROR"))</f>
        <v>371.02013444151527</v>
      </c>
      <c r="X313" s="93">
        <f>IF('Net zero activities &amp; levers'!$C$7="Off",(('Activity data'!AQ8*EF!$H7)*kgtoGg),IF('Net zero activities &amp; levers'!$C$7="On",((('Net zero supporting data'!O79*EF!$H7)+('Net zero supporting data'!O74*'Net zero supporting data'!O59))*kgtoGg),"ERROR"))</f>
        <v>368.19348338242031</v>
      </c>
      <c r="Y313" s="93">
        <f>IF('Net zero activities &amp; levers'!$C$7="Off",(('Activity data'!AR8*EF!$H7)*kgtoGg),IF('Net zero activities &amp; levers'!$C$7="On",((('Net zero supporting data'!P79*EF!$H7)+('Net zero supporting data'!P74*'Net zero supporting data'!P59))*kgtoGg),"ERROR"))</f>
        <v>366.87055085566737</v>
      </c>
      <c r="Z313" s="93">
        <f>IF('Net zero activities &amp; levers'!$C$7="Off",(('Activity data'!AS8*EF!$H7)*kgtoGg),IF('Net zero activities &amp; levers'!$C$7="On",((('Net zero supporting data'!Q79*EF!$H7)+('Net zero supporting data'!Q74*'Net zero supporting data'!Q59))*kgtoGg),"ERROR"))</f>
        <v>366.5529934062356</v>
      </c>
      <c r="AA313" s="93">
        <f>IF('Net zero activities &amp; levers'!$C$7="Off",(('Activity data'!AT8*EF!$H7)*kgtoGg),IF('Net zero activities &amp; levers'!$C$7="On",((('Net zero supporting data'!R79*EF!$H7)+('Net zero supporting data'!R74*'Net zero supporting data'!R59))*kgtoGg),"ERROR"))</f>
        <v>367.22165264198151</v>
      </c>
      <c r="AB313" s="93">
        <f>IF('Net zero activities &amp; levers'!$C$7="Off",(('Activity data'!AU8*EF!$H7)*kgtoGg),IF('Net zero activities &amp; levers'!$C$7="On",((('Net zero supporting data'!S79*EF!$H7)+('Net zero supporting data'!S74*'Net zero supporting data'!S59))*kgtoGg),"ERROR"))</f>
        <v>369.78949605483501</v>
      </c>
      <c r="AC313" s="93">
        <f>IF('Net zero activities &amp; levers'!$C$7="Off",(('Activity data'!AV8*EF!$H7)*kgtoGg),IF('Net zero activities &amp; levers'!$C$7="On",((('Net zero supporting data'!T79*EF!$H7)+('Net zero supporting data'!T74*'Net zero supporting data'!T59))*kgtoGg),"ERROR"))</f>
        <v>374.32729222117479</v>
      </c>
      <c r="AD313" s="93">
        <f>IF('Net zero activities &amp; levers'!$C$7="Off",(('Activity data'!AW8*EF!$H7)*kgtoGg),IF('Net zero activities &amp; levers'!$C$7="On",((('Net zero supporting data'!U79*EF!$H7)+('Net zero supporting data'!U74*'Net zero supporting data'!U59))*kgtoGg),"ERROR"))</f>
        <v>377.19311708928177</v>
      </c>
      <c r="AE313" s="93">
        <f>IF('Net zero activities &amp; levers'!$C$7="Off",(('Activity data'!AX8*EF!$H7)*kgtoGg),IF('Net zero activities &amp; levers'!$C$7="On",((('Net zero supporting data'!V79*EF!$H7)+('Net zero supporting data'!V74*'Net zero supporting data'!V59))*kgtoGg),"ERROR"))</f>
        <v>380.30935070420128</v>
      </c>
      <c r="AF313" s="93">
        <f>IF('Net zero activities &amp; levers'!$C$7="Off",(('Activity data'!AY8*EF!$H7)*kgtoGg),IF('Net zero activities &amp; levers'!$C$7="On",((('Net zero supporting data'!W79*EF!$H7)+('Net zero supporting data'!W74*'Net zero supporting data'!W59))*kgtoGg),"ERROR"))</f>
        <v>383.76102612503496</v>
      </c>
      <c r="AG313" s="93">
        <f>IF('Net zero activities &amp; levers'!$C$7="Off",(('Activity data'!AZ8*EF!$H7)*kgtoGg),IF('Net zero activities &amp; levers'!$C$7="On",((('Net zero supporting data'!X79*EF!$H7)+('Net zero supporting data'!X74*'Net zero supporting data'!X59))*kgtoGg),"ERROR"))</f>
        <v>388.68748984209822</v>
      </c>
      <c r="AH313" s="93">
        <f>IF('Net zero activities &amp; levers'!$C$7="Off",(('Activity data'!BA8*EF!$H7)*kgtoGg),IF('Net zero activities &amp; levers'!$C$7="On",((('Net zero supporting data'!Y79*EF!$H7)+('Net zero supporting data'!Y74*'Net zero supporting data'!Y59))*kgtoGg),"ERROR"))</f>
        <v>393.92268734105562</v>
      </c>
      <c r="AI313" s="93">
        <f>IF('Net zero activities &amp; levers'!$C$7="Off",(('Activity data'!BB8*EF!$H7)*kgtoGg),IF('Net zero activities &amp; levers'!$C$7="On",((('Net zero supporting data'!Z79*EF!$H7)+('Net zero supporting data'!Z74*'Net zero supporting data'!Z59))*kgtoGg),"ERROR"))</f>
        <v>399.46311574560417</v>
      </c>
      <c r="AJ313" s="93">
        <f>IF('Net zero activities &amp; levers'!$C$7="Off",(('Activity data'!BC8*EF!$H7)*kgtoGg),IF('Net zero activities &amp; levers'!$C$7="On",((('Net zero supporting data'!AA79*EF!$H7)+('Net zero supporting data'!AA74*'Net zero supporting data'!AA59))*kgtoGg),"ERROR"))</f>
        <v>405.36632763723298</v>
      </c>
      <c r="AK313" s="93">
        <f>IF('Net zero activities &amp; levers'!$C$7="Off",(('Activity data'!BD8*EF!$H7)*kgtoGg),IF('Net zero activities &amp; levers'!$C$7="On",((('Net zero supporting data'!AB79*EF!$H7)+('Net zero supporting data'!AB74*'Net zero supporting data'!AB59))*kgtoGg),"ERROR"))</f>
        <v>411.34318539398583</v>
      </c>
      <c r="AL313" s="93">
        <f>IF('Net zero activities &amp; levers'!$C$7="Off",(('Activity data'!BE8*EF!$H7)*kgtoGg),IF('Net zero activities &amp; levers'!$C$7="On",((('Net zero supporting data'!AC79*EF!$H7)+('Net zero supporting data'!AC74*'Net zero supporting data'!AC59))*kgtoGg),"ERROR"))</f>
        <v>416.84322212096885</v>
      </c>
      <c r="AM313" s="93">
        <f>IF('Net zero activities &amp; levers'!$C$7="Off",(('Activity data'!BF8*EF!$H7)*kgtoGg),IF('Net zero activities &amp; levers'!$C$7="On",((('Net zero supporting data'!AD79*EF!$H7)+('Net zero supporting data'!AD74*'Net zero supporting data'!AD59))*kgtoGg),"ERROR"))</f>
        <v>421.66976796734122</v>
      </c>
      <c r="AN313" s="93">
        <f>IF('Net zero activities &amp; levers'!$C$7="Off",(('Activity data'!BG8*EF!$H7)*kgtoGg),IF('Net zero activities &amp; levers'!$C$7="On",((('Net zero supporting data'!AE79*EF!$H7)+('Net zero supporting data'!AE74*'Net zero supporting data'!AE59))*kgtoGg),"ERROR"))</f>
        <v>428.70653475916799</v>
      </c>
      <c r="AO313" s="93">
        <f>IF('Net zero activities &amp; levers'!$C$7="Off",(('Activity data'!BH8*EF!$H7)*kgtoGg),IF('Net zero activities &amp; levers'!$C$7="On",((('Net zero supporting data'!AF79*EF!$H7)+('Net zero supporting data'!AF74*'Net zero supporting data'!AF59))*kgtoGg),"ERROR"))</f>
        <v>434.88384487983222</v>
      </c>
      <c r="AP313" s="93">
        <f>IF('Net zero activities &amp; levers'!$C$7="Off",(('Activity data'!BI8*EF!$H7)*kgtoGg),IF('Net zero activities &amp; levers'!$C$7="On",((('Net zero supporting data'!AG79*EF!$H7)+('Net zero supporting data'!AG74*'Net zero supporting data'!AG59))*kgtoGg),"ERROR"))</f>
        <v>441.09188912493386</v>
      </c>
      <c r="AQ313" s="93">
        <f>IF('Net zero activities &amp; levers'!$C$7="Off",(('Activity data'!BJ8*EF!$H7)*kgtoGg),IF('Net zero activities &amp; levers'!$C$7="On",((('Net zero supporting data'!AH79*EF!$H7)+('Net zero supporting data'!AH74*'Net zero supporting data'!AH59))*kgtoGg),"ERROR"))</f>
        <v>447.51334146869289</v>
      </c>
      <c r="AR313" s="93">
        <f>IF('Net zero activities &amp; levers'!$C$7="Off",(('Activity data'!BK8*EF!$H7)*kgtoGg),IF('Net zero activities &amp; levers'!$C$7="On",((('Net zero supporting data'!AI79*EF!$H7)+('Net zero supporting data'!AI74*'Net zero supporting data'!AI59))*kgtoGg),"ERROR"))</f>
        <v>454.16271351860905</v>
      </c>
      <c r="AS313" s="93">
        <f>IF('Net zero activities &amp; levers'!$C$7="Off",(('Activity data'!BL8*EF!$H7)*kgtoGg),IF('Net zero activities &amp; levers'!$C$7="On",((('Net zero supporting data'!AJ79*EF!$H7)+('Net zero supporting data'!AJ74*'Net zero supporting data'!AJ59))*kgtoGg),"ERROR"))</f>
        <v>461.04859559187889</v>
      </c>
      <c r="AT313" s="93">
        <f>IF('Net zero activities &amp; levers'!$C$7="Off",(('Activity data'!BM8*EF!$H7)*kgtoGg),IF('Net zero activities &amp; levers'!$C$7="On",((('Net zero supporting data'!AK79*EF!$H7)+('Net zero supporting data'!AK74*'Net zero supporting data'!AK59))*kgtoGg),"ERROR"))</f>
        <v>466.95077939830412</v>
      </c>
      <c r="AU313" s="93">
        <f>IF('Net zero activities &amp; levers'!$C$7="Off",(('Activity data'!BN8*EF!$H7)*kgtoGg),IF('Net zero activities &amp; levers'!$C$7="On",((('Net zero supporting data'!AL79*EF!$H7)+('Net zero supporting data'!AL74*'Net zero supporting data'!AL59))*kgtoGg),"ERROR"))</f>
        <v>473.05678094171992</v>
      </c>
      <c r="AV313" s="93">
        <f>IF('Net zero activities &amp; levers'!$C$7="Off",(('Activity data'!BO8*EF!$H7)*kgtoGg),IF('Net zero activities &amp; levers'!$C$7="On",((('Net zero supporting data'!AM79*EF!$H7)+('Net zero supporting data'!AM74*'Net zero supporting data'!AM59))*kgtoGg),"ERROR"))</f>
        <v>479.75623425821254</v>
      </c>
      <c r="AW313" s="93">
        <f>IF('Net zero activities &amp; levers'!$C$7="Off",(('Activity data'!BP8*EF!$H7)*kgtoGg),IF('Net zero activities &amp; levers'!$C$7="On",((('Net zero supporting data'!AN79*EF!$H7)+('Net zero supporting data'!AN74*'Net zero supporting data'!AN59))*kgtoGg),"ERROR"))</f>
        <v>486.8226667581352</v>
      </c>
      <c r="AY313" s="79"/>
    </row>
    <row r="314" spans="1:51" x14ac:dyDescent="0.25">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291.3087348709679</v>
      </c>
      <c r="S314" s="27">
        <f t="shared" si="72"/>
        <v>258.50961697978511</v>
      </c>
      <c r="T314" s="27">
        <f t="shared" si="72"/>
        <v>268.17917275584364</v>
      </c>
      <c r="U314" s="27">
        <f t="shared" si="72"/>
        <v>268.76554350418132</v>
      </c>
      <c r="V314" s="27">
        <f t="shared" si="72"/>
        <v>263.63611619384227</v>
      </c>
      <c r="W314" s="27">
        <f t="shared" si="72"/>
        <v>261.26463546510337</v>
      </c>
      <c r="X314" s="27">
        <f t="shared" si="72"/>
        <v>259.27416678163655</v>
      </c>
      <c r="Y314" s="27">
        <f t="shared" si="72"/>
        <v>258.34258530596463</v>
      </c>
      <c r="Z314" s="27">
        <f t="shared" si="72"/>
        <v>258.1189679775145</v>
      </c>
      <c r="AA314" s="27">
        <f t="shared" ref="AA314:AW314" si="73">AA1383</f>
        <v>258.58982385637535</v>
      </c>
      <c r="AB314" s="27">
        <f t="shared" si="73"/>
        <v>260.39804559668738</v>
      </c>
      <c r="AC314" s="27">
        <f t="shared" si="73"/>
        <v>263.59346695299269</v>
      </c>
      <c r="AD314" s="27">
        <f t="shared" si="73"/>
        <v>265.61152101520645</v>
      </c>
      <c r="AE314" s="27">
        <f t="shared" si="73"/>
        <v>267.80590769088269</v>
      </c>
      <c r="AF314" s="27">
        <f t="shared" si="73"/>
        <v>270.23650548559647</v>
      </c>
      <c r="AG314" s="27">
        <f t="shared" si="73"/>
        <v>273.70561841961023</v>
      </c>
      <c r="AH314" s="27">
        <f t="shared" si="73"/>
        <v>277.39213523954453</v>
      </c>
      <c r="AI314" s="27">
        <f t="shared" si="73"/>
        <v>281.29358929301202</v>
      </c>
      <c r="AJ314" s="27">
        <f t="shared" si="73"/>
        <v>285.45050790677192</v>
      </c>
      <c r="AK314" s="27">
        <f t="shared" si="73"/>
        <v>289.65928640175946</v>
      </c>
      <c r="AL314" s="27">
        <f t="shared" si="73"/>
        <v>293.53229747886155</v>
      </c>
      <c r="AM314" s="27">
        <f t="shared" si="73"/>
        <v>296.93105033362571</v>
      </c>
      <c r="AN314" s="27">
        <f t="shared" si="73"/>
        <v>301.88619465075811</v>
      </c>
      <c r="AO314" s="27">
        <f t="shared" si="73"/>
        <v>306.23612751696118</v>
      </c>
      <c r="AP314" s="27">
        <f t="shared" si="73"/>
        <v>310.60770271217035</v>
      </c>
      <c r="AQ314" s="27">
        <f t="shared" si="73"/>
        <v>315.12955543661644</v>
      </c>
      <c r="AR314" s="27">
        <f t="shared" si="73"/>
        <v>319.81190446144291</v>
      </c>
      <c r="AS314" s="27">
        <f t="shared" si="73"/>
        <v>324.66079890873908</v>
      </c>
      <c r="AT314" s="27">
        <f t="shared" si="73"/>
        <v>328.81699356635488</v>
      </c>
      <c r="AU314" s="27">
        <f t="shared" si="73"/>
        <v>333.1167124206732</v>
      </c>
      <c r="AV314" s="27">
        <f t="shared" si="73"/>
        <v>337.83432762822417</v>
      </c>
      <c r="AW314" s="27">
        <f t="shared" si="73"/>
        <v>342.81036191787291</v>
      </c>
      <c r="AY314" s="79"/>
    </row>
    <row r="315" spans="1:51" x14ac:dyDescent="0.25">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35.195504797614646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37.125912791560353</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34.945734880362735</v>
      </c>
      <c r="T315" s="93">
        <f>IF('Net zero activities &amp; levers'!$C$7="Off",(('Activity data'!AM10*EF!$H9)*kgtoGg),IF('Net zero activities &amp; levers'!$C$7="On",((('Net zero supporting data'!K80*EF!$H9)+('Net zero supporting data'!K75*'Net zero supporting data'!K60))*kgtoGg),"ERROR"))</f>
        <v>37.126310121863817</v>
      </c>
      <c r="U315" s="93">
        <f>IF('Net zero activities &amp; levers'!$C$7="Off",(('Activity data'!AN10*EF!$H9)*kgtoGg),IF('Net zero activities &amp; levers'!$C$7="On",((('Net zero supporting data'!L80*EF!$H9)+('Net zero supporting data'!L75*'Net zero supporting data'!L60))*kgtoGg),"ERROR"))</f>
        <v>38.091605263801455</v>
      </c>
      <c r="V315" s="93">
        <f>IF('Net zero activities &amp; levers'!$C$7="Off",(('Activity data'!AO10*EF!$H9)*kgtoGg),IF('Net zero activities &amp; levers'!$C$7="On",((('Net zero supporting data'!M80*EF!$H9)+('Net zero supporting data'!M75*'Net zero supporting data'!M60))*kgtoGg),"ERROR"))</f>
        <v>38.241190124753324</v>
      </c>
      <c r="W315" s="93">
        <f>IF('Net zero activities &amp; levers'!$C$7="Off",(('Activity data'!AP10*EF!$H9)*kgtoGg),IF('Net zero activities &amp; levers'!$C$7="On",((('Net zero supporting data'!N80*EF!$H9)+('Net zero supporting data'!N75*'Net zero supporting data'!N60))*kgtoGg),"ERROR"))</f>
        <v>38.775797644226841</v>
      </c>
      <c r="X315" s="93">
        <f>IF('Net zero activities &amp; levers'!$C$7="Off",(('Activity data'!AQ10*EF!$H9)*kgtoGg),IF('Net zero activities &amp; levers'!$C$7="On",((('Net zero supporting data'!O80*EF!$H9)+('Net zero supporting data'!O75*'Net zero supporting data'!O60))*kgtoGg),"ERROR"))</f>
        <v>39.362770285967983</v>
      </c>
      <c r="Y315" s="93">
        <f>IF('Net zero activities &amp; levers'!$C$7="Off",(('Activity data'!AR10*EF!$H9)*kgtoGg),IF('Net zero activities &amp; levers'!$C$7="On",((('Net zero supporting data'!P80*EF!$H9)+('Net zero supporting data'!P75*'Net zero supporting data'!P60))*kgtoGg),"ERROR"))</f>
        <v>40.111631744252151</v>
      </c>
      <c r="Z315" s="93">
        <f>IF('Net zero activities &amp; levers'!$C$7="Off",(('Activity data'!AS10*EF!$H9)*kgtoGg),IF('Net zero activities &amp; levers'!$C$7="On",((('Net zero supporting data'!Q80*EF!$H9)+('Net zero supporting data'!Q75*'Net zero supporting data'!Q60))*kgtoGg),"ERROR"))</f>
        <v>40.97811083123846</v>
      </c>
      <c r="AA315" s="93">
        <f>IF('Net zero activities &amp; levers'!$C$7="Off",(('Activity data'!AT10*EF!$H9)*kgtoGg),IF('Net zero activities &amp; levers'!$C$7="On",((('Net zero supporting data'!R80*EF!$H9)+('Net zero supporting data'!R75*'Net zero supporting data'!R60))*kgtoGg),"ERROR"))</f>
        <v>41.968005840334627</v>
      </c>
      <c r="AB315" s="93">
        <f>IF('Net zero activities &amp; levers'!$C$7="Off",(('Activity data'!AU10*EF!$H9)*kgtoGg),IF('Net zero activities &amp; levers'!$C$7="On",((('Net zero supporting data'!S80*EF!$H9)+('Net zero supporting data'!S75*'Net zero supporting data'!S60))*kgtoGg),"ERROR"))</f>
        <v>43.196001546244318</v>
      </c>
      <c r="AC315" s="93">
        <f>IF('Net zero activities &amp; levers'!$C$7="Off",(('Activity data'!AV10*EF!$H9)*kgtoGg),IF('Net zero activities &amp; levers'!$C$7="On",((('Net zero supporting data'!T80*EF!$H9)+('Net zero supporting data'!T75*'Net zero supporting data'!T60))*kgtoGg),"ERROR"))</f>
        <v>44.685818417445063</v>
      </c>
      <c r="AD315" s="93">
        <f>IF('Net zero activities &amp; levers'!$C$7="Off",(('Activity data'!AW10*EF!$H9)*kgtoGg),IF('Net zero activities &amp; levers'!$C$7="On",((('Net zero supporting data'!U80*EF!$H9)+('Net zero supporting data'!U75*'Net zero supporting data'!U60))*kgtoGg),"ERROR"))</f>
        <v>46.521178227808413</v>
      </c>
      <c r="AE315" s="93">
        <f>IF('Net zero activities &amp; levers'!$C$7="Off",(('Activity data'!AX10*EF!$H9)*kgtoGg),IF('Net zero activities &amp; levers'!$C$7="On",((('Net zero supporting data'!V80*EF!$H9)+('Net zero supporting data'!V75*'Net zero supporting data'!V60))*kgtoGg),"ERROR"))</f>
        <v>48.464015550171958</v>
      </c>
      <c r="AF315" s="93">
        <f>IF('Net zero activities &amp; levers'!$C$7="Off",(('Activity data'!AY10*EF!$H9)*kgtoGg),IF('Net zero activities &amp; levers'!$C$7="On",((('Net zero supporting data'!W80*EF!$H9)+('Net zero supporting data'!W75*'Net zero supporting data'!W60))*kgtoGg),"ERROR"))</f>
        <v>50.53291732155774</v>
      </c>
      <c r="AG315" s="93">
        <f>IF('Net zero activities &amp; levers'!$C$7="Off",(('Activity data'!AZ10*EF!$H9)*kgtoGg),IF('Net zero activities &amp; levers'!$C$7="On",((('Net zero supporting data'!X80*EF!$H9)+('Net zero supporting data'!X75*'Net zero supporting data'!X60))*kgtoGg),"ERROR"))</f>
        <v>52.891961610432503</v>
      </c>
      <c r="AH315" s="93">
        <f>IF('Net zero activities &amp; levers'!$C$7="Off",(('Activity data'!BA10*EF!$H9)*kgtoGg),IF('Net zero activities &amp; levers'!$C$7="On",((('Net zero supporting data'!Y80*EF!$H9)+('Net zero supporting data'!Y75*'Net zero supporting data'!Y60))*kgtoGg),"ERROR"))</f>
        <v>55.402449551952458</v>
      </c>
      <c r="AI315" s="93">
        <f>IF('Net zero activities &amp; levers'!$C$7="Off",(('Activity data'!BB10*EF!$H9)*kgtoGg),IF('Net zero activities &amp; levers'!$C$7="On",((('Net zero supporting data'!Z80*EF!$H9)+('Net zero supporting data'!Z75*'Net zero supporting data'!Z60))*kgtoGg),"ERROR"))</f>
        <v>58.074505370530936</v>
      </c>
      <c r="AJ315" s="93">
        <f>IF('Net zero activities &amp; levers'!$C$7="Off",(('Activity data'!BC10*EF!$H9)*kgtoGg),IF('Net zero activities &amp; levers'!$C$7="On",((('Net zero supporting data'!AA80*EF!$H9)+('Net zero supporting data'!AA75*'Net zero supporting data'!AA60))*kgtoGg),"ERROR"))</f>
        <v>60.92817105791972</v>
      </c>
      <c r="AK315" s="93">
        <f>IF('Net zero activities &amp; levers'!$C$7="Off",(('Activity data'!BD10*EF!$H9)*kgtoGg),IF('Net zero activities &amp; levers'!$C$7="On",((('Net zero supporting data'!AB80*EF!$H9)+('Net zero supporting data'!AB75*'Net zero supporting data'!AB60))*kgtoGg),"ERROR"))</f>
        <v>63.931668908248753</v>
      </c>
      <c r="AL315" s="93">
        <f>IF('Net zero activities &amp; levers'!$C$7="Off",(('Activity data'!BE10*EF!$H9)*kgtoGg),IF('Net zero activities &amp; levers'!$C$7="On",((('Net zero supporting data'!AC80*EF!$H9)+('Net zero supporting data'!AC75*'Net zero supporting data'!AC60))*kgtoGg),"ERROR"))</f>
        <v>67.006100228620127</v>
      </c>
      <c r="AM315" s="93">
        <f>IF('Net zero activities &amp; levers'!$C$7="Off",(('Activity data'!BF10*EF!$H9)*kgtoGg),IF('Net zero activities &amp; levers'!$C$7="On",((('Net zero supporting data'!AD80*EF!$H9)+('Net zero supporting data'!AD75*'Net zero supporting data'!AD60))*kgtoGg),"ERROR"))</f>
        <v>70.119961035903842</v>
      </c>
      <c r="AN315" s="93">
        <f>IF('Net zero activities &amp; levers'!$C$7="Off",(('Activity data'!BG10*EF!$H9)*kgtoGg),IF('Net zero activities &amp; levers'!$C$7="On",((('Net zero supporting data'!AE80*EF!$H9)+('Net zero supporting data'!AE75*'Net zero supporting data'!AE60))*kgtoGg),"ERROR"))</f>
        <v>73.301580570123264</v>
      </c>
      <c r="AO315" s="93">
        <f>IF('Net zero activities &amp; levers'!$C$7="Off",(('Activity data'!BH10*EF!$H9)*kgtoGg),IF('Net zero activities &amp; levers'!$C$7="On",((('Net zero supporting data'!AF80*EF!$H9)+('Net zero supporting data'!AF75*'Net zero supporting data'!AF60))*kgtoGg),"ERROR"))</f>
        <v>76.463071745343427</v>
      </c>
      <c r="AP315" s="93">
        <f>IF('Net zero activities &amp; levers'!$C$7="Off",(('Activity data'!BI10*EF!$H9)*kgtoGg),IF('Net zero activities &amp; levers'!$C$7="On",((('Net zero supporting data'!AG80*EF!$H9)+('Net zero supporting data'!AG75*'Net zero supporting data'!AG60))*kgtoGg),"ERROR"))</f>
        <v>79.758933969438331</v>
      </c>
      <c r="AQ315" s="93">
        <f>IF('Net zero activities &amp; levers'!$C$7="Off",(('Activity data'!BJ10*EF!$H9)*kgtoGg),IF('Net zero activities &amp; levers'!$C$7="On",((('Net zero supporting data'!AH80*EF!$H9)+('Net zero supporting data'!AH75*'Net zero supporting data'!AH60))*kgtoGg),"ERROR"))</f>
        <v>83.230024655970965</v>
      </c>
      <c r="AR315" s="93">
        <f>IF('Net zero activities &amp; levers'!$C$7="Off",(('Activity data'!BK10*EF!$H9)*kgtoGg),IF('Net zero activities &amp; levers'!$C$7="On",((('Net zero supporting data'!AI80*EF!$H9)+('Net zero supporting data'!AI75*'Net zero supporting data'!AI60))*kgtoGg),"ERROR"))</f>
        <v>86.889374999446048</v>
      </c>
      <c r="AS315" s="93">
        <f>IF('Net zero activities &amp; levers'!$C$7="Off",(('Activity data'!BL10*EF!$H9)*kgtoGg),IF('Net zero activities &amp; levers'!$C$7="On",((('Net zero supporting data'!AJ80*EF!$H9)+('Net zero supporting data'!AJ75*'Net zero supporting data'!AJ60))*kgtoGg),"ERROR"))</f>
        <v>90.749855374578985</v>
      </c>
      <c r="AT315" s="93">
        <f>IF('Net zero activities &amp; levers'!$C$7="Off",(('Activity data'!BM10*EF!$H9)*kgtoGg),IF('Net zero activities &amp; levers'!$C$7="On",((('Net zero supporting data'!AK80*EF!$H9)+('Net zero supporting data'!AK75*'Net zero supporting data'!AK60))*kgtoGg),"ERROR"))</f>
        <v>94.576410142711268</v>
      </c>
      <c r="AU315" s="93">
        <f>IF('Net zero activities &amp; levers'!$C$7="Off",(('Activity data'!BN10*EF!$H9)*kgtoGg),IF('Net zero activities &amp; levers'!$C$7="On",((('Net zero supporting data'!AL80*EF!$H9)+('Net zero supporting data'!AL75*'Net zero supporting data'!AL60))*kgtoGg),"ERROR"))</f>
        <v>98.607869573421212</v>
      </c>
      <c r="AV315" s="93">
        <f>IF('Net zero activities &amp; levers'!$C$7="Off",(('Activity data'!BO10*EF!$H9)*kgtoGg),IF('Net zero activities &amp; levers'!$C$7="On",((('Net zero supporting data'!AM80*EF!$H9)+('Net zero supporting data'!AM75*'Net zero supporting data'!AM60))*kgtoGg),"ERROR"))</f>
        <v>102.94029053222913</v>
      </c>
      <c r="AW315" s="93">
        <f>IF('Net zero activities &amp; levers'!$C$7="Off",(('Activity data'!BP10*EF!$H9)*kgtoGg),IF('Net zero activities &amp; levers'!$C$7="On",((('Net zero supporting data'!AN80*EF!$H9)+('Net zero supporting data'!AN75*'Net zero supporting data'!AN60))*kgtoGg),"ERROR"))</f>
        <v>107.54440019266934</v>
      </c>
      <c r="AY315" s="79"/>
    </row>
    <row r="316" spans="1:51" x14ac:dyDescent="0.25">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134.50952060304346</v>
      </c>
      <c r="T316" s="27">
        <f t="shared" si="74"/>
        <v>134.5978352598826</v>
      </c>
      <c r="U316" s="27">
        <f t="shared" si="74"/>
        <v>134.55209180447844</v>
      </c>
      <c r="V316" s="27">
        <f t="shared" si="74"/>
        <v>134.53903703800194</v>
      </c>
      <c r="W316" s="27">
        <f t="shared" si="74"/>
        <v>134.67854571120449</v>
      </c>
      <c r="X316" s="27">
        <f t="shared" si="74"/>
        <v>134.90483220689865</v>
      </c>
      <c r="Y316" s="27">
        <f t="shared" si="74"/>
        <v>135.11998781656493</v>
      </c>
      <c r="Z316" s="27">
        <f t="shared" si="74"/>
        <v>135.32627367041866</v>
      </c>
      <c r="AA316" s="27">
        <f t="shared" si="74"/>
        <v>135.52273082086006</v>
      </c>
      <c r="AB316" s="27">
        <f t="shared" si="74"/>
        <v>135.7137749763717</v>
      </c>
      <c r="AC316" s="27">
        <f t="shared" si="74"/>
        <v>135.90295241350591</v>
      </c>
      <c r="AD316" s="27">
        <f t="shared" si="74"/>
        <v>136.0893367545562</v>
      </c>
      <c r="AE316" s="27">
        <f t="shared" si="74"/>
        <v>136.27319967317703</v>
      </c>
      <c r="AF316" s="27">
        <f t="shared" si="74"/>
        <v>136.45534333351932</v>
      </c>
      <c r="AG316" s="27">
        <f t="shared" si="74"/>
        <v>136.63687183937546</v>
      </c>
      <c r="AH316" s="27">
        <f t="shared" si="74"/>
        <v>136.81627550490597</v>
      </c>
      <c r="AI316" s="27">
        <f t="shared" si="74"/>
        <v>136.99582569477411</v>
      </c>
      <c r="AJ316" s="27">
        <f t="shared" si="74"/>
        <v>137.17364609726505</v>
      </c>
      <c r="AK316" s="27">
        <f t="shared" si="74"/>
        <v>137.3452157051286</v>
      </c>
      <c r="AL316" s="27">
        <f t="shared" si="74"/>
        <v>137.50892236978345</v>
      </c>
      <c r="AM316" s="27">
        <f t="shared" si="74"/>
        <v>137.66487719948714</v>
      </c>
      <c r="AN316" s="27">
        <f t="shared" si="74"/>
        <v>137.8161644943176</v>
      </c>
      <c r="AO316" s="27">
        <f t="shared" si="74"/>
        <v>137.95688571441841</v>
      </c>
      <c r="AP316" s="27">
        <f t="shared" si="74"/>
        <v>138.0880956451193</v>
      </c>
      <c r="AQ316" s="27">
        <f t="shared" si="74"/>
        <v>138.21023608756138</v>
      </c>
      <c r="AR316" s="27">
        <f t="shared" si="74"/>
        <v>138.3214494575289</v>
      </c>
      <c r="AS316" s="27">
        <f t="shared" si="74"/>
        <v>138.41969286097324</v>
      </c>
      <c r="AT316" s="27">
        <f t="shared" si="74"/>
        <v>138.50048221334654</v>
      </c>
      <c r="AU316" s="27">
        <f t="shared" si="74"/>
        <v>138.56840641538551</v>
      </c>
      <c r="AV316" s="27">
        <f t="shared" si="74"/>
        <v>138.62533860541211</v>
      </c>
      <c r="AW316" s="27">
        <f t="shared" si="74"/>
        <v>138.66859186137901</v>
      </c>
      <c r="AY316" s="79"/>
    </row>
    <row r="317" spans="1:51" x14ac:dyDescent="0.25">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14.57731005863897</v>
      </c>
      <c r="T317" s="27">
        <f t="shared" si="75"/>
        <v>14.586881055024168</v>
      </c>
      <c r="U317" s="27">
        <f t="shared" si="75"/>
        <v>14.581923662197322</v>
      </c>
      <c r="V317" s="27">
        <f t="shared" si="75"/>
        <v>14.580508867335086</v>
      </c>
      <c r="W317" s="27">
        <f t="shared" si="75"/>
        <v>14.595627954638539</v>
      </c>
      <c r="X317" s="27">
        <f t="shared" si="75"/>
        <v>14.620151485724129</v>
      </c>
      <c r="Y317" s="27">
        <f t="shared" si="75"/>
        <v>14.643468720213551</v>
      </c>
      <c r="Z317" s="27">
        <f t="shared" si="75"/>
        <v>14.665824705417089</v>
      </c>
      <c r="AA317" s="27">
        <f t="shared" si="75"/>
        <v>14.687115516523853</v>
      </c>
      <c r="AB317" s="27">
        <f t="shared" si="75"/>
        <v>14.707819700713191</v>
      </c>
      <c r="AC317" s="27">
        <f t="shared" si="75"/>
        <v>14.728321581508247</v>
      </c>
      <c r="AD317" s="27">
        <f t="shared" si="75"/>
        <v>14.748520763821768</v>
      </c>
      <c r="AE317" s="27">
        <f t="shared" si="75"/>
        <v>14.768446689964435</v>
      </c>
      <c r="AF317" s="27">
        <f t="shared" si="75"/>
        <v>14.788186293526485</v>
      </c>
      <c r="AG317" s="27">
        <f t="shared" si="75"/>
        <v>14.80785923044933</v>
      </c>
      <c r="AH317" s="27">
        <f t="shared" si="75"/>
        <v>14.827301890317345</v>
      </c>
      <c r="AI317" s="27">
        <f t="shared" si="75"/>
        <v>14.846760429586991</v>
      </c>
      <c r="AJ317" s="27">
        <f t="shared" si="75"/>
        <v>14.866031505197411</v>
      </c>
      <c r="AK317" s="27">
        <f t="shared" si="75"/>
        <v>14.884625158339979</v>
      </c>
      <c r="AL317" s="27">
        <f t="shared" si="75"/>
        <v>14.902366674320708</v>
      </c>
      <c r="AM317" s="27">
        <f t="shared" si="75"/>
        <v>14.919268094365481</v>
      </c>
      <c r="AN317" s="27">
        <f t="shared" si="75"/>
        <v>14.935663675843946</v>
      </c>
      <c r="AO317" s="27">
        <f t="shared" si="75"/>
        <v>14.950914171482042</v>
      </c>
      <c r="AP317" s="27">
        <f t="shared" si="75"/>
        <v>14.965133892391199</v>
      </c>
      <c r="AQ317" s="27">
        <f t="shared" si="75"/>
        <v>14.978370718247056</v>
      </c>
      <c r="AR317" s="27">
        <f t="shared" si="75"/>
        <v>14.990423335559308</v>
      </c>
      <c r="AS317" s="27">
        <f t="shared" si="75"/>
        <v>15.001070348103873</v>
      </c>
      <c r="AT317" s="27">
        <f t="shared" si="75"/>
        <v>15.009825798526281</v>
      </c>
      <c r="AU317" s="27">
        <f t="shared" si="75"/>
        <v>15.017187003511392</v>
      </c>
      <c r="AV317" s="27">
        <f t="shared" si="75"/>
        <v>15.023356962207361</v>
      </c>
      <c r="AW317" s="27">
        <f t="shared" si="75"/>
        <v>15.028044482618171</v>
      </c>
      <c r="AY317" s="79"/>
    </row>
    <row r="318" spans="1:51" x14ac:dyDescent="0.25">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15.545788610572222</v>
      </c>
      <c r="R318" s="27">
        <f t="shared" si="76"/>
        <v>15.648067752449878</v>
      </c>
      <c r="S318" s="27">
        <f t="shared" si="76"/>
        <v>15.608841098506876</v>
      </c>
      <c r="T318" s="27">
        <f t="shared" si="76"/>
        <v>15.634176304598387</v>
      </c>
      <c r="U318" s="27">
        <f t="shared" si="76"/>
        <v>15.634727326070967</v>
      </c>
      <c r="V318" s="27">
        <f t="shared" si="76"/>
        <v>15.640036279286257</v>
      </c>
      <c r="W318" s="27">
        <f t="shared" si="76"/>
        <v>15.671136313545395</v>
      </c>
      <c r="X318" s="27">
        <f t="shared" si="76"/>
        <v>15.716429987532408</v>
      </c>
      <c r="Y318" s="27">
        <f t="shared" si="76"/>
        <v>15.75882810444668</v>
      </c>
      <c r="Z318" s="27">
        <f t="shared" si="76"/>
        <v>15.798806458461641</v>
      </c>
      <c r="AA318" s="27">
        <f t="shared" si="76"/>
        <v>15.836270899052716</v>
      </c>
      <c r="AB318" s="27">
        <f t="shared" si="76"/>
        <v>15.872052306531405</v>
      </c>
      <c r="AC318" s="27">
        <f t="shared" si="76"/>
        <v>15.906818975461929</v>
      </c>
      <c r="AD318" s="27">
        <f t="shared" si="76"/>
        <v>15.940458123071297</v>
      </c>
      <c r="AE318" s="27">
        <f t="shared" si="76"/>
        <v>15.973060095106831</v>
      </c>
      <c r="AF318" s="27">
        <f t="shared" si="76"/>
        <v>16.004802135612195</v>
      </c>
      <c r="AG318" s="27">
        <f t="shared" si="76"/>
        <v>16.035908782343299</v>
      </c>
      <c r="AH318" s="27">
        <f t="shared" si="76"/>
        <v>16.066153162175954</v>
      </c>
      <c r="AI318" s="27">
        <f t="shared" si="76"/>
        <v>16.095953148281513</v>
      </c>
      <c r="AJ318" s="27">
        <f t="shared" si="76"/>
        <v>16.125014706287757</v>
      </c>
      <c r="AK318" s="27">
        <f t="shared" si="76"/>
        <v>16.15259436374124</v>
      </c>
      <c r="AL318" s="27">
        <f t="shared" si="76"/>
        <v>16.178446095420561</v>
      </c>
      <c r="AM318" s="27">
        <f t="shared" si="76"/>
        <v>16.202615975057011</v>
      </c>
      <c r="AN318" s="27">
        <f t="shared" si="76"/>
        <v>16.225651111515109</v>
      </c>
      <c r="AO318" s="27">
        <f t="shared" si="76"/>
        <v>16.24657668451183</v>
      </c>
      <c r="AP318" s="27">
        <f t="shared" si="76"/>
        <v>16.2655954113274</v>
      </c>
      <c r="AQ318" s="27">
        <f t="shared" si="76"/>
        <v>16.282804280634604</v>
      </c>
      <c r="AR318" s="27">
        <f t="shared" si="76"/>
        <v>16.297912276425052</v>
      </c>
      <c r="AS318" s="27">
        <f t="shared" si="76"/>
        <v>16.310598247341446</v>
      </c>
      <c r="AT318" s="27">
        <f t="shared" si="76"/>
        <v>16.320133460913411</v>
      </c>
      <c r="AU318" s="27">
        <f t="shared" si="76"/>
        <v>16.327309708106313</v>
      </c>
      <c r="AV318" s="27">
        <f t="shared" si="76"/>
        <v>16.332459568044055</v>
      </c>
      <c r="AW318" s="27">
        <f t="shared" si="76"/>
        <v>16.335152889996454</v>
      </c>
      <c r="AY318" s="79"/>
    </row>
    <row r="319" spans="1:51" x14ac:dyDescent="0.25">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23.099483706921031</v>
      </c>
      <c r="T319" s="27">
        <f t="shared" si="77"/>
        <v>23.136977213109546</v>
      </c>
      <c r="U319" s="27">
        <f t="shared" si="77"/>
        <v>23.137792668366455</v>
      </c>
      <c r="V319" s="27">
        <f t="shared" si="77"/>
        <v>23.14564937454492</v>
      </c>
      <c r="W319" s="27">
        <f t="shared" si="77"/>
        <v>23.191674235078761</v>
      </c>
      <c r="X319" s="27">
        <f t="shared" si="77"/>
        <v>23.258704226459077</v>
      </c>
      <c r="Y319" s="27">
        <f t="shared" si="77"/>
        <v>23.321449090391294</v>
      </c>
      <c r="Z319" s="27">
        <f t="shared" si="77"/>
        <v>23.380612953446221</v>
      </c>
      <c r="AA319" s="27">
        <f t="shared" si="77"/>
        <v>23.436056482505219</v>
      </c>
      <c r="AB319" s="27">
        <f t="shared" si="77"/>
        <v>23.489009295199537</v>
      </c>
      <c r="AC319" s="27">
        <f t="shared" si="77"/>
        <v>23.540460398932115</v>
      </c>
      <c r="AD319" s="27">
        <f t="shared" si="77"/>
        <v>23.590242886767914</v>
      </c>
      <c r="AE319" s="27">
        <f t="shared" si="77"/>
        <v>23.638490461145512</v>
      </c>
      <c r="AF319" s="27">
        <f t="shared" si="77"/>
        <v>23.685465425068244</v>
      </c>
      <c r="AG319" s="27">
        <f t="shared" si="77"/>
        <v>23.731500071382303</v>
      </c>
      <c r="AH319" s="27">
        <f t="shared" si="77"/>
        <v>23.776258651136008</v>
      </c>
      <c r="AI319" s="27">
        <f t="shared" si="77"/>
        <v>23.820359573758481</v>
      </c>
      <c r="AJ319" s="27">
        <f t="shared" si="77"/>
        <v>23.863367698540223</v>
      </c>
      <c r="AK319" s="27">
        <f t="shared" si="77"/>
        <v>23.904182762513823</v>
      </c>
      <c r="AL319" s="27">
        <f t="shared" si="77"/>
        <v>23.94244067358829</v>
      </c>
      <c r="AM319" s="27">
        <f t="shared" si="77"/>
        <v>23.978209616159802</v>
      </c>
      <c r="AN319" s="27">
        <f t="shared" si="77"/>
        <v>24.012299255226694</v>
      </c>
      <c r="AO319" s="27">
        <f t="shared" si="77"/>
        <v>24.043266956764896</v>
      </c>
      <c r="AP319" s="27">
        <f t="shared" si="77"/>
        <v>24.071412721554868</v>
      </c>
      <c r="AQ319" s="27">
        <f t="shared" si="77"/>
        <v>24.096880082883459</v>
      </c>
      <c r="AR319" s="27">
        <f t="shared" si="77"/>
        <v>24.119238366910007</v>
      </c>
      <c r="AS319" s="27">
        <f t="shared" si="77"/>
        <v>24.138012302568676</v>
      </c>
      <c r="AT319" s="27">
        <f t="shared" si="77"/>
        <v>24.152123440554998</v>
      </c>
      <c r="AU319" s="27">
        <f t="shared" si="77"/>
        <v>24.162743550277629</v>
      </c>
      <c r="AV319" s="27">
        <f t="shared" si="77"/>
        <v>24.170364814724749</v>
      </c>
      <c r="AW319" s="27">
        <f t="shared" si="77"/>
        <v>24.174350654939559</v>
      </c>
      <c r="AY319" s="79"/>
    </row>
    <row r="320" spans="1:51" x14ac:dyDescent="0.25">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5.6203482259438013</v>
      </c>
      <c r="N320" s="27">
        <f t="shared" si="78"/>
        <v>5.629075655008374</v>
      </c>
      <c r="O320" s="27">
        <f t="shared" si="78"/>
        <v>5.6165815405282276</v>
      </c>
      <c r="P320" s="27">
        <f t="shared" si="78"/>
        <v>5.5833231296706112</v>
      </c>
      <c r="Q320" s="27">
        <f t="shared" si="78"/>
        <v>5.5648827699457346</v>
      </c>
      <c r="R320" s="27">
        <f t="shared" si="78"/>
        <v>5.5483103177944031</v>
      </c>
      <c r="S320" s="27">
        <f t="shared" si="78"/>
        <v>5.2803833464567367</v>
      </c>
      <c r="T320" s="27">
        <f t="shared" si="78"/>
        <v>5.4084183105105064</v>
      </c>
      <c r="U320" s="27">
        <f t="shared" si="78"/>
        <v>5.4467115947178373</v>
      </c>
      <c r="V320" s="27">
        <f t="shared" si="78"/>
        <v>5.4224186083093189</v>
      </c>
      <c r="W320" s="27">
        <f t="shared" si="78"/>
        <v>5.4223243033308801</v>
      </c>
      <c r="X320" s="27">
        <f t="shared" si="78"/>
        <v>5.4234073071057072</v>
      </c>
      <c r="Y320" s="27">
        <f t="shared" si="78"/>
        <v>5.4369231886816394</v>
      </c>
      <c r="Z320" s="27">
        <f t="shared" si="78"/>
        <v>5.4591522823339398</v>
      </c>
      <c r="AA320" s="27">
        <f t="shared" si="78"/>
        <v>5.4902125756346534</v>
      </c>
      <c r="AB320" s="27">
        <f t="shared" si="78"/>
        <v>5.5376204396745452</v>
      </c>
      <c r="AC320" s="27">
        <f t="shared" si="78"/>
        <v>5.6023226186449859</v>
      </c>
      <c r="AD320" s="27">
        <f t="shared" si="78"/>
        <v>5.6811895482573158</v>
      </c>
      <c r="AE320" s="27">
        <f t="shared" si="78"/>
        <v>5.7653288791715855</v>
      </c>
      <c r="AF320" s="27">
        <f t="shared" si="78"/>
        <v>5.8557364759404038</v>
      </c>
      <c r="AG320" s="27">
        <f t="shared" si="78"/>
        <v>5.9628535041253414</v>
      </c>
      <c r="AH320" s="27">
        <f t="shared" si="78"/>
        <v>6.077164122124282</v>
      </c>
      <c r="AI320" s="27">
        <f t="shared" si="78"/>
        <v>6.1989600195503085</v>
      </c>
      <c r="AJ320" s="27">
        <f t="shared" si="78"/>
        <v>6.3293136796276546</v>
      </c>
      <c r="AK320" s="27">
        <f t="shared" si="78"/>
        <v>6.4661549750479965</v>
      </c>
      <c r="AL320" s="27">
        <f t="shared" si="78"/>
        <v>6.6045071340041819</v>
      </c>
      <c r="AM320" s="27">
        <f t="shared" si="78"/>
        <v>6.7424345411353785</v>
      </c>
      <c r="AN320" s="27">
        <f t="shared" si="78"/>
        <v>6.8870444673045936</v>
      </c>
      <c r="AO320" s="27">
        <f t="shared" si="78"/>
        <v>7.0281911039522464</v>
      </c>
      <c r="AP320" s="27">
        <f t="shared" si="78"/>
        <v>7.1751234269686286</v>
      </c>
      <c r="AQ320" s="27">
        <f t="shared" si="78"/>
        <v>7.3301139720202508</v>
      </c>
      <c r="AR320" s="27">
        <f t="shared" si="78"/>
        <v>7.49386719023276</v>
      </c>
      <c r="AS320" s="27">
        <f t="shared" si="78"/>
        <v>7.6670892883429591</v>
      </c>
      <c r="AT320" s="27">
        <f t="shared" si="78"/>
        <v>7.8364451360238094</v>
      </c>
      <c r="AU320" s="27">
        <f t="shared" si="78"/>
        <v>8.0154296684326614</v>
      </c>
      <c r="AV320" s="27">
        <f t="shared" si="78"/>
        <v>8.2092106985069559</v>
      </c>
      <c r="AW320" s="27">
        <f t="shared" si="78"/>
        <v>8.4160816764157058</v>
      </c>
      <c r="AY320" s="79"/>
    </row>
    <row r="321" spans="1:51" x14ac:dyDescent="0.25">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5">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1.8300977880312246</v>
      </c>
      <c r="M322" s="27">
        <f t="shared" si="80"/>
        <v>1.8309187348828144</v>
      </c>
      <c r="N322" s="27">
        <f t="shared" si="80"/>
        <v>1.8141094978660446</v>
      </c>
      <c r="O322" s="27">
        <f t="shared" si="80"/>
        <v>1.7866561368117297</v>
      </c>
      <c r="P322" s="27">
        <f t="shared" si="80"/>
        <v>1.7489975228040082</v>
      </c>
      <c r="Q322" s="27">
        <f t="shared" si="80"/>
        <v>1.7216531928010095</v>
      </c>
      <c r="R322" s="27">
        <f t="shared" si="80"/>
        <v>1.6967284692901876</v>
      </c>
      <c r="S322" s="27">
        <f t="shared" si="80"/>
        <v>1.5145155655524785</v>
      </c>
      <c r="T322" s="27">
        <f t="shared" si="80"/>
        <v>1.5668506069334709</v>
      </c>
      <c r="U322" s="27">
        <f t="shared" si="80"/>
        <v>1.5655037199865789</v>
      </c>
      <c r="V322" s="27">
        <f t="shared" si="80"/>
        <v>1.5302194484882745</v>
      </c>
      <c r="W322" s="27">
        <f t="shared" si="80"/>
        <v>1.5112562914072105</v>
      </c>
      <c r="X322" s="27">
        <f t="shared" si="80"/>
        <v>1.4946104307429604</v>
      </c>
      <c r="Y322" s="27">
        <f t="shared" si="80"/>
        <v>1.484639027552376</v>
      </c>
      <c r="Z322" s="27">
        <f t="shared" si="80"/>
        <v>1.47919876359957</v>
      </c>
      <c r="AA322" s="27">
        <f t="shared" si="80"/>
        <v>1.4781756011479497</v>
      </c>
      <c r="AB322" s="27">
        <f t="shared" si="80"/>
        <v>1.4853305981750786</v>
      </c>
      <c r="AC322" s="27">
        <f t="shared" si="80"/>
        <v>1.5009046201548932</v>
      </c>
      <c r="AD322" s="27">
        <f t="shared" si="80"/>
        <v>1.5230082640507174</v>
      </c>
      <c r="AE322" s="27">
        <f t="shared" si="80"/>
        <v>1.546994523932119</v>
      </c>
      <c r="AF322" s="27">
        <f t="shared" si="80"/>
        <v>1.5732743305693289</v>
      </c>
      <c r="AG322" s="27">
        <f t="shared" si="80"/>
        <v>1.6068085159542065</v>
      </c>
      <c r="AH322" s="27">
        <f t="shared" si="80"/>
        <v>1.6427431036856912</v>
      </c>
      <c r="AI322" s="27">
        <f t="shared" si="80"/>
        <v>1.6811374520450673</v>
      </c>
      <c r="AJ322" s="27">
        <f t="shared" si="80"/>
        <v>1.7223403029367834</v>
      </c>
      <c r="AK322" s="27">
        <f t="shared" si="80"/>
        <v>1.7651804159303879</v>
      </c>
      <c r="AL322" s="27">
        <f t="shared" si="80"/>
        <v>1.807259829394261</v>
      </c>
      <c r="AM322" s="27">
        <f t="shared" si="80"/>
        <v>1.8476898450919306</v>
      </c>
      <c r="AN322" s="27">
        <f t="shared" si="80"/>
        <v>1.8896907367413041</v>
      </c>
      <c r="AO322" s="27">
        <f t="shared" si="80"/>
        <v>1.928603059397513</v>
      </c>
      <c r="AP322" s="27">
        <f t="shared" si="80"/>
        <v>1.9685026353312862</v>
      </c>
      <c r="AQ322" s="27">
        <f t="shared" si="80"/>
        <v>2.0102718369126795</v>
      </c>
      <c r="AR322" s="27">
        <f t="shared" si="80"/>
        <v>2.0540358840543407</v>
      </c>
      <c r="AS322" s="27">
        <f t="shared" si="80"/>
        <v>2.0998981291819869</v>
      </c>
      <c r="AT322" s="27">
        <f t="shared" si="80"/>
        <v>2.1421474966199083</v>
      </c>
      <c r="AU322" s="27">
        <f t="shared" si="80"/>
        <v>2.1863895943270379</v>
      </c>
      <c r="AV322" s="27">
        <f t="shared" si="80"/>
        <v>2.2345575488332261</v>
      </c>
      <c r="AW322" s="27">
        <f t="shared" si="80"/>
        <v>2.2856723410251796</v>
      </c>
      <c r="AY322" s="79"/>
    </row>
    <row r="323" spans="1:51" x14ac:dyDescent="0.25">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0.25358132281546886</v>
      </c>
      <c r="M323" s="27">
        <f t="shared" si="81"/>
        <v>0.25369507454499329</v>
      </c>
      <c r="N323" s="27">
        <f t="shared" si="81"/>
        <v>0.25136595935447836</v>
      </c>
      <c r="O323" s="27">
        <f t="shared" si="81"/>
        <v>0.24756197704412702</v>
      </c>
      <c r="P323" s="27">
        <f t="shared" si="81"/>
        <v>0.24234393830437845</v>
      </c>
      <c r="Q323" s="27">
        <f t="shared" si="81"/>
        <v>0.23855506351363703</v>
      </c>
      <c r="R323" s="27">
        <f t="shared" si="81"/>
        <v>0.2351014533295149</v>
      </c>
      <c r="S323" s="27">
        <f t="shared" si="81"/>
        <v>0.20985373735169108</v>
      </c>
      <c r="T323" s="27">
        <f t="shared" si="81"/>
        <v>0.21710536571263853</v>
      </c>
      <c r="U323" s="27">
        <f t="shared" si="81"/>
        <v>0.21691873886902968</v>
      </c>
      <c r="V323" s="27">
        <f t="shared" si="81"/>
        <v>0.21202969288491011</v>
      </c>
      <c r="W323" s="27">
        <f t="shared" si="81"/>
        <v>0.20940212703087621</v>
      </c>
      <c r="X323" s="27">
        <f t="shared" si="81"/>
        <v>0.2070956495331992</v>
      </c>
      <c r="Y323" s="27">
        <f t="shared" si="81"/>
        <v>0.20571399570686735</v>
      </c>
      <c r="Z323" s="27">
        <f t="shared" si="81"/>
        <v>0.20496018389493031</v>
      </c>
      <c r="AA323" s="27">
        <f t="shared" si="81"/>
        <v>0.20481841284333191</v>
      </c>
      <c r="AB323" s="27">
        <f t="shared" si="81"/>
        <v>0.20580982085592342</v>
      </c>
      <c r="AC323" s="27">
        <f t="shared" si="81"/>
        <v>0.2079677826441004</v>
      </c>
      <c r="AD323" s="27">
        <f t="shared" si="81"/>
        <v>0.21103049945344365</v>
      </c>
      <c r="AE323" s="27">
        <f t="shared" si="81"/>
        <v>0.21435407459237918</v>
      </c>
      <c r="AF323" s="27">
        <f t="shared" si="81"/>
        <v>0.21799544729605716</v>
      </c>
      <c r="AG323" s="27">
        <f t="shared" si="81"/>
        <v>0.22264199850498709</v>
      </c>
      <c r="AH323" s="27">
        <f t="shared" si="81"/>
        <v>0.22762115336292571</v>
      </c>
      <c r="AI323" s="27">
        <f t="shared" si="81"/>
        <v>0.23294113664976548</v>
      </c>
      <c r="AJ323" s="27">
        <f t="shared" si="81"/>
        <v>0.23865027061037747</v>
      </c>
      <c r="AK323" s="27">
        <f t="shared" si="81"/>
        <v>0.2445862662678385</v>
      </c>
      <c r="AL323" s="27">
        <f t="shared" si="81"/>
        <v>0.25041685816257381</v>
      </c>
      <c r="AM323" s="27">
        <f t="shared" si="81"/>
        <v>0.25601890682309614</v>
      </c>
      <c r="AN323" s="27">
        <f t="shared" si="81"/>
        <v>0.2618386186076424</v>
      </c>
      <c r="AO323" s="27">
        <f t="shared" si="81"/>
        <v>0.26723037325458887</v>
      </c>
      <c r="AP323" s="27">
        <f t="shared" si="81"/>
        <v>0.27275892331963592</v>
      </c>
      <c r="AQ323" s="27">
        <f t="shared" si="81"/>
        <v>0.27854653175194277</v>
      </c>
      <c r="AR323" s="27">
        <f t="shared" si="81"/>
        <v>0.28461054922604706</v>
      </c>
      <c r="AS323" s="27">
        <f t="shared" si="81"/>
        <v>0.29096529642196983</v>
      </c>
      <c r="AT323" s="27">
        <f t="shared" si="81"/>
        <v>0.29681943741546851</v>
      </c>
      <c r="AU323" s="27">
        <f t="shared" si="81"/>
        <v>0.30294969435259883</v>
      </c>
      <c r="AV323" s="27">
        <f t="shared" si="81"/>
        <v>0.3096239243860302</v>
      </c>
      <c r="AW323" s="27">
        <f t="shared" si="81"/>
        <v>0.31670647303684163</v>
      </c>
      <c r="AY323" s="79"/>
    </row>
    <row r="324" spans="1:51" x14ac:dyDescent="0.25">
      <c r="A324" s="95" t="str">
        <f t="shared" si="71"/>
        <v>GS Cattle MMCH4</v>
      </c>
      <c r="B324" s="95" t="s">
        <v>1021</v>
      </c>
      <c r="C324" s="95" t="s">
        <v>1229</v>
      </c>
      <c r="D324" t="s">
        <v>15</v>
      </c>
      <c r="E324" t="s">
        <v>22</v>
      </c>
      <c r="F324" t="s">
        <v>6</v>
      </c>
      <c r="G324" t="s">
        <v>136</v>
      </c>
      <c r="H324" t="s">
        <v>1227</v>
      </c>
      <c r="I324" t="s">
        <v>121</v>
      </c>
      <c r="J324" t="s">
        <v>286</v>
      </c>
      <c r="K324" s="27">
        <f>K1393</f>
        <v>7.3513306511079053</v>
      </c>
      <c r="L324" s="27">
        <f t="shared" ref="L324:AW331" si="82">L1393</f>
        <v>7.3924283487896005</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7.3490557793890403</v>
      </c>
      <c r="T324" s="27">
        <f t="shared" si="82"/>
        <v>7.4722031286599382</v>
      </c>
      <c r="U324" s="27">
        <f t="shared" si="82"/>
        <v>7.5110290618117022</v>
      </c>
      <c r="V324" s="27">
        <f t="shared" si="82"/>
        <v>7.4986513551105292</v>
      </c>
      <c r="W324" s="27">
        <f t="shared" si="82"/>
        <v>7.5163485236950613</v>
      </c>
      <c r="X324" s="27">
        <f t="shared" si="82"/>
        <v>7.5403958263923236</v>
      </c>
      <c r="Y324" s="27">
        <f t="shared" si="82"/>
        <v>7.5741909868676158</v>
      </c>
      <c r="Z324" s="27">
        <f t="shared" si="82"/>
        <v>7.6148317669371268</v>
      </c>
      <c r="AA324" s="27">
        <f t="shared" si="82"/>
        <v>7.6624733302207861</v>
      </c>
      <c r="AB324" s="27">
        <f t="shared" si="82"/>
        <v>7.7240868841392878</v>
      </c>
      <c r="AC324" s="27">
        <f t="shared" si="82"/>
        <v>7.8009221240658375</v>
      </c>
      <c r="AD324" s="27">
        <f t="shared" si="82"/>
        <v>7.8903401538957416</v>
      </c>
      <c r="AE324" s="27">
        <f t="shared" si="82"/>
        <v>7.9846258042350273</v>
      </c>
      <c r="AF324" s="27">
        <f t="shared" si="82"/>
        <v>8.0847617640235896</v>
      </c>
      <c r="AG324" s="27">
        <f t="shared" si="82"/>
        <v>8.2001830904466289</v>
      </c>
      <c r="AH324" s="27">
        <f t="shared" si="82"/>
        <v>8.3224165263522423</v>
      </c>
      <c r="AI324" s="27">
        <f t="shared" si="82"/>
        <v>8.4519366750356451</v>
      </c>
      <c r="AJ324" s="27">
        <f t="shared" si="82"/>
        <v>8.5896260000981943</v>
      </c>
      <c r="AK324" s="27">
        <f t="shared" si="82"/>
        <v>8.73333148514876</v>
      </c>
      <c r="AL324" s="27">
        <f t="shared" si="82"/>
        <v>8.8784431562032786</v>
      </c>
      <c r="AM324" s="27">
        <f t="shared" si="82"/>
        <v>9.0231844875655636</v>
      </c>
      <c r="AN324" s="27">
        <f t="shared" si="82"/>
        <v>9.1742195350652782</v>
      </c>
      <c r="AO324" s="27">
        <f t="shared" si="82"/>
        <v>9.3218429554501228</v>
      </c>
      <c r="AP324" s="27">
        <f t="shared" si="82"/>
        <v>9.4745157768469301</v>
      </c>
      <c r="AQ324" s="27">
        <f t="shared" si="82"/>
        <v>9.634339327572718</v>
      </c>
      <c r="AR324" s="27">
        <f t="shared" si="82"/>
        <v>9.8017951913514132</v>
      </c>
      <c r="AS324" s="27">
        <f t="shared" si="82"/>
        <v>9.9773358042922293</v>
      </c>
      <c r="AT324" s="27">
        <f t="shared" si="82"/>
        <v>10.148273651523894</v>
      </c>
      <c r="AU324" s="27">
        <f t="shared" si="82"/>
        <v>10.327331145455831</v>
      </c>
      <c r="AV324" s="27">
        <f t="shared" si="82"/>
        <v>10.519392265782431</v>
      </c>
      <c r="AW324" s="27">
        <f t="shared" si="82"/>
        <v>10.722595981265105</v>
      </c>
      <c r="AY324" s="79"/>
    </row>
    <row r="325" spans="1:51" x14ac:dyDescent="0.25">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2.0944490884992812</v>
      </c>
      <c r="L325" s="27">
        <f t="shared" si="83"/>
        <v>2.1061581299686476</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2.0938009605311412</v>
      </c>
      <c r="T325" s="27">
        <f t="shared" si="83"/>
        <v>2.1288865614478496</v>
      </c>
      <c r="U325" s="27">
        <f t="shared" si="83"/>
        <v>2.1399483602104432</v>
      </c>
      <c r="V325" s="27">
        <f t="shared" si="83"/>
        <v>2.1364218589893245</v>
      </c>
      <c r="W325" s="27">
        <f t="shared" si="83"/>
        <v>2.1414639146891727</v>
      </c>
      <c r="X325" s="27">
        <f t="shared" si="83"/>
        <v>2.148315171095053</v>
      </c>
      <c r="Y325" s="27">
        <f t="shared" si="83"/>
        <v>2.1579436650932786</v>
      </c>
      <c r="Z325" s="27">
        <f t="shared" si="83"/>
        <v>2.1695225273173109</v>
      </c>
      <c r="AA325" s="27">
        <f t="shared" si="82"/>
        <v>2.1830959650430519</v>
      </c>
      <c r="AB325" s="27">
        <f t="shared" si="82"/>
        <v>2.2006501274074339</v>
      </c>
      <c r="AC325" s="27">
        <f t="shared" si="82"/>
        <v>2.222541061969673</v>
      </c>
      <c r="AD325" s="27">
        <f t="shared" si="82"/>
        <v>2.2480169274913004</v>
      </c>
      <c r="AE325" s="27">
        <f t="shared" si="82"/>
        <v>2.2748796145045582</v>
      </c>
      <c r="AF325" s="27">
        <f t="shared" si="82"/>
        <v>2.3034090984386744</v>
      </c>
      <c r="AG325" s="27">
        <f t="shared" si="82"/>
        <v>2.3362934976574303</v>
      </c>
      <c r="AH325" s="27">
        <f t="shared" si="82"/>
        <v>2.3711187178205395</v>
      </c>
      <c r="AI325" s="27">
        <f t="shared" si="82"/>
        <v>2.4080199769567159</v>
      </c>
      <c r="AJ325" s="27">
        <f t="shared" si="82"/>
        <v>2.4472486955465773</v>
      </c>
      <c r="AK325" s="27">
        <f t="shared" si="82"/>
        <v>2.4881914631163022</v>
      </c>
      <c r="AL325" s="27">
        <f t="shared" si="82"/>
        <v>2.5295348635964507</v>
      </c>
      <c r="AM325" s="27">
        <f t="shared" si="82"/>
        <v>2.5707727515282386</v>
      </c>
      <c r="AN325" s="27">
        <f t="shared" si="82"/>
        <v>2.6138037662629046</v>
      </c>
      <c r="AO325" s="27">
        <f t="shared" si="82"/>
        <v>2.6558627829144799</v>
      </c>
      <c r="AP325" s="27">
        <f t="shared" si="82"/>
        <v>2.6993604116825409</v>
      </c>
      <c r="AQ325" s="27">
        <f t="shared" si="82"/>
        <v>2.7448953367219815</v>
      </c>
      <c r="AR325" s="27">
        <f t="shared" si="82"/>
        <v>2.7926047648378689</v>
      </c>
      <c r="AS325" s="27">
        <f t="shared" si="82"/>
        <v>2.8426175984618185</v>
      </c>
      <c r="AT325" s="27">
        <f t="shared" si="82"/>
        <v>2.8913190697077655</v>
      </c>
      <c r="AU325" s="27">
        <f t="shared" si="82"/>
        <v>2.9423338890314197</v>
      </c>
      <c r="AV325" s="27">
        <f t="shared" si="82"/>
        <v>2.9970535387785815</v>
      </c>
      <c r="AW325" s="27">
        <f t="shared" si="82"/>
        <v>3.0549477972293579</v>
      </c>
      <c r="AY325" s="79"/>
    </row>
    <row r="326" spans="1:51" x14ac:dyDescent="0.25">
      <c r="A326" s="95" t="str">
        <f t="shared" si="71"/>
        <v>GS Cattle MMCH4</v>
      </c>
      <c r="B326" s="95" t="s">
        <v>1021</v>
      </c>
      <c r="C326" s="95" t="s">
        <v>1229</v>
      </c>
      <c r="D326" t="s">
        <v>15</v>
      </c>
      <c r="E326" t="s">
        <v>22</v>
      </c>
      <c r="F326" t="s">
        <v>67</v>
      </c>
      <c r="G326" t="s">
        <v>307</v>
      </c>
      <c r="H326" t="s">
        <v>1227</v>
      </c>
      <c r="I326" t="s">
        <v>121</v>
      </c>
      <c r="J326" t="s">
        <v>286</v>
      </c>
      <c r="K326" s="27">
        <f t="shared" si="83"/>
        <v>0.43258377187145619</v>
      </c>
      <c r="L326" s="27">
        <f t="shared" si="82"/>
        <v>0.43500213637199753</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0.43244990867914801</v>
      </c>
      <c r="T326" s="27">
        <f t="shared" si="82"/>
        <v>0.4396964259930643</v>
      </c>
      <c r="U326" s="27">
        <f t="shared" si="82"/>
        <v>0.44198111014159841</v>
      </c>
      <c r="V326" s="27">
        <f t="shared" si="82"/>
        <v>0.4412527528813921</v>
      </c>
      <c r="W326" s="27">
        <f t="shared" si="82"/>
        <v>0.44229413005527662</v>
      </c>
      <c r="X326" s="27">
        <f t="shared" si="82"/>
        <v>0.4437091763098685</v>
      </c>
      <c r="Y326" s="27">
        <f t="shared" si="82"/>
        <v>0.44569782825374471</v>
      </c>
      <c r="Z326" s="27">
        <f t="shared" si="82"/>
        <v>0.44808930576559047</v>
      </c>
      <c r="AA326" s="27">
        <f t="shared" si="82"/>
        <v>0.45089273933717022</v>
      </c>
      <c r="AB326" s="27">
        <f t="shared" si="82"/>
        <v>0.45451834466189517</v>
      </c>
      <c r="AC326" s="27">
        <f t="shared" si="82"/>
        <v>0.45903965916637413</v>
      </c>
      <c r="AD326" s="27">
        <f t="shared" si="82"/>
        <v>0.46430139890478528</v>
      </c>
      <c r="AE326" s="27">
        <f t="shared" si="82"/>
        <v>0.46984957027577029</v>
      </c>
      <c r="AF326" s="27">
        <f t="shared" si="82"/>
        <v>0.47574199890415431</v>
      </c>
      <c r="AG326" s="27">
        <f t="shared" si="82"/>
        <v>0.48253388395301411</v>
      </c>
      <c r="AH326" s="27">
        <f t="shared" si="82"/>
        <v>0.48972662269139317</v>
      </c>
      <c r="AI326" s="27">
        <f t="shared" si="82"/>
        <v>0.49734814280930212</v>
      </c>
      <c r="AJ326" s="27">
        <f t="shared" si="82"/>
        <v>0.50545037224350875</v>
      </c>
      <c r="AK326" s="27">
        <f t="shared" si="82"/>
        <v>0.51390661829093987</v>
      </c>
      <c r="AL326" s="27">
        <f t="shared" si="82"/>
        <v>0.52244561034374248</v>
      </c>
      <c r="AM326" s="27">
        <f t="shared" si="82"/>
        <v>0.53096281002336188</v>
      </c>
      <c r="AN326" s="27">
        <f t="shared" si="82"/>
        <v>0.5398503589084559</v>
      </c>
      <c r="AO326" s="27">
        <f t="shared" si="82"/>
        <v>0.54853715304646922</v>
      </c>
      <c r="AP326" s="27">
        <f t="shared" si="82"/>
        <v>0.55752107556016206</v>
      </c>
      <c r="AQ326" s="27">
        <f t="shared" si="82"/>
        <v>0.56692577760501295</v>
      </c>
      <c r="AR326" s="27">
        <f t="shared" si="82"/>
        <v>0.57677959762934605</v>
      </c>
      <c r="AS326" s="27">
        <f t="shared" si="82"/>
        <v>0.58710915891103355</v>
      </c>
      <c r="AT326" s="27">
        <f t="shared" si="82"/>
        <v>0.5971678737506273</v>
      </c>
      <c r="AU326" s="27">
        <f t="shared" si="82"/>
        <v>0.60770438336814181</v>
      </c>
      <c r="AV326" s="27">
        <f t="shared" si="82"/>
        <v>0.61900608204064222</v>
      </c>
      <c r="AW326" s="27">
        <f t="shared" si="82"/>
        <v>0.63096345872163018</v>
      </c>
      <c r="AY326" s="79"/>
    </row>
    <row r="327" spans="1:51" x14ac:dyDescent="0.25">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8.4723794986300324E-2</v>
      </c>
      <c r="S327" s="27">
        <f t="shared" si="82"/>
        <v>7.5184548793854583E-2</v>
      </c>
      <c r="T327" s="27">
        <f t="shared" si="82"/>
        <v>7.7996827874817445E-2</v>
      </c>
      <c r="U327" s="27">
        <f t="shared" si="82"/>
        <v>7.8167367062700457E-2</v>
      </c>
      <c r="V327" s="27">
        <f t="shared" si="82"/>
        <v>7.6675532126714796E-2</v>
      </c>
      <c r="W327" s="27">
        <f t="shared" si="82"/>
        <v>7.5985814232863699E-2</v>
      </c>
      <c r="X327" s="27">
        <f t="shared" si="82"/>
        <v>7.5406909310086853E-2</v>
      </c>
      <c r="Y327" s="27">
        <f t="shared" si="82"/>
        <v>7.5135969552675111E-2</v>
      </c>
      <c r="Z327" s="27">
        <f t="shared" si="82"/>
        <v>7.5070933024678835E-2</v>
      </c>
      <c r="AA327" s="27">
        <f t="shared" si="82"/>
        <v>7.5207876041393992E-2</v>
      </c>
      <c r="AB327" s="27">
        <f t="shared" si="82"/>
        <v>7.5733776536907188E-2</v>
      </c>
      <c r="AC327" s="27">
        <f t="shared" si="82"/>
        <v>7.6663128085553256E-2</v>
      </c>
      <c r="AD327" s="27">
        <f t="shared" si="82"/>
        <v>7.7250055898459388E-2</v>
      </c>
      <c r="AE327" s="27">
        <f t="shared" si="82"/>
        <v>7.7888268023863061E-2</v>
      </c>
      <c r="AF327" s="27">
        <f t="shared" si="82"/>
        <v>7.8595179436405177E-2</v>
      </c>
      <c r="AG327" s="27">
        <f t="shared" si="82"/>
        <v>7.9604131032504369E-2</v>
      </c>
      <c r="AH327" s="27">
        <f t="shared" si="82"/>
        <v>8.0676312048305387E-2</v>
      </c>
      <c r="AI327" s="27">
        <f t="shared" si="82"/>
        <v>8.1811005086332045E-2</v>
      </c>
      <c r="AJ327" s="27">
        <f t="shared" si="82"/>
        <v>8.3019997053438474E-2</v>
      </c>
      <c r="AK327" s="27">
        <f t="shared" si="82"/>
        <v>8.4244071870522186E-2</v>
      </c>
      <c r="AL327" s="27">
        <f t="shared" si="82"/>
        <v>8.5370492596016104E-2</v>
      </c>
      <c r="AM327" s="27">
        <f t="shared" si="82"/>
        <v>8.6358980772327357E-2</v>
      </c>
      <c r="AN327" s="27">
        <f t="shared" si="82"/>
        <v>8.780012750429271E-2</v>
      </c>
      <c r="AO327" s="27">
        <f t="shared" si="82"/>
        <v>8.9065255446726721E-2</v>
      </c>
      <c r="AP327" s="27">
        <f t="shared" si="82"/>
        <v>9.0336677811628172E-2</v>
      </c>
      <c r="AQ327" s="27">
        <f t="shared" si="82"/>
        <v>9.1651806667458438E-2</v>
      </c>
      <c r="AR327" s="27">
        <f t="shared" si="82"/>
        <v>9.3013614026271119E-2</v>
      </c>
      <c r="AS327" s="27">
        <f t="shared" si="82"/>
        <v>9.4423859205650648E-2</v>
      </c>
      <c r="AT327" s="27">
        <f t="shared" si="82"/>
        <v>9.5632640618439277E-2</v>
      </c>
      <c r="AU327" s="27">
        <f t="shared" si="82"/>
        <v>9.6883164393063992E-2</v>
      </c>
      <c r="AV327" s="27">
        <f t="shared" si="82"/>
        <v>9.8255228515500434E-2</v>
      </c>
      <c r="AW327" s="27">
        <f t="shared" si="82"/>
        <v>9.9702450855701577E-2</v>
      </c>
      <c r="AY327" s="79"/>
    </row>
    <row r="328" spans="1:51" x14ac:dyDescent="0.25">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6.2235193009076033E-2</v>
      </c>
      <c r="S328" s="27">
        <f t="shared" si="82"/>
        <v>5.522799003801046E-2</v>
      </c>
      <c r="T328" s="27">
        <f t="shared" si="82"/>
        <v>5.7293793764430084E-2</v>
      </c>
      <c r="U328" s="27">
        <f t="shared" si="82"/>
        <v>5.7419066000821604E-2</v>
      </c>
      <c r="V328" s="27">
        <f t="shared" si="82"/>
        <v>5.6323215240196872E-2</v>
      </c>
      <c r="W328" s="27">
        <f t="shared" si="82"/>
        <v>5.5816572138898381E-2</v>
      </c>
      <c r="X328" s="27">
        <f t="shared" si="82"/>
        <v>5.5391328444269881E-2</v>
      </c>
      <c r="Y328" s="27">
        <f t="shared" si="82"/>
        <v>5.5192305394144728E-2</v>
      </c>
      <c r="Z328" s="27">
        <f t="shared" si="82"/>
        <v>5.5144531792016283E-2</v>
      </c>
      <c r="AA328" s="27">
        <f t="shared" si="82"/>
        <v>5.5245125433718588E-2</v>
      </c>
      <c r="AB328" s="27">
        <f t="shared" si="82"/>
        <v>5.563143389460759E-2</v>
      </c>
      <c r="AC328" s="27">
        <f t="shared" si="82"/>
        <v>5.6314103657129723E-2</v>
      </c>
      <c r="AD328" s="27">
        <f t="shared" si="82"/>
        <v>5.6745240691589934E-2</v>
      </c>
      <c r="AE328" s="27">
        <f t="shared" si="82"/>
        <v>5.7214049422497866E-2</v>
      </c>
      <c r="AF328" s="27">
        <f t="shared" si="82"/>
        <v>5.7733322292734486E-2</v>
      </c>
      <c r="AG328" s="27">
        <f t="shared" si="82"/>
        <v>5.8474463519118447E-2</v>
      </c>
      <c r="AH328" s="27">
        <f t="shared" si="82"/>
        <v>5.9262050907877797E-2</v>
      </c>
      <c r="AI328" s="27">
        <f t="shared" si="82"/>
        <v>6.0095557483439775E-2</v>
      </c>
      <c r="AJ328" s="27">
        <f t="shared" si="82"/>
        <v>6.0983641503182466E-2</v>
      </c>
      <c r="AK328" s="27">
        <f t="shared" si="82"/>
        <v>6.188280486704114E-2</v>
      </c>
      <c r="AL328" s="27">
        <f t="shared" si="82"/>
        <v>6.2710234885631239E-2</v>
      </c>
      <c r="AM328" s="27">
        <f t="shared" si="82"/>
        <v>6.3436344385918234E-2</v>
      </c>
      <c r="AN328" s="27">
        <f t="shared" si="82"/>
        <v>6.4494961330930731E-2</v>
      </c>
      <c r="AO328" s="27">
        <f t="shared" si="82"/>
        <v>6.5424280912180444E-2</v>
      </c>
      <c r="AP328" s="27">
        <f t="shared" si="82"/>
        <v>6.635822416021947E-2</v>
      </c>
      <c r="AQ328" s="27">
        <f t="shared" si="82"/>
        <v>6.7324272696969223E-2</v>
      </c>
      <c r="AR328" s="27">
        <f t="shared" si="82"/>
        <v>6.832460966051758E-2</v>
      </c>
      <c r="AS328" s="27">
        <f t="shared" si="82"/>
        <v>6.9360527385201598E-2</v>
      </c>
      <c r="AT328" s="27">
        <f t="shared" si="82"/>
        <v>7.0248456738966347E-2</v>
      </c>
      <c r="AU328" s="27">
        <f t="shared" si="82"/>
        <v>7.1167048599597618E-2</v>
      </c>
      <c r="AV328" s="27">
        <f t="shared" si="82"/>
        <v>7.2174919829804771E-2</v>
      </c>
      <c r="AW328" s="27">
        <f t="shared" si="82"/>
        <v>7.3237999708179291E-2</v>
      </c>
      <c r="AY328" s="79"/>
    </row>
    <row r="329" spans="1:51" x14ac:dyDescent="0.25">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0.5198656905589939</v>
      </c>
      <c r="O329" s="27">
        <f t="shared" si="82"/>
        <v>0.53070826286138528</v>
      </c>
      <c r="P329" s="27">
        <f t="shared" si="82"/>
        <v>0.53817886796858128</v>
      </c>
      <c r="Q329" s="27">
        <f t="shared" si="82"/>
        <v>0.54837935702304763</v>
      </c>
      <c r="R329" s="27">
        <f t="shared" si="82"/>
        <v>0.55907244781022658</v>
      </c>
      <c r="S329" s="27">
        <f t="shared" si="82"/>
        <v>0.51617638957411849</v>
      </c>
      <c r="T329" s="27">
        <f t="shared" si="82"/>
        <v>0.54838522590868466</v>
      </c>
      <c r="U329" s="27">
        <f t="shared" si="82"/>
        <v>0.56264340542457159</v>
      </c>
      <c r="V329" s="27">
        <f t="shared" si="82"/>
        <v>0.56485289318396248</v>
      </c>
      <c r="W329" s="27">
        <f t="shared" si="82"/>
        <v>0.57274947284341848</v>
      </c>
      <c r="X329" s="27">
        <f t="shared" si="82"/>
        <v>0.5814195271441791</v>
      </c>
      <c r="Y329" s="27">
        <f t="shared" si="82"/>
        <v>0.59248080844650897</v>
      </c>
      <c r="Z329" s="27">
        <f t="shared" si="82"/>
        <v>0.60527939597924385</v>
      </c>
      <c r="AA329" s="27">
        <f t="shared" si="82"/>
        <v>0.61990093516283751</v>
      </c>
      <c r="AB329" s="27">
        <f t="shared" si="82"/>
        <v>0.6380394116338296</v>
      </c>
      <c r="AC329" s="27">
        <f t="shared" si="82"/>
        <v>0.66004519563968078</v>
      </c>
      <c r="AD329" s="27">
        <f t="shared" si="82"/>
        <v>0.68715492458732297</v>
      </c>
      <c r="AE329" s="27">
        <f t="shared" si="82"/>
        <v>0.71585218215024782</v>
      </c>
      <c r="AF329" s="27">
        <f t="shared" si="82"/>
        <v>0.74641151221995305</v>
      </c>
      <c r="AG329" s="27">
        <f t="shared" si="82"/>
        <v>0.78125647879586213</v>
      </c>
      <c r="AH329" s="27">
        <f t="shared" si="82"/>
        <v>0.81833838896771882</v>
      </c>
      <c r="AI329" s="27">
        <f t="shared" si="82"/>
        <v>0.85780678560886114</v>
      </c>
      <c r="AJ329" s="27">
        <f t="shared" si="82"/>
        <v>0.89995770493022353</v>
      </c>
      <c r="AK329" s="27">
        <f t="shared" si="82"/>
        <v>0.94432176485868269</v>
      </c>
      <c r="AL329" s="27">
        <f t="shared" si="82"/>
        <v>0.98973356874192731</v>
      </c>
      <c r="AM329" s="27">
        <f t="shared" si="82"/>
        <v>1.0357277776101246</v>
      </c>
      <c r="AN329" s="27">
        <f t="shared" si="82"/>
        <v>1.082722836944096</v>
      </c>
      <c r="AO329" s="27">
        <f t="shared" si="82"/>
        <v>1.1294205843539691</v>
      </c>
      <c r="AP329" s="27">
        <f t="shared" si="82"/>
        <v>1.1781030993788004</v>
      </c>
      <c r="AQ329" s="27">
        <f t="shared" si="82"/>
        <v>1.2293738786196051</v>
      </c>
      <c r="AR329" s="27">
        <f t="shared" si="82"/>
        <v>1.2834254032176242</v>
      </c>
      <c r="AS329" s="27">
        <f t="shared" si="82"/>
        <v>1.3404477788774822</v>
      </c>
      <c r="AT329" s="27">
        <f t="shared" si="82"/>
        <v>1.3969690462505737</v>
      </c>
      <c r="AU329" s="27">
        <f t="shared" si="82"/>
        <v>1.4565169189962048</v>
      </c>
      <c r="AV329" s="27">
        <f t="shared" si="82"/>
        <v>1.5205102336679004</v>
      </c>
      <c r="AW329" s="27">
        <f t="shared" si="82"/>
        <v>1.5885166072601415</v>
      </c>
      <c r="AY329" s="79"/>
    </row>
    <row r="330" spans="1:51" x14ac:dyDescent="0.25">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3.65765484103747E-2</v>
      </c>
      <c r="T330" s="27">
        <f t="shared" si="82"/>
        <v>3.660056340430777E-2</v>
      </c>
      <c r="U330" s="27">
        <f t="shared" si="82"/>
        <v>3.6588124599206483E-2</v>
      </c>
      <c r="V330" s="27">
        <f t="shared" si="82"/>
        <v>3.6584574677268819E-2</v>
      </c>
      <c r="W330" s="27">
        <f t="shared" si="82"/>
        <v>3.6622510621997367E-2</v>
      </c>
      <c r="X330" s="27">
        <f t="shared" si="82"/>
        <v>3.6684043656441803E-2</v>
      </c>
      <c r="Y330" s="27">
        <f t="shared" si="82"/>
        <v>3.6742549920812093E-2</v>
      </c>
      <c r="Z330" s="27">
        <f t="shared" si="82"/>
        <v>3.6798644273732452E-2</v>
      </c>
      <c r="AA330" s="27">
        <f t="shared" si="82"/>
        <v>3.6852065953041607E-2</v>
      </c>
      <c r="AB330" s="27">
        <f t="shared" si="82"/>
        <v>3.6904015701812273E-2</v>
      </c>
      <c r="AC330" s="27">
        <f t="shared" si="82"/>
        <v>3.6955457842535608E-2</v>
      </c>
      <c r="AD330" s="27">
        <f t="shared" si="82"/>
        <v>3.7006140469629946E-2</v>
      </c>
      <c r="AE330" s="27">
        <f t="shared" si="82"/>
        <v>3.7056137458048741E-2</v>
      </c>
      <c r="AF330" s="27">
        <f t="shared" si="82"/>
        <v>3.7105666936559145E-2</v>
      </c>
      <c r="AG330" s="27">
        <f t="shared" si="82"/>
        <v>3.7155029138970848E-2</v>
      </c>
      <c r="AH330" s="27">
        <f t="shared" si="82"/>
        <v>3.7203813543434237E-2</v>
      </c>
      <c r="AI330" s="27">
        <f t="shared" si="82"/>
        <v>3.7252637791579363E-2</v>
      </c>
      <c r="AJ330" s="27">
        <f t="shared" si="82"/>
        <v>3.7300991666687253E-2</v>
      </c>
      <c r="AK330" s="27">
        <f t="shared" si="82"/>
        <v>3.734764579228101E-2</v>
      </c>
      <c r="AL330" s="27">
        <f t="shared" si="82"/>
        <v>3.7392161784294088E-2</v>
      </c>
      <c r="AM330" s="27">
        <f t="shared" si="82"/>
        <v>3.7434569855878279E-2</v>
      </c>
      <c r="AN330" s="27">
        <f t="shared" si="82"/>
        <v>3.7475708706410447E-2</v>
      </c>
      <c r="AO330" s="27">
        <f t="shared" si="82"/>
        <v>3.751397437337816E-2</v>
      </c>
      <c r="AP330" s="27">
        <f t="shared" si="82"/>
        <v>3.7549653679650956E-2</v>
      </c>
      <c r="AQ330" s="27">
        <f t="shared" si="82"/>
        <v>3.7582866762158565E-2</v>
      </c>
      <c r="AR330" s="27">
        <f t="shared" si="82"/>
        <v>3.7613108496663765E-2</v>
      </c>
      <c r="AS330" s="27">
        <f t="shared" si="82"/>
        <v>3.7639823368488236E-2</v>
      </c>
      <c r="AT330" s="27">
        <f t="shared" si="82"/>
        <v>3.7661792041373814E-2</v>
      </c>
      <c r="AU330" s="27">
        <f t="shared" si="82"/>
        <v>3.7680262353757474E-2</v>
      </c>
      <c r="AV330" s="27">
        <f t="shared" si="82"/>
        <v>3.7695743659432207E-2</v>
      </c>
      <c r="AW330" s="27">
        <f t="shared" si="82"/>
        <v>3.7707505316181014E-2</v>
      </c>
      <c r="AY330" s="79"/>
    </row>
    <row r="331" spans="1:51" x14ac:dyDescent="0.25">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4.1772161715909646E-3</v>
      </c>
      <c r="T331" s="27">
        <f t="shared" si="84"/>
        <v>4.1799587983662517E-3</v>
      </c>
      <c r="U331" s="27">
        <f t="shared" si="84"/>
        <v>4.178538227533779E-3</v>
      </c>
      <c r="V331" s="27">
        <f t="shared" si="84"/>
        <v>4.1781328095276968E-3</v>
      </c>
      <c r="W331" s="27">
        <f t="shared" si="84"/>
        <v>4.1824652752384221E-3</v>
      </c>
      <c r="X331" s="27">
        <f t="shared" si="84"/>
        <v>4.1894926410708817E-3</v>
      </c>
      <c r="Y331" s="27">
        <f t="shared" si="84"/>
        <v>4.1961743353336901E-3</v>
      </c>
      <c r="Z331" s="27">
        <f t="shared" si="84"/>
        <v>4.202580577812475E-3</v>
      </c>
      <c r="AA331" s="27">
        <f t="shared" si="84"/>
        <v>4.208681588225488E-3</v>
      </c>
      <c r="AB331" s="27">
        <f t="shared" si="84"/>
        <v>4.2146144971550083E-3</v>
      </c>
      <c r="AC331" s="27">
        <f t="shared" si="84"/>
        <v>4.2204894348259938E-3</v>
      </c>
      <c r="AD331" s="27">
        <f t="shared" si="84"/>
        <v>4.2262776324203059E-3</v>
      </c>
      <c r="AE331" s="27">
        <f t="shared" si="84"/>
        <v>4.2319875268097551E-3</v>
      </c>
      <c r="AF331" s="27">
        <f t="shared" si="84"/>
        <v>4.2376440293392676E-3</v>
      </c>
      <c r="AG331" s="27">
        <f t="shared" si="84"/>
        <v>4.2432814281409825E-3</v>
      </c>
      <c r="AH331" s="27">
        <f t="shared" si="84"/>
        <v>4.2488528396629104E-3</v>
      </c>
      <c r="AI331" s="27">
        <f t="shared" si="84"/>
        <v>4.2544288015232083E-3</v>
      </c>
      <c r="AJ331" s="27">
        <f t="shared" si="84"/>
        <v>4.2599510445406087E-3</v>
      </c>
      <c r="AK331" s="27">
        <f t="shared" si="84"/>
        <v>4.265279168061591E-3</v>
      </c>
      <c r="AL331" s="27">
        <f t="shared" si="84"/>
        <v>4.270363106536188E-3</v>
      </c>
      <c r="AM331" s="27">
        <f t="shared" si="84"/>
        <v>4.2752063104503435E-3</v>
      </c>
      <c r="AN331" s="27">
        <f t="shared" si="84"/>
        <v>4.2799045632705831E-3</v>
      </c>
      <c r="AO331" s="27">
        <f t="shared" si="84"/>
        <v>4.2842746848326518E-3</v>
      </c>
      <c r="AP331" s="27">
        <f t="shared" si="84"/>
        <v>4.2883494316754032E-3</v>
      </c>
      <c r="AQ331" s="27">
        <f t="shared" si="84"/>
        <v>4.2921425240088447E-3</v>
      </c>
      <c r="AR331" s="27">
        <f t="shared" si="84"/>
        <v>4.295596274237398E-3</v>
      </c>
      <c r="AS331" s="27">
        <f t="shared" si="84"/>
        <v>4.2986472399369263E-3</v>
      </c>
      <c r="AT331" s="27">
        <f t="shared" si="84"/>
        <v>4.3011561670947438E-3</v>
      </c>
      <c r="AU331" s="27">
        <f t="shared" si="84"/>
        <v>4.303265564808212E-3</v>
      </c>
      <c r="AV331" s="27">
        <f t="shared" si="84"/>
        <v>4.3050336037083366E-3</v>
      </c>
      <c r="AW331" s="27">
        <f t="shared" si="84"/>
        <v>4.3063768409713106E-3</v>
      </c>
      <c r="AY331" s="79"/>
    </row>
    <row r="332" spans="1:51" x14ac:dyDescent="0.25">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1.6230654784419023E-2</v>
      </c>
      <c r="R332" s="27">
        <f t="shared" si="84"/>
        <v>1.6337439810579345E-2</v>
      </c>
      <c r="S332" s="27">
        <f t="shared" si="84"/>
        <v>1.629648503533792E-2</v>
      </c>
      <c r="T332" s="27">
        <f t="shared" si="84"/>
        <v>1.6322936378159073E-2</v>
      </c>
      <c r="U332" s="27">
        <f t="shared" si="84"/>
        <v>1.6323511674757034E-2</v>
      </c>
      <c r="V332" s="27">
        <f t="shared" si="84"/>
        <v>1.6329054512696135E-2</v>
      </c>
      <c r="W332" s="27">
        <f t="shared" si="84"/>
        <v>1.6361524651875851E-2</v>
      </c>
      <c r="X332" s="27">
        <f t="shared" si="84"/>
        <v>1.6408813728346457E-2</v>
      </c>
      <c r="Y332" s="27">
        <f t="shared" si="84"/>
        <v>1.6453079684637474E-2</v>
      </c>
      <c r="Z332" s="27">
        <f t="shared" si="84"/>
        <v>1.6494819275926192E-2</v>
      </c>
      <c r="AA332" s="27">
        <f t="shared" si="84"/>
        <v>1.6533934203908141E-2</v>
      </c>
      <c r="AB332" s="27">
        <f t="shared" si="84"/>
        <v>1.6571291953137553E-2</v>
      </c>
      <c r="AC332" s="27">
        <f t="shared" si="84"/>
        <v>1.6607590259743354E-2</v>
      </c>
      <c r="AD332" s="27">
        <f t="shared" si="84"/>
        <v>1.6642711372333197E-2</v>
      </c>
      <c r="AE332" s="27">
        <f t="shared" si="84"/>
        <v>1.6676749616815704E-2</v>
      </c>
      <c r="AF332" s="27">
        <f t="shared" si="84"/>
        <v>1.6709890045680485E-2</v>
      </c>
      <c r="AG332" s="27">
        <f t="shared" si="84"/>
        <v>1.6742367088643108E-2</v>
      </c>
      <c r="AH332" s="27">
        <f t="shared" si="84"/>
        <v>1.6773943877735616E-2</v>
      </c>
      <c r="AI332" s="27">
        <f t="shared" si="84"/>
        <v>1.6805056695436665E-2</v>
      </c>
      <c r="AJ332" s="27">
        <f t="shared" si="84"/>
        <v>1.6835398553756795E-2</v>
      </c>
      <c r="AK332" s="27">
        <f t="shared" si="84"/>
        <v>1.686419322673309E-2</v>
      </c>
      <c r="AL332" s="27">
        <f t="shared" si="84"/>
        <v>1.6891183850559092E-2</v>
      </c>
      <c r="AM332" s="27">
        <f t="shared" si="84"/>
        <v>1.6916418528733823E-2</v>
      </c>
      <c r="AN332" s="27">
        <f t="shared" si="84"/>
        <v>1.6940468472878126E-2</v>
      </c>
      <c r="AO332" s="27">
        <f t="shared" si="84"/>
        <v>1.6962315917223594E-2</v>
      </c>
      <c r="AP332" s="27">
        <f t="shared" si="84"/>
        <v>1.6982172509714035E-2</v>
      </c>
      <c r="AQ332" s="27">
        <f t="shared" si="84"/>
        <v>1.7000139511836106E-2</v>
      </c>
      <c r="AR332" s="27">
        <f t="shared" si="84"/>
        <v>1.7015913086937499E-2</v>
      </c>
      <c r="AS332" s="27">
        <f t="shared" si="84"/>
        <v>1.7029157935411068E-2</v>
      </c>
      <c r="AT332" s="27">
        <f t="shared" si="84"/>
        <v>1.7039113220643561E-2</v>
      </c>
      <c r="AU332" s="27">
        <f t="shared" si="84"/>
        <v>1.7046605615770843E-2</v>
      </c>
      <c r="AV332" s="27">
        <f t="shared" si="84"/>
        <v>1.7051982351614321E-2</v>
      </c>
      <c r="AW332" s="27">
        <f t="shared" si="84"/>
        <v>1.7054794327251439E-2</v>
      </c>
      <c r="AY332" s="79"/>
    </row>
    <row r="333" spans="1:51" x14ac:dyDescent="0.25">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2.6872875319249701E-2</v>
      </c>
      <c r="O333" s="27">
        <f t="shared" si="84"/>
        <v>2.7009694315810229E-2</v>
      </c>
      <c r="P333" s="27">
        <f t="shared" si="84"/>
        <v>2.7166328132291764E-2</v>
      </c>
      <c r="Q333" s="27">
        <f t="shared" si="84"/>
        <v>2.7334899828466052E-2</v>
      </c>
      <c r="R333" s="27">
        <f t="shared" si="84"/>
        <v>2.7514742110372921E-2</v>
      </c>
      <c r="S333" s="27">
        <f t="shared" si="84"/>
        <v>2.7445768018224993E-2</v>
      </c>
      <c r="T333" s="27">
        <f t="shared" si="84"/>
        <v>2.7490316116619565E-2</v>
      </c>
      <c r="U333" s="27">
        <f t="shared" si="84"/>
        <v>2.7491285003894028E-2</v>
      </c>
      <c r="V333" s="27">
        <f t="shared" si="84"/>
        <v>2.7500619988948132E-2</v>
      </c>
      <c r="W333" s="27">
        <f t="shared" si="84"/>
        <v>2.7555304659017382E-2</v>
      </c>
      <c r="X333" s="27">
        <f t="shared" si="84"/>
        <v>2.7634946681195413E-2</v>
      </c>
      <c r="Y333" s="27">
        <f t="shared" si="84"/>
        <v>2.7709497307593301E-2</v>
      </c>
      <c r="Z333" s="27">
        <f t="shared" si="84"/>
        <v>2.7779793149745866E-2</v>
      </c>
      <c r="AA333" s="27">
        <f t="shared" si="84"/>
        <v>2.7845668658305792E-2</v>
      </c>
      <c r="AB333" s="27">
        <f t="shared" si="84"/>
        <v>2.7908584809660519E-2</v>
      </c>
      <c r="AC333" s="27">
        <f t="shared" si="84"/>
        <v>2.7969716697941769E-2</v>
      </c>
      <c r="AD333" s="27">
        <f t="shared" si="84"/>
        <v>2.8028866011833228E-2</v>
      </c>
      <c r="AE333" s="27">
        <f t="shared" si="84"/>
        <v>2.8086191610561344E-2</v>
      </c>
      <c r="AF333" s="27">
        <f t="shared" si="84"/>
        <v>2.814200515076188E-2</v>
      </c>
      <c r="AG333" s="27">
        <f t="shared" si="84"/>
        <v>2.8196701447855226E-2</v>
      </c>
      <c r="AH333" s="27">
        <f t="shared" si="84"/>
        <v>2.8249881580031829E-2</v>
      </c>
      <c r="AI333" s="27">
        <f t="shared" si="84"/>
        <v>2.8302280313572507E-2</v>
      </c>
      <c r="AJ333" s="27">
        <f t="shared" si="84"/>
        <v>2.8353380633849578E-2</v>
      </c>
      <c r="AK333" s="27">
        <f t="shared" si="84"/>
        <v>2.8401875257871526E-2</v>
      </c>
      <c r="AL333" s="27">
        <f t="shared" si="84"/>
        <v>2.8447331587784962E-2</v>
      </c>
      <c r="AM333" s="27">
        <f t="shared" si="84"/>
        <v>2.8489830637223924E-2</v>
      </c>
      <c r="AN333" s="27">
        <f t="shared" si="84"/>
        <v>2.8530334413737962E-2</v>
      </c>
      <c r="AO333" s="27">
        <f t="shared" si="84"/>
        <v>2.856712884443861E-2</v>
      </c>
      <c r="AP333" s="27">
        <f t="shared" si="84"/>
        <v>2.8600570376765576E-2</v>
      </c>
      <c r="AQ333" s="27">
        <f t="shared" si="84"/>
        <v>2.8630829550517208E-2</v>
      </c>
      <c r="AR333" s="27">
        <f t="shared" si="84"/>
        <v>2.8657394658398581E-2</v>
      </c>
      <c r="AS333" s="27">
        <f t="shared" si="84"/>
        <v>2.8679701004696807E-2</v>
      </c>
      <c r="AT333" s="27">
        <f t="shared" si="84"/>
        <v>2.8696467224433996E-2</v>
      </c>
      <c r="AU333" s="27">
        <f t="shared" si="84"/>
        <v>2.8709085561340289E-2</v>
      </c>
      <c r="AV333" s="27">
        <f t="shared" si="84"/>
        <v>2.8718140805114353E-2</v>
      </c>
      <c r="AW333" s="27">
        <f t="shared" si="84"/>
        <v>2.8722876601259467E-2</v>
      </c>
      <c r="AY333" s="79"/>
    </row>
    <row r="334" spans="1:51" x14ac:dyDescent="0.25">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4.1840370126470525E-3</v>
      </c>
      <c r="N334" s="27">
        <f t="shared" si="84"/>
        <v>4.1905340987284569E-3</v>
      </c>
      <c r="O334" s="27">
        <f t="shared" si="84"/>
        <v>4.1812329246154589E-3</v>
      </c>
      <c r="P334" s="27">
        <f t="shared" si="84"/>
        <v>4.1564738854214557E-3</v>
      </c>
      <c r="Q334" s="27">
        <f t="shared" si="84"/>
        <v>4.1427460620707141E-3</v>
      </c>
      <c r="R334" s="27">
        <f t="shared" si="84"/>
        <v>4.130408792135833E-3</v>
      </c>
      <c r="S334" s="27">
        <f t="shared" si="84"/>
        <v>3.9309520468066824E-3</v>
      </c>
      <c r="T334" s="27">
        <f t="shared" si="84"/>
        <v>4.026266964491155E-3</v>
      </c>
      <c r="U334" s="27">
        <f t="shared" si="84"/>
        <v>4.0547741871788346E-3</v>
      </c>
      <c r="V334" s="27">
        <f t="shared" si="84"/>
        <v>4.0366894084080483E-3</v>
      </c>
      <c r="W334" s="27">
        <f t="shared" si="84"/>
        <v>4.0366192035907666E-3</v>
      </c>
      <c r="X334" s="27">
        <f t="shared" si="84"/>
        <v>4.037425439734248E-3</v>
      </c>
      <c r="Y334" s="27">
        <f t="shared" si="84"/>
        <v>4.0474872626852206E-3</v>
      </c>
      <c r="Z334" s="27">
        <f t="shared" si="84"/>
        <v>4.064035587959711E-3</v>
      </c>
      <c r="AA334" s="27">
        <f t="shared" si="84"/>
        <v>4.0871582507502422E-3</v>
      </c>
      <c r="AB334" s="27">
        <f t="shared" si="84"/>
        <v>4.1224507717577174E-3</v>
      </c>
      <c r="AC334" s="27">
        <f t="shared" si="84"/>
        <v>4.1706179494357121E-3</v>
      </c>
      <c r="AD334" s="27">
        <f t="shared" si="84"/>
        <v>4.2293299970360019E-3</v>
      </c>
      <c r="AE334" s="27">
        <f t="shared" si="84"/>
        <v>4.2919670544944027E-3</v>
      </c>
      <c r="AF334" s="27">
        <f t="shared" si="84"/>
        <v>4.3592704876445239E-3</v>
      </c>
      <c r="AG334" s="27">
        <f t="shared" si="84"/>
        <v>4.4390131641821986E-3</v>
      </c>
      <c r="AH334" s="27">
        <f t="shared" si="84"/>
        <v>4.5241110686925212E-3</v>
      </c>
      <c r="AI334" s="27">
        <f t="shared" si="84"/>
        <v>4.6147813478874524E-3</v>
      </c>
      <c r="AJ334" s="27">
        <f t="shared" si="84"/>
        <v>4.711822405945032E-3</v>
      </c>
      <c r="AK334" s="27">
        <f t="shared" si="84"/>
        <v>4.8136931480912866E-3</v>
      </c>
      <c r="AL334" s="27">
        <f t="shared" si="84"/>
        <v>4.9166886442031134E-3</v>
      </c>
      <c r="AM334" s="27">
        <f t="shared" si="84"/>
        <v>5.0193679361785594E-3</v>
      </c>
      <c r="AN334" s="27">
        <f t="shared" si="84"/>
        <v>5.1270219923267527E-3</v>
      </c>
      <c r="AO334" s="27">
        <f t="shared" si="84"/>
        <v>5.2320978218311168E-3</v>
      </c>
      <c r="AP334" s="27">
        <f t="shared" si="84"/>
        <v>5.3414807734099793E-3</v>
      </c>
      <c r="AQ334" s="27">
        <f t="shared" si="84"/>
        <v>5.4568626236150752E-3</v>
      </c>
      <c r="AR334" s="27">
        <f t="shared" si="84"/>
        <v>5.5787677971732771E-3</v>
      </c>
      <c r="AS334" s="27">
        <f t="shared" si="84"/>
        <v>5.7077220257664247E-3</v>
      </c>
      <c r="AT334" s="27">
        <f t="shared" si="84"/>
        <v>5.8337980457066141E-3</v>
      </c>
      <c r="AU334" s="27">
        <f t="shared" si="84"/>
        <v>5.9670420864998703E-3</v>
      </c>
      <c r="AV334" s="27">
        <f t="shared" si="84"/>
        <v>6.1113012977774012E-3</v>
      </c>
      <c r="AW334" s="27">
        <f t="shared" si="84"/>
        <v>6.2653052479983585E-3</v>
      </c>
      <c r="AY334" s="79"/>
    </row>
    <row r="335" spans="1:51" x14ac:dyDescent="0.25">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5">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23.152530650802596</v>
      </c>
      <c r="M336" s="27">
        <f t="shared" si="84"/>
        <v>23.1629164330643</v>
      </c>
      <c r="N336" s="27">
        <f t="shared" si="84"/>
        <v>22.950263110497293</v>
      </c>
      <c r="O336" s="27">
        <f t="shared" si="84"/>
        <v>22.602951186820604</v>
      </c>
      <c r="P336" s="27">
        <f t="shared" si="84"/>
        <v>22.12653281137495</v>
      </c>
      <c r="Q336" s="27">
        <f t="shared" si="84"/>
        <v>21.780600237355969</v>
      </c>
      <c r="R336" s="27">
        <f t="shared" si="84"/>
        <v>21.465278056857684</v>
      </c>
      <c r="S336" s="27">
        <f t="shared" si="84"/>
        <v>19.160106242351851</v>
      </c>
      <c r="T336" s="27">
        <f t="shared" si="84"/>
        <v>19.822195808061867</v>
      </c>
      <c r="U336" s="27">
        <f t="shared" si="84"/>
        <v>19.805156368134107</v>
      </c>
      <c r="V336" s="27">
        <f t="shared" si="84"/>
        <v>19.358775752465174</v>
      </c>
      <c r="W336" s="27">
        <f t="shared" si="84"/>
        <v>19.118873230082674</v>
      </c>
      <c r="X336" s="27">
        <f t="shared" si="84"/>
        <v>18.908286778496041</v>
      </c>
      <c r="Y336" s="27">
        <f t="shared" si="84"/>
        <v>18.782138755416973</v>
      </c>
      <c r="Z336" s="27">
        <f t="shared" si="84"/>
        <v>18.713314084549907</v>
      </c>
      <c r="AA336" s="27">
        <f t="shared" si="84"/>
        <v>18.700370076761462</v>
      </c>
      <c r="AB336" s="27">
        <f t="shared" si="84"/>
        <v>18.790887801584905</v>
      </c>
      <c r="AC336" s="27">
        <f t="shared" si="84"/>
        <v>18.987914443331647</v>
      </c>
      <c r="AD336" s="27">
        <f t="shared" si="84"/>
        <v>19.267547201831963</v>
      </c>
      <c r="AE336" s="27">
        <f t="shared" si="84"/>
        <v>19.570996897653789</v>
      </c>
      <c r="AF336" s="27">
        <f t="shared" si="84"/>
        <v>19.903462207783317</v>
      </c>
      <c r="AG336" s="27">
        <f t="shared" si="84"/>
        <v>20.327702518902598</v>
      </c>
      <c r="AH336" s="27">
        <f t="shared" si="84"/>
        <v>20.782310272279631</v>
      </c>
      <c r="AI336" s="27">
        <f t="shared" si="84"/>
        <v>21.268036408348205</v>
      </c>
      <c r="AJ336" s="27">
        <f t="shared" si="84"/>
        <v>21.789292853992645</v>
      </c>
      <c r="AK336" s="27">
        <f t="shared" si="84"/>
        <v>22.331262269864837</v>
      </c>
      <c r="AL336" s="27">
        <f t="shared" si="84"/>
        <v>22.8636080911437</v>
      </c>
      <c r="AM336" s="27">
        <f t="shared" si="84"/>
        <v>23.375087414147369</v>
      </c>
      <c r="AN336" s="27">
        <f t="shared" si="84"/>
        <v>23.906439857515586</v>
      </c>
      <c r="AO336" s="27">
        <f t="shared" si="84"/>
        <v>24.398718876092502</v>
      </c>
      <c r="AP336" s="27">
        <f t="shared" si="84"/>
        <v>24.903487616212388</v>
      </c>
      <c r="AQ336" s="27">
        <f t="shared" si="84"/>
        <v>25.431908953147122</v>
      </c>
      <c r="AR336" s="27">
        <f t="shared" si="84"/>
        <v>25.985567041516546</v>
      </c>
      <c r="AS336" s="27">
        <f t="shared" si="84"/>
        <v>26.565769390799066</v>
      </c>
      <c r="AT336" s="27">
        <f t="shared" si="84"/>
        <v>27.100265296417199</v>
      </c>
      <c r="AU336" s="27">
        <f t="shared" si="84"/>
        <v>27.659971192964981</v>
      </c>
      <c r="AV336" s="27">
        <f t="shared" si="84"/>
        <v>28.269343025653054</v>
      </c>
      <c r="AW336" s="27">
        <f t="shared" si="84"/>
        <v>28.915995243186593</v>
      </c>
      <c r="AY336" s="79"/>
    </row>
    <row r="337" spans="1:51" x14ac:dyDescent="0.25">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7.7508449141861113E-2</v>
      </c>
      <c r="M337" s="27">
        <f t="shared" si="84"/>
        <v>7.7543217949140569E-2</v>
      </c>
      <c r="N337" s="27">
        <f t="shared" si="84"/>
        <v>7.6831311787104603E-2</v>
      </c>
      <c r="O337" s="27">
        <f t="shared" si="84"/>
        <v>7.5668604825232036E-2</v>
      </c>
      <c r="P337" s="27">
        <f t="shared" si="84"/>
        <v>7.4073684167079393E-2</v>
      </c>
      <c r="Q337" s="27">
        <f t="shared" si="84"/>
        <v>7.291559489708703E-2</v>
      </c>
      <c r="R337" s="27">
        <f t="shared" si="84"/>
        <v>7.1859980996426709E-2</v>
      </c>
      <c r="S337" s="27">
        <f t="shared" si="84"/>
        <v>6.4142885399290181E-2</v>
      </c>
      <c r="T337" s="27">
        <f t="shared" si="84"/>
        <v>6.6359383293416188E-2</v>
      </c>
      <c r="U337" s="27">
        <f t="shared" si="84"/>
        <v>6.6302339828795992E-2</v>
      </c>
      <c r="V337" s="27">
        <f t="shared" si="84"/>
        <v>6.4807977516126353E-2</v>
      </c>
      <c r="W337" s="27">
        <f t="shared" si="84"/>
        <v>6.4004848357783417E-2</v>
      </c>
      <c r="X337" s="27">
        <f t="shared" si="84"/>
        <v>6.3299861524207982E-2</v>
      </c>
      <c r="Y337" s="27">
        <f t="shared" si="84"/>
        <v>6.2877551851946253E-2</v>
      </c>
      <c r="Z337" s="27">
        <f t="shared" si="84"/>
        <v>6.2647145354183115E-2</v>
      </c>
      <c r="AA337" s="27">
        <f t="shared" si="84"/>
        <v>6.2603812295499606E-2</v>
      </c>
      <c r="AB337" s="27">
        <f t="shared" si="84"/>
        <v>6.2906841306743858E-2</v>
      </c>
      <c r="AC337" s="27">
        <f t="shared" si="84"/>
        <v>6.3566433541897199E-2</v>
      </c>
      <c r="AD337" s="27">
        <f t="shared" si="84"/>
        <v>6.4502568851143346E-2</v>
      </c>
      <c r="AE337" s="27">
        <f t="shared" si="84"/>
        <v>6.5518436864470161E-2</v>
      </c>
      <c r="AF337" s="27">
        <f t="shared" si="84"/>
        <v>6.6631441355005802E-2</v>
      </c>
      <c r="AG337" s="27">
        <f t="shared" si="84"/>
        <v>6.8051683879430516E-2</v>
      </c>
      <c r="AH337" s="27">
        <f t="shared" si="84"/>
        <v>6.9573588437664979E-2</v>
      </c>
      <c r="AI337" s="27">
        <f t="shared" si="84"/>
        <v>7.1199668976426239E-2</v>
      </c>
      <c r="AJ337" s="27">
        <f t="shared" si="84"/>
        <v>7.2944695440982463E-2</v>
      </c>
      <c r="AK337" s="27">
        <f t="shared" si="84"/>
        <v>7.4759063362146105E-2</v>
      </c>
      <c r="AL337" s="27">
        <f t="shared" si="84"/>
        <v>7.6541214075465408E-2</v>
      </c>
      <c r="AM337" s="27">
        <f t="shared" si="84"/>
        <v>7.8253509361543294E-2</v>
      </c>
      <c r="AN337" s="27">
        <f t="shared" si="84"/>
        <v>8.0032334512641051E-2</v>
      </c>
      <c r="AO337" s="27">
        <f t="shared" si="84"/>
        <v>8.1680352340603682E-2</v>
      </c>
      <c r="AP337" s="27">
        <f t="shared" si="84"/>
        <v>8.3370182399013615E-2</v>
      </c>
      <c r="AQ337" s="27">
        <f t="shared" ref="L337:AW344" si="85">AQ1406</f>
        <v>8.5139194993663181E-2</v>
      </c>
      <c r="AR337" s="27">
        <f t="shared" si="85"/>
        <v>8.699269344839361E-2</v>
      </c>
      <c r="AS337" s="27">
        <f t="shared" si="85"/>
        <v>8.8935054953475728E-2</v>
      </c>
      <c r="AT337" s="27">
        <f t="shared" si="85"/>
        <v>9.0724403571213114E-2</v>
      </c>
      <c r="AU337" s="27">
        <f t="shared" si="85"/>
        <v>9.2598148462053789E-2</v>
      </c>
      <c r="AV337" s="27">
        <f t="shared" si="85"/>
        <v>9.4638161556723804E-2</v>
      </c>
      <c r="AW337" s="27">
        <f t="shared" si="85"/>
        <v>9.6802979358765362E-2</v>
      </c>
      <c r="AY337" s="79"/>
    </row>
    <row r="338" spans="1:51" x14ac:dyDescent="0.25">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0.56716712532642333</v>
      </c>
      <c r="M338" s="27">
        <f t="shared" si="85"/>
        <v>0.58037790885594753</v>
      </c>
      <c r="N338" s="27">
        <f t="shared" si="85"/>
        <v>0.5905201523722613</v>
      </c>
      <c r="O338" s="27">
        <f t="shared" si="85"/>
        <v>0.5986618277459016</v>
      </c>
      <c r="P338" s="27">
        <f t="shared" si="85"/>
        <v>0.60475451589519702</v>
      </c>
      <c r="Q338" s="27">
        <f t="shared" si="85"/>
        <v>0.61256702388185857</v>
      </c>
      <c r="R338" s="27">
        <f t="shared" si="85"/>
        <v>0.62068986953889782</v>
      </c>
      <c r="S338" s="27">
        <f t="shared" si="85"/>
        <v>0.59374595963332344</v>
      </c>
      <c r="T338" s="27">
        <f t="shared" si="85"/>
        <v>0.61510185994880018</v>
      </c>
      <c r="U338" s="27">
        <f t="shared" si="85"/>
        <v>0.62499993716979774</v>
      </c>
      <c r="V338" s="27">
        <f t="shared" si="85"/>
        <v>0.62757436654457688</v>
      </c>
      <c r="W338" s="27">
        <f t="shared" si="85"/>
        <v>0.63395905480820369</v>
      </c>
      <c r="X338" s="27">
        <f t="shared" si="85"/>
        <v>0.64098571522282144</v>
      </c>
      <c r="Y338" s="27">
        <f t="shared" si="85"/>
        <v>0.64935248324987727</v>
      </c>
      <c r="Z338" s="27">
        <f t="shared" si="85"/>
        <v>0.65866446707229387</v>
      </c>
      <c r="AA338" s="27">
        <f t="shared" si="85"/>
        <v>0.66896441982909505</v>
      </c>
      <c r="AB338" s="27">
        <f t="shared" si="85"/>
        <v>0.68127036759086557</v>
      </c>
      <c r="AC338" s="27">
        <f t="shared" si="85"/>
        <v>0.69578711819602035</v>
      </c>
      <c r="AD338" s="27">
        <f t="shared" si="85"/>
        <v>0.71216230365178079</v>
      </c>
      <c r="AE338" s="27">
        <f t="shared" si="85"/>
        <v>0.72928847843162925</v>
      </c>
      <c r="AF338" s="27">
        <f t="shared" si="85"/>
        <v>0.74731833546352189</v>
      </c>
      <c r="AG338" s="27">
        <f t="shared" si="85"/>
        <v>0.76765599055514222</v>
      </c>
      <c r="AH338" s="27">
        <f t="shared" si="85"/>
        <v>0.78907348125285737</v>
      </c>
      <c r="AI338" s="27">
        <f t="shared" si="85"/>
        <v>0.81164820328771115</v>
      </c>
      <c r="AJ338" s="27">
        <f t="shared" si="85"/>
        <v>0.8355278973713316</v>
      </c>
      <c r="AK338" s="27">
        <f t="shared" si="85"/>
        <v>0.86041157800508183</v>
      </c>
      <c r="AL338" s="27">
        <f t="shared" si="85"/>
        <v>0.88561667201804961</v>
      </c>
      <c r="AM338" s="27">
        <f t="shared" si="85"/>
        <v>0.91087540031171421</v>
      </c>
      <c r="AN338" s="27">
        <f t="shared" si="85"/>
        <v>0.93719126710747669</v>
      </c>
      <c r="AO338" s="27">
        <f t="shared" si="85"/>
        <v>0.96310717691671177</v>
      </c>
      <c r="AP338" s="27">
        <f t="shared" si="85"/>
        <v>0.98990787400485714</v>
      </c>
      <c r="AQ338" s="27">
        <f t="shared" si="85"/>
        <v>1.0179213955755684</v>
      </c>
      <c r="AR338" s="27">
        <f t="shared" si="85"/>
        <v>1.047235539230829</v>
      </c>
      <c r="AS338" s="27">
        <f t="shared" si="85"/>
        <v>1.0779347403326329</v>
      </c>
      <c r="AT338" s="27">
        <f t="shared" si="85"/>
        <v>1.1080747670252975</v>
      </c>
      <c r="AU338" s="27">
        <f t="shared" si="85"/>
        <v>1.1396138266260938</v>
      </c>
      <c r="AV338" s="27">
        <f t="shared" si="85"/>
        <v>1.1733190443821473</v>
      </c>
      <c r="AW338" s="27">
        <f t="shared" si="85"/>
        <v>1.208922401682198</v>
      </c>
      <c r="AY338" s="79"/>
    </row>
    <row r="339" spans="1:51" x14ac:dyDescent="0.25">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2.2910596881616563</v>
      </c>
      <c r="P339" s="27">
        <f t="shared" si="85"/>
        <v>2.2612642885898917</v>
      </c>
      <c r="Q339" s="27">
        <f t="shared" si="85"/>
        <v>2.2487211059946208</v>
      </c>
      <c r="R339" s="27">
        <f t="shared" si="85"/>
        <v>2.2390235702415184</v>
      </c>
      <c r="S339" s="27">
        <f t="shared" si="85"/>
        <v>1.9290254090022454</v>
      </c>
      <c r="T339" s="27">
        <f t="shared" si="85"/>
        <v>2.0721603762721794</v>
      </c>
      <c r="U339" s="27">
        <f t="shared" si="85"/>
        <v>2.1116387319754453</v>
      </c>
      <c r="V339" s="27">
        <f t="shared" si="85"/>
        <v>2.0814689805174984</v>
      </c>
      <c r="W339" s="27">
        <f t="shared" si="85"/>
        <v>2.0816313202114962</v>
      </c>
      <c r="X339" s="27">
        <f t="shared" si="85"/>
        <v>2.0848873315390253</v>
      </c>
      <c r="Y339" s="27">
        <f t="shared" si="85"/>
        <v>2.1019366050515993</v>
      </c>
      <c r="Z339" s="27">
        <f t="shared" si="85"/>
        <v>2.1286964302578189</v>
      </c>
      <c r="AA339" s="27">
        <f t="shared" si="85"/>
        <v>2.1653238114410347</v>
      </c>
      <c r="AB339" s="27">
        <f t="shared" si="85"/>
        <v>2.2204734624700375</v>
      </c>
      <c r="AC339" s="27">
        <f t="shared" si="85"/>
        <v>2.2953594743770229</v>
      </c>
      <c r="AD339" s="27">
        <f t="shared" si="85"/>
        <v>2.3864591752761957</v>
      </c>
      <c r="AE339" s="27">
        <f t="shared" si="85"/>
        <v>2.4836950973349508</v>
      </c>
      <c r="AF339" s="27">
        <f t="shared" si="85"/>
        <v>2.5882229276888769</v>
      </c>
      <c r="AG339" s="27">
        <f t="shared" si="85"/>
        <v>2.7119724129624112</v>
      </c>
      <c r="AH339" s="27">
        <f t="shared" si="85"/>
        <v>2.8440806469047257</v>
      </c>
      <c r="AI339" s="27">
        <f t="shared" si="85"/>
        <v>2.9849440454697027</v>
      </c>
      <c r="AJ339" s="27">
        <f t="shared" si="85"/>
        <v>3.1357331677554514</v>
      </c>
      <c r="AK339" s="27">
        <f t="shared" si="85"/>
        <v>3.2939342554614459</v>
      </c>
      <c r="AL339" s="27">
        <f t="shared" si="85"/>
        <v>3.4537806650739626</v>
      </c>
      <c r="AM339" s="27">
        <f t="shared" si="85"/>
        <v>3.6130233904461213</v>
      </c>
      <c r="AN339" s="27">
        <f t="shared" si="85"/>
        <v>3.7798456657596979</v>
      </c>
      <c r="AO339" s="27">
        <f t="shared" si="85"/>
        <v>3.9424101344582398</v>
      </c>
      <c r="AP339" s="27">
        <f t="shared" si="85"/>
        <v>4.11125647815427</v>
      </c>
      <c r="AQ339" s="27">
        <f t="shared" si="85"/>
        <v>4.2889358799478661</v>
      </c>
      <c r="AR339" s="27">
        <f t="shared" si="85"/>
        <v>4.47610389113167</v>
      </c>
      <c r="AS339" s="27">
        <f t="shared" si="85"/>
        <v>4.6733862298936391</v>
      </c>
      <c r="AT339" s="27">
        <f t="shared" si="85"/>
        <v>4.8652953211890697</v>
      </c>
      <c r="AU339" s="27">
        <f t="shared" si="85"/>
        <v>5.0673001555176231</v>
      </c>
      <c r="AV339" s="27">
        <f t="shared" si="85"/>
        <v>5.2852398392324584</v>
      </c>
      <c r="AW339" s="27">
        <f t="shared" si="85"/>
        <v>5.5168903048159867</v>
      </c>
      <c r="AY339" s="79"/>
    </row>
    <row r="340" spans="1:51" x14ac:dyDescent="0.25">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2.3631963555267657E-2</v>
      </c>
      <c r="M340" s="27">
        <f t="shared" si="85"/>
        <v>2.4182412868997839E-2</v>
      </c>
      <c r="N340" s="27">
        <f t="shared" si="85"/>
        <v>2.460500634884424E-2</v>
      </c>
      <c r="O340" s="27">
        <f t="shared" si="85"/>
        <v>2.4944242822745925E-2</v>
      </c>
      <c r="P340" s="27">
        <f t="shared" si="85"/>
        <v>2.5198104828966564E-2</v>
      </c>
      <c r="Q340" s="27">
        <f t="shared" si="85"/>
        <v>2.5523625995077459E-2</v>
      </c>
      <c r="R340" s="27">
        <f t="shared" si="85"/>
        <v>2.5862077897454101E-2</v>
      </c>
      <c r="S340" s="27">
        <f t="shared" si="85"/>
        <v>2.473941498472184E-2</v>
      </c>
      <c r="T340" s="27">
        <f t="shared" si="85"/>
        <v>2.5629244164533362E-2</v>
      </c>
      <c r="U340" s="27">
        <f t="shared" si="85"/>
        <v>2.6041664048741597E-2</v>
      </c>
      <c r="V340" s="27">
        <f t="shared" si="85"/>
        <v>2.6148931939357391E-2</v>
      </c>
      <c r="W340" s="27">
        <f t="shared" si="85"/>
        <v>2.6414960617008508E-2</v>
      </c>
      <c r="X340" s="27">
        <f t="shared" si="85"/>
        <v>2.6707738134284252E-2</v>
      </c>
      <c r="Y340" s="27">
        <f t="shared" si="85"/>
        <v>2.7056353468744913E-2</v>
      </c>
      <c r="Z340" s="27">
        <f t="shared" si="85"/>
        <v>2.7444352794678932E-2</v>
      </c>
      <c r="AA340" s="27">
        <f t="shared" si="85"/>
        <v>2.7873517492878988E-2</v>
      </c>
      <c r="AB340" s="27">
        <f t="shared" si="85"/>
        <v>2.8386265316286095E-2</v>
      </c>
      <c r="AC340" s="27">
        <f t="shared" si="85"/>
        <v>2.8991129924834207E-2</v>
      </c>
      <c r="AD340" s="27">
        <f t="shared" si="85"/>
        <v>2.9673429318824225E-2</v>
      </c>
      <c r="AE340" s="27">
        <f t="shared" si="85"/>
        <v>3.0387019934651243E-2</v>
      </c>
      <c r="AF340" s="27">
        <f t="shared" si="85"/>
        <v>3.1138263977646775E-2</v>
      </c>
      <c r="AG340" s="27">
        <f t="shared" si="85"/>
        <v>3.1985666273130958E-2</v>
      </c>
      <c r="AH340" s="27">
        <f t="shared" si="85"/>
        <v>3.2878061718869082E-2</v>
      </c>
      <c r="AI340" s="27">
        <f t="shared" si="85"/>
        <v>3.3818675136987997E-2</v>
      </c>
      <c r="AJ340" s="27">
        <f t="shared" si="85"/>
        <v>3.4813662390472185E-2</v>
      </c>
      <c r="AK340" s="27">
        <f t="shared" si="85"/>
        <v>3.5850482416878444E-2</v>
      </c>
      <c r="AL340" s="27">
        <f t="shared" si="85"/>
        <v>3.6900694667418771E-2</v>
      </c>
      <c r="AM340" s="27">
        <f t="shared" si="85"/>
        <v>3.79531416796548E-2</v>
      </c>
      <c r="AN340" s="27">
        <f t="shared" si="85"/>
        <v>3.9049636129478232E-2</v>
      </c>
      <c r="AO340" s="27">
        <f t="shared" si="85"/>
        <v>4.0129465704863039E-2</v>
      </c>
      <c r="AP340" s="27">
        <f t="shared" si="85"/>
        <v>4.1246161416869084E-2</v>
      </c>
      <c r="AQ340" s="27">
        <f t="shared" si="85"/>
        <v>4.2413391482315384E-2</v>
      </c>
      <c r="AR340" s="27">
        <f t="shared" si="85"/>
        <v>4.3634814134617915E-2</v>
      </c>
      <c r="AS340" s="27">
        <f t="shared" si="85"/>
        <v>4.4913947513859742E-2</v>
      </c>
      <c r="AT340" s="27">
        <f t="shared" si="85"/>
        <v>4.6169781959387438E-2</v>
      </c>
      <c r="AU340" s="27">
        <f t="shared" si="85"/>
        <v>4.7483909442753956E-2</v>
      </c>
      <c r="AV340" s="27">
        <f t="shared" si="85"/>
        <v>4.8888293515922839E-2</v>
      </c>
      <c r="AW340" s="27">
        <f t="shared" si="85"/>
        <v>5.0371766736758299E-2</v>
      </c>
      <c r="AY340" s="79"/>
    </row>
    <row r="341" spans="1:51" x14ac:dyDescent="0.25">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9.5803753116994184E-2</v>
      </c>
      <c r="O341" s="27">
        <f t="shared" si="85"/>
        <v>9.5460820340069114E-2</v>
      </c>
      <c r="P341" s="27">
        <f t="shared" si="85"/>
        <v>9.4219345357912251E-2</v>
      </c>
      <c r="Q341" s="27">
        <f t="shared" si="85"/>
        <v>9.3696712749775951E-2</v>
      </c>
      <c r="R341" s="27">
        <f t="shared" si="85"/>
        <v>9.3292648760063338E-2</v>
      </c>
      <c r="S341" s="27">
        <f t="shared" si="85"/>
        <v>8.0376058708426956E-2</v>
      </c>
      <c r="T341" s="27">
        <f t="shared" si="85"/>
        <v>8.6340015678007545E-2</v>
      </c>
      <c r="U341" s="27">
        <f t="shared" si="85"/>
        <v>8.7984947165643632E-2</v>
      </c>
      <c r="V341" s="27">
        <f t="shared" si="85"/>
        <v>8.6727874188229179E-2</v>
      </c>
      <c r="W341" s="27">
        <f t="shared" si="85"/>
        <v>8.6734638342145773E-2</v>
      </c>
      <c r="X341" s="27">
        <f t="shared" si="85"/>
        <v>8.6870305480792789E-2</v>
      </c>
      <c r="Y341" s="27">
        <f t="shared" si="85"/>
        <v>8.7580691877150063E-2</v>
      </c>
      <c r="Z341" s="27">
        <f t="shared" si="85"/>
        <v>8.8695684594075869E-2</v>
      </c>
      <c r="AA341" s="27">
        <f t="shared" si="85"/>
        <v>9.0221825476709872E-2</v>
      </c>
      <c r="AB341" s="27">
        <f t="shared" si="85"/>
        <v>9.2519727602918309E-2</v>
      </c>
      <c r="AC341" s="27">
        <f t="shared" si="85"/>
        <v>9.5639978099042705E-2</v>
      </c>
      <c r="AD341" s="27">
        <f t="shared" si="85"/>
        <v>9.943579896984156E-2</v>
      </c>
      <c r="AE341" s="27">
        <f t="shared" si="85"/>
        <v>0.10348729572228972</v>
      </c>
      <c r="AF341" s="27">
        <f t="shared" si="85"/>
        <v>0.10784262198703665</v>
      </c>
      <c r="AG341" s="27">
        <f t="shared" si="85"/>
        <v>0.11299885054010057</v>
      </c>
      <c r="AH341" s="27">
        <f t="shared" si="85"/>
        <v>0.11850336028769703</v>
      </c>
      <c r="AI341" s="27">
        <f t="shared" si="85"/>
        <v>0.12437266856123773</v>
      </c>
      <c r="AJ341" s="27">
        <f t="shared" si="85"/>
        <v>0.13065554865647727</v>
      </c>
      <c r="AK341" s="27">
        <f t="shared" si="85"/>
        <v>0.13724726064422701</v>
      </c>
      <c r="AL341" s="27">
        <f t="shared" si="85"/>
        <v>0.14390752771141524</v>
      </c>
      <c r="AM341" s="27">
        <f t="shared" si="85"/>
        <v>0.15054264126858852</v>
      </c>
      <c r="AN341" s="27">
        <f t="shared" si="85"/>
        <v>0.15749356940665424</v>
      </c>
      <c r="AO341" s="27">
        <f t="shared" si="85"/>
        <v>0.16426708893576017</v>
      </c>
      <c r="AP341" s="27">
        <f t="shared" si="85"/>
        <v>0.17130235325642809</v>
      </c>
      <c r="AQ341" s="27">
        <f t="shared" si="85"/>
        <v>0.17870566166449456</v>
      </c>
      <c r="AR341" s="27">
        <f t="shared" si="85"/>
        <v>0.18650432879715309</v>
      </c>
      <c r="AS341" s="27">
        <f t="shared" si="85"/>
        <v>0.19472442624556849</v>
      </c>
      <c r="AT341" s="27">
        <f t="shared" si="85"/>
        <v>0.2027206383828781</v>
      </c>
      <c r="AU341" s="27">
        <f t="shared" si="85"/>
        <v>0.2111375064799012</v>
      </c>
      <c r="AV341" s="27">
        <f t="shared" si="85"/>
        <v>0.22021832663468599</v>
      </c>
      <c r="AW341" s="27">
        <f t="shared" si="85"/>
        <v>0.22987042936733301</v>
      </c>
      <c r="AY341" s="79"/>
    </row>
    <row r="342" spans="1:51" x14ac:dyDescent="0.25">
      <c r="A342" s="95" t="str">
        <f t="shared" si="71"/>
        <v>GS Cattle MMN2O</v>
      </c>
      <c r="B342" s="95" t="s">
        <v>1021</v>
      </c>
      <c r="C342" s="95" t="s">
        <v>1232</v>
      </c>
      <c r="D342" t="s">
        <v>15</v>
      </c>
      <c r="E342" t="s">
        <v>657</v>
      </c>
      <c r="F342" t="s">
        <v>6</v>
      </c>
      <c r="G342" t="s">
        <v>136</v>
      </c>
      <c r="H342" t="s">
        <v>1227</v>
      </c>
      <c r="I342" t="s">
        <v>139</v>
      </c>
      <c r="J342" t="s">
        <v>287</v>
      </c>
      <c r="K342" s="27">
        <f t="shared" si="83"/>
        <v>5.9474079071945865E-2</v>
      </c>
      <c r="L342" s="27">
        <f t="shared" si="85"/>
        <v>5.9806569587962537E-2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5.9455674798365013E-2</v>
      </c>
      <c r="T342" s="27">
        <f t="shared" si="85"/>
        <v>6.0451967243316342E-2</v>
      </c>
      <c r="U342" s="27">
        <f t="shared" si="85"/>
        <v>6.0766078623677403E-2</v>
      </c>
      <c r="V342" s="27">
        <f t="shared" si="85"/>
        <v>6.066593992199025E-2</v>
      </c>
      <c r="W342" s="27">
        <f t="shared" si="85"/>
        <v>6.0809114383009413E-2</v>
      </c>
      <c r="X342" s="27">
        <f t="shared" si="85"/>
        <v>6.100366299603751E-2</v>
      </c>
      <c r="Y342" s="27">
        <f t="shared" si="85"/>
        <v>6.1277074183990775E-2</v>
      </c>
      <c r="Z342" s="27">
        <f t="shared" si="85"/>
        <v>6.160586812377028E-2</v>
      </c>
      <c r="AA342" s="27">
        <f t="shared" si="85"/>
        <v>6.1991300127351358E-2</v>
      </c>
      <c r="AB342" s="27">
        <f t="shared" si="85"/>
        <v>6.248976898306801E-2</v>
      </c>
      <c r="AC342" s="27">
        <f t="shared" si="85"/>
        <v>6.3111385034879647E-2</v>
      </c>
      <c r="AD342" s="27">
        <f t="shared" si="85"/>
        <v>6.3834798962092945E-2</v>
      </c>
      <c r="AE342" s="27">
        <f t="shared" si="85"/>
        <v>6.4597593140420823E-2</v>
      </c>
      <c r="AF342" s="27">
        <f t="shared" si="85"/>
        <v>6.5407717765887455E-2</v>
      </c>
      <c r="AG342" s="27">
        <f t="shared" si="85"/>
        <v>6.6341504779431473E-2</v>
      </c>
      <c r="AH342" s="27">
        <f t="shared" si="85"/>
        <v>6.7330403439729181E-2</v>
      </c>
      <c r="AI342" s="27">
        <f t="shared" si="85"/>
        <v>6.837825340455779E-2</v>
      </c>
      <c r="AJ342" s="27">
        <f t="shared" si="85"/>
        <v>6.949219402221983E-2</v>
      </c>
      <c r="AK342" s="27">
        <f t="shared" si="85"/>
        <v>7.0654806858806291E-2</v>
      </c>
      <c r="AL342" s="27">
        <f t="shared" si="85"/>
        <v>7.182879608717245E-2</v>
      </c>
      <c r="AM342" s="27">
        <f t="shared" si="85"/>
        <v>7.2999789176038873E-2</v>
      </c>
      <c r="AN342" s="27">
        <f t="shared" si="85"/>
        <v>7.4221699981571645E-2</v>
      </c>
      <c r="AO342" s="27">
        <f t="shared" si="85"/>
        <v>7.541600988185021E-2</v>
      </c>
      <c r="AP342" s="27">
        <f t="shared" si="85"/>
        <v>7.6651170682367667E-2</v>
      </c>
      <c r="AQ342" s="27">
        <f t="shared" si="85"/>
        <v>7.7944182647758153E-2</v>
      </c>
      <c r="AR342" s="27">
        <f t="shared" si="85"/>
        <v>7.929894190918986E-2</v>
      </c>
      <c r="AS342" s="27">
        <f t="shared" si="85"/>
        <v>8.0719108786434957E-2</v>
      </c>
      <c r="AT342" s="27">
        <f t="shared" si="85"/>
        <v>8.2102038153258075E-2</v>
      </c>
      <c r="AU342" s="27">
        <f t="shared" si="85"/>
        <v>8.3550657465590011E-2</v>
      </c>
      <c r="AV342" s="27">
        <f t="shared" si="85"/>
        <v>8.5104479324389026E-2</v>
      </c>
      <c r="AW342" s="27">
        <f t="shared" si="85"/>
        <v>8.6748447527684097E-2</v>
      </c>
      <c r="AY342" s="79"/>
    </row>
    <row r="343" spans="1:51" x14ac:dyDescent="0.25">
      <c r="A343" s="95" t="str">
        <f t="shared" si="71"/>
        <v>GS Cattle MMN2O</v>
      </c>
      <c r="B343" s="95" t="s">
        <v>1021</v>
      </c>
      <c r="C343" s="95" t="s">
        <v>1232</v>
      </c>
      <c r="D343" t="s">
        <v>15</v>
      </c>
      <c r="E343" t="s">
        <v>657</v>
      </c>
      <c r="F343" t="s">
        <v>6</v>
      </c>
      <c r="G343" t="s">
        <v>137</v>
      </c>
      <c r="H343" t="s">
        <v>1227</v>
      </c>
      <c r="I343" t="s">
        <v>139</v>
      </c>
      <c r="J343" t="s">
        <v>287</v>
      </c>
      <c r="K343" s="27">
        <f t="shared" si="83"/>
        <v>0.26041511380118887</v>
      </c>
      <c r="L343" s="27">
        <f t="shared" si="85"/>
        <v>0.26187096745907495</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0.2603345282574735</v>
      </c>
      <c r="T343" s="27">
        <f t="shared" si="85"/>
        <v>0.26469692637241377</v>
      </c>
      <c r="U343" s="27">
        <f t="shared" si="85"/>
        <v>0.26607230455631165</v>
      </c>
      <c r="V343" s="27">
        <f t="shared" si="85"/>
        <v>0.2656338340191855</v>
      </c>
      <c r="W343" s="27">
        <f t="shared" si="85"/>
        <v>0.26626074231506047</v>
      </c>
      <c r="X343" s="27">
        <f t="shared" si="85"/>
        <v>0.26711259912381052</v>
      </c>
      <c r="Y343" s="27">
        <f t="shared" si="85"/>
        <v>0.26830976613734653</v>
      </c>
      <c r="Z343" s="27">
        <f t="shared" si="85"/>
        <v>0.26974943384773248</v>
      </c>
      <c r="AA343" s="27">
        <f t="shared" si="85"/>
        <v>0.27143709880432254</v>
      </c>
      <c r="AB343" s="27">
        <f t="shared" si="85"/>
        <v>0.27361971055406936</v>
      </c>
      <c r="AC343" s="27">
        <f t="shared" si="85"/>
        <v>0.27634153857392568</v>
      </c>
      <c r="AD343" s="27">
        <f t="shared" si="85"/>
        <v>0.27950910204225143</v>
      </c>
      <c r="AE343" s="27">
        <f t="shared" si="85"/>
        <v>0.28284909714357687</v>
      </c>
      <c r="AF343" s="27">
        <f t="shared" si="85"/>
        <v>0.28639633486168981</v>
      </c>
      <c r="AG343" s="27">
        <f t="shared" si="85"/>
        <v>0.29048504468608194</v>
      </c>
      <c r="AH343" s="27">
        <f t="shared" si="85"/>
        <v>0.29481506813794139</v>
      </c>
      <c r="AI343" s="27">
        <f t="shared" si="85"/>
        <v>0.29940321766619754</v>
      </c>
      <c r="AJ343" s="27">
        <f t="shared" si="85"/>
        <v>0.30428075385074782</v>
      </c>
      <c r="AK343" s="27">
        <f t="shared" si="85"/>
        <v>0.30937140777714384</v>
      </c>
      <c r="AL343" s="27">
        <f t="shared" si="85"/>
        <v>0.3145118747381625</v>
      </c>
      <c r="AM343" s="27">
        <f t="shared" si="85"/>
        <v>0.31963922270648765</v>
      </c>
      <c r="AN343" s="27">
        <f t="shared" si="85"/>
        <v>0.32498952062522957</v>
      </c>
      <c r="AO343" s="27">
        <f t="shared" si="85"/>
        <v>0.33021896433328074</v>
      </c>
      <c r="AP343" s="27">
        <f t="shared" si="85"/>
        <v>0.33562727910584594</v>
      </c>
      <c r="AQ343" s="27">
        <f t="shared" si="85"/>
        <v>0.34128890284794944</v>
      </c>
      <c r="AR343" s="27">
        <f t="shared" si="85"/>
        <v>0.34722089528472461</v>
      </c>
      <c r="AS343" s="27">
        <f t="shared" si="85"/>
        <v>0.35343928360994897</v>
      </c>
      <c r="AT343" s="27">
        <f t="shared" si="85"/>
        <v>0.35949462257542664</v>
      </c>
      <c r="AU343" s="27">
        <f t="shared" si="85"/>
        <v>0.36583759364723029</v>
      </c>
      <c r="AV343" s="27">
        <f t="shared" si="85"/>
        <v>0.3726412079696384</v>
      </c>
      <c r="AW343" s="27">
        <f t="shared" si="85"/>
        <v>0.37983953997287506</v>
      </c>
      <c r="AY343" s="79"/>
    </row>
    <row r="344" spans="1:51" x14ac:dyDescent="0.25">
      <c r="A344" s="95" t="str">
        <f t="shared" si="71"/>
        <v>GS Cattle MMN2O</v>
      </c>
      <c r="B344" s="95" t="s">
        <v>1021</v>
      </c>
      <c r="C344" s="95" t="s">
        <v>1232</v>
      </c>
      <c r="D344" t="s">
        <v>15</v>
      </c>
      <c r="E344" t="s">
        <v>657</v>
      </c>
      <c r="F344" t="s">
        <v>67</v>
      </c>
      <c r="G344" t="s">
        <v>307</v>
      </c>
      <c r="H344" t="s">
        <v>1227</v>
      </c>
      <c r="I344" t="s">
        <v>139</v>
      </c>
      <c r="J344" t="s">
        <v>287</v>
      </c>
      <c r="K344" s="27">
        <f t="shared" si="83"/>
        <v>1.1586934798802533E-2</v>
      </c>
      <c r="L344" s="27">
        <f t="shared" si="85"/>
        <v>1.1651711689683767E-2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1.1583349217969196E-2</v>
      </c>
      <c r="T344" s="27">
        <f t="shared" si="85"/>
        <v>1.1777450173886912E-2</v>
      </c>
      <c r="U344" s="27">
        <f t="shared" si="85"/>
        <v>1.1838646381387711E-2</v>
      </c>
      <c r="V344" s="27">
        <f t="shared" si="85"/>
        <v>1.1819137031677862E-2</v>
      </c>
      <c r="W344" s="27">
        <f t="shared" si="85"/>
        <v>1.1847030748916861E-2</v>
      </c>
      <c r="X344" s="27">
        <f t="shared" si="85"/>
        <v>1.1884933346645648E-2</v>
      </c>
      <c r="Y344" s="27">
        <f t="shared" si="85"/>
        <v>1.1938200209411951E-2</v>
      </c>
      <c r="Z344" s="27">
        <f t="shared" si="85"/>
        <v>1.2002256921208324E-2</v>
      </c>
      <c r="AA344" s="27">
        <f t="shared" si="85"/>
        <v>1.2077348046023615E-2</v>
      </c>
      <c r="AB344" s="27">
        <f t="shared" si="85"/>
        <v>1.2174461380446762E-2</v>
      </c>
      <c r="AC344" s="27">
        <f t="shared" si="85"/>
        <v>1.2295566654788504E-2</v>
      </c>
      <c r="AD344" s="27">
        <f t="shared" si="85"/>
        <v>1.2436504524495172E-2</v>
      </c>
      <c r="AE344" s="27">
        <f t="shared" si="85"/>
        <v>1.2585114583652197E-2</v>
      </c>
      <c r="AF344" s="27">
        <f t="shared" ref="L344:AW351" si="86">AF1413</f>
        <v>1.2742945715477389E-2</v>
      </c>
      <c r="AG344" s="27">
        <f t="shared" si="86"/>
        <v>1.2924869158609895E-2</v>
      </c>
      <c r="AH344" s="27">
        <f t="shared" si="86"/>
        <v>1.3117529633194651E-2</v>
      </c>
      <c r="AI344" s="27">
        <f t="shared" si="86"/>
        <v>1.3321675193930606E-2</v>
      </c>
      <c r="AJ344" s="27">
        <f t="shared" si="86"/>
        <v>1.3538696752027769E-2</v>
      </c>
      <c r="AK344" s="27">
        <f t="shared" si="86"/>
        <v>1.376520079116526E-2</v>
      </c>
      <c r="AL344" s="27">
        <f t="shared" si="86"/>
        <v>1.3993921216194792E-2</v>
      </c>
      <c r="AM344" s="27">
        <f t="shared" si="86"/>
        <v>1.4222057923517824E-2</v>
      </c>
      <c r="AN344" s="27">
        <f t="shared" si="86"/>
        <v>1.4460114587102871E-2</v>
      </c>
      <c r="AO344" s="27">
        <f t="shared" si="86"/>
        <v>1.4692793951962841E-2</v>
      </c>
      <c r="AP344" s="27">
        <f t="shared" si="86"/>
        <v>1.493343202295036E-2</v>
      </c>
      <c r="AQ344" s="27">
        <f t="shared" si="86"/>
        <v>1.5185340847279152E-2</v>
      </c>
      <c r="AR344" s="27">
        <f t="shared" si="86"/>
        <v>1.5449279481979043E-2</v>
      </c>
      <c r="AS344" s="27">
        <f t="shared" si="86"/>
        <v>1.57259610425317E-2</v>
      </c>
      <c r="AT344" s="27">
        <f t="shared" si="86"/>
        <v>1.599538786939092E-2</v>
      </c>
      <c r="AU344" s="27">
        <f t="shared" si="86"/>
        <v>1.6277612626498489E-2</v>
      </c>
      <c r="AV344" s="27">
        <f t="shared" si="86"/>
        <v>1.6580333288134606E-2</v>
      </c>
      <c r="AW344" s="27">
        <f t="shared" si="86"/>
        <v>1.690061655573832E-2</v>
      </c>
      <c r="AY344" s="79"/>
    </row>
    <row r="345" spans="1:51" x14ac:dyDescent="0.25">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0.46906920988966821</v>
      </c>
      <c r="S345" s="27">
        <f t="shared" si="86"/>
        <v>0.41625563284018546</v>
      </c>
      <c r="T345" s="27">
        <f t="shared" si="86"/>
        <v>0.43182568050754744</v>
      </c>
      <c r="U345" s="27">
        <f t="shared" si="86"/>
        <v>0.43276986250657662</v>
      </c>
      <c r="V345" s="27">
        <f t="shared" si="86"/>
        <v>0.42451039024353943</v>
      </c>
      <c r="W345" s="27">
        <f t="shared" si="86"/>
        <v>0.42069180034718484</v>
      </c>
      <c r="X345" s="27">
        <f t="shared" si="86"/>
        <v>0.41748672112744412</v>
      </c>
      <c r="Y345" s="27">
        <f t="shared" si="86"/>
        <v>0.41598667621140395</v>
      </c>
      <c r="Z345" s="27">
        <f t="shared" si="86"/>
        <v>0.41562660460689055</v>
      </c>
      <c r="AA345" s="27">
        <f t="shared" si="86"/>
        <v>0.41638478302253951</v>
      </c>
      <c r="AB345" s="27">
        <f t="shared" si="86"/>
        <v>0.41929640578390009</v>
      </c>
      <c r="AC345" s="27">
        <f t="shared" si="86"/>
        <v>0.42444171586713753</v>
      </c>
      <c r="AD345" s="27">
        <f t="shared" si="86"/>
        <v>0.42769121343162542</v>
      </c>
      <c r="AE345" s="27">
        <f t="shared" si="86"/>
        <v>0.43122464412194694</v>
      </c>
      <c r="AF345" s="27">
        <f t="shared" si="86"/>
        <v>0.43513842510634143</v>
      </c>
      <c r="AG345" s="27">
        <f t="shared" si="86"/>
        <v>0.44072443701805641</v>
      </c>
      <c r="AH345" s="27">
        <f t="shared" si="86"/>
        <v>0.44666051556625885</v>
      </c>
      <c r="AI345" s="27">
        <f t="shared" si="86"/>
        <v>0.45294268891437839</v>
      </c>
      <c r="AJ345" s="27">
        <f t="shared" si="86"/>
        <v>0.45963621470445037</v>
      </c>
      <c r="AK345" s="27">
        <f t="shared" si="86"/>
        <v>0.46641324596689721</v>
      </c>
      <c r="AL345" s="27">
        <f t="shared" si="86"/>
        <v>0.47264962005514738</v>
      </c>
      <c r="AM345" s="27">
        <f t="shared" si="86"/>
        <v>0.47812233722890674</v>
      </c>
      <c r="AN345" s="27">
        <f t="shared" si="86"/>
        <v>0.48610117669198055</v>
      </c>
      <c r="AO345" s="27">
        <f t="shared" si="86"/>
        <v>0.49310549660544545</v>
      </c>
      <c r="AP345" s="27">
        <f t="shared" si="86"/>
        <v>0.50014466528570589</v>
      </c>
      <c r="AQ345" s="27">
        <f t="shared" si="86"/>
        <v>0.50742581284770016</v>
      </c>
      <c r="AR345" s="27">
        <f t="shared" si="86"/>
        <v>0.51496539369300465</v>
      </c>
      <c r="AS345" s="27">
        <f t="shared" si="86"/>
        <v>0.5227731481986807</v>
      </c>
      <c r="AT345" s="27">
        <f t="shared" si="86"/>
        <v>0.52946550826491434</v>
      </c>
      <c r="AU345" s="27">
        <f t="shared" si="86"/>
        <v>0.53638897290676979</v>
      </c>
      <c r="AV345" s="27">
        <f t="shared" si="86"/>
        <v>0.54398533982982011</v>
      </c>
      <c r="AW345" s="27">
        <f t="shared" si="86"/>
        <v>0.55199781660523584</v>
      </c>
      <c r="AY345" s="79"/>
    </row>
    <row r="346" spans="1:51" x14ac:dyDescent="0.25">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0.71847062359542524</v>
      </c>
      <c r="S346" s="27">
        <f t="shared" si="86"/>
        <v>0.63757636996071732</v>
      </c>
      <c r="T346" s="27">
        <f t="shared" si="86"/>
        <v>0.66142492284188215</v>
      </c>
      <c r="U346" s="27">
        <f t="shared" si="86"/>
        <v>0.66287112100481371</v>
      </c>
      <c r="V346" s="27">
        <f t="shared" si="86"/>
        <v>0.65022013462097228</v>
      </c>
      <c r="W346" s="27">
        <f t="shared" si="86"/>
        <v>0.64437122233629163</v>
      </c>
      <c r="X346" s="27">
        <f t="shared" si="86"/>
        <v>0.6394620208429308</v>
      </c>
      <c r="Y346" s="27">
        <f t="shared" si="86"/>
        <v>0.63716441063205809</v>
      </c>
      <c r="Z346" s="27">
        <f t="shared" si="86"/>
        <v>0.63661289101665963</v>
      </c>
      <c r="AA346" s="27">
        <f t="shared" si="86"/>
        <v>0.63777418855570711</v>
      </c>
      <c r="AB346" s="27">
        <f t="shared" si="86"/>
        <v>0.64223390447166229</v>
      </c>
      <c r="AC346" s="27">
        <f t="shared" si="86"/>
        <v>0.65011494647176482</v>
      </c>
      <c r="AD346" s="27">
        <f t="shared" si="86"/>
        <v>0.65509218328950125</v>
      </c>
      <c r="AE346" s="27">
        <f t="shared" si="86"/>
        <v>0.6605043188506986</v>
      </c>
      <c r="AF346" s="27">
        <f t="shared" si="86"/>
        <v>0.66649903478000705</v>
      </c>
      <c r="AG346" s="27">
        <f t="shared" si="86"/>
        <v>0.67505509724798551</v>
      </c>
      <c r="AH346" s="27">
        <f t="shared" si="86"/>
        <v>0.68414735477911104</v>
      </c>
      <c r="AI346" s="27">
        <f t="shared" si="86"/>
        <v>0.69376972373404577</v>
      </c>
      <c r="AJ346" s="27">
        <f t="shared" si="86"/>
        <v>0.70402215886952646</v>
      </c>
      <c r="AK346" s="27">
        <f t="shared" si="86"/>
        <v>0.71440249885901574</v>
      </c>
      <c r="AL346" s="27">
        <f t="shared" si="86"/>
        <v>0.72395471734978678</v>
      </c>
      <c r="AM346" s="27">
        <f t="shared" si="86"/>
        <v>0.73233724691619606</v>
      </c>
      <c r="AN346" s="27">
        <f t="shared" si="86"/>
        <v>0.74455838964681953</v>
      </c>
      <c r="AO346" s="27">
        <f t="shared" si="86"/>
        <v>0.75528686636195619</v>
      </c>
      <c r="AP346" s="27">
        <f t="shared" si="86"/>
        <v>0.7660687207337018</v>
      </c>
      <c r="AQ346" s="27">
        <f t="shared" si="86"/>
        <v>0.77722121277338774</v>
      </c>
      <c r="AR346" s="27">
        <f t="shared" si="86"/>
        <v>0.78876954559371559</v>
      </c>
      <c r="AS346" s="27">
        <f t="shared" si="86"/>
        <v>0.80072863847447084</v>
      </c>
      <c r="AT346" s="27">
        <f t="shared" si="86"/>
        <v>0.8109792880774217</v>
      </c>
      <c r="AU346" s="27">
        <f t="shared" si="86"/>
        <v>0.82158391923589136</v>
      </c>
      <c r="AV346" s="27">
        <f t="shared" si="86"/>
        <v>0.83321923096642969</v>
      </c>
      <c r="AW346" s="27">
        <f t="shared" si="86"/>
        <v>0.84549189577581019</v>
      </c>
      <c r="AY346" s="79"/>
    </row>
    <row r="347" spans="1:51" x14ac:dyDescent="0.25">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1.0806972456941148</v>
      </c>
      <c r="O347" s="27">
        <f t="shared" si="86"/>
        <v>1.1032367943433712</v>
      </c>
      <c r="P347" s="27">
        <f t="shared" si="86"/>
        <v>1.1187666946803865</v>
      </c>
      <c r="Q347" s="27">
        <f t="shared" si="86"/>
        <v>1.1399714801203364</v>
      </c>
      <c r="R347" s="27">
        <f t="shared" si="86"/>
        <v>1.1622002864669057</v>
      </c>
      <c r="S347" s="27">
        <f t="shared" si="86"/>
        <v>1.0730279236263234</v>
      </c>
      <c r="T347" s="27">
        <f t="shared" si="86"/>
        <v>1.1399836803648578</v>
      </c>
      <c r="U347" s="27">
        <f t="shared" si="86"/>
        <v>1.1696235962340178</v>
      </c>
      <c r="V347" s="27">
        <f t="shared" si="86"/>
        <v>1.1742166812929704</v>
      </c>
      <c r="W347" s="27">
        <f t="shared" si="86"/>
        <v>1.1906320978964438</v>
      </c>
      <c r="X347" s="27">
        <f t="shared" si="86"/>
        <v>1.2086554142510495</v>
      </c>
      <c r="Y347" s="27">
        <f t="shared" si="86"/>
        <v>1.2316496153579204</v>
      </c>
      <c r="Z347" s="27">
        <f t="shared" si="86"/>
        <v>1.258255330154235</v>
      </c>
      <c r="AA347" s="27">
        <f t="shared" si="86"/>
        <v>1.2886505984138643</v>
      </c>
      <c r="AB347" s="27">
        <f t="shared" si="86"/>
        <v>1.3263568789383806</v>
      </c>
      <c r="AC347" s="27">
        <f t="shared" si="86"/>
        <v>1.3721025217002476</v>
      </c>
      <c r="AD347" s="27">
        <f t="shared" si="86"/>
        <v>1.4284582496070619</v>
      </c>
      <c r="AE347" s="27">
        <f t="shared" si="86"/>
        <v>1.4881141333678853</v>
      </c>
      <c r="AF347" s="27">
        <f t="shared" si="86"/>
        <v>1.5516408950610387</v>
      </c>
      <c r="AG347" s="27">
        <f t="shared" si="86"/>
        <v>1.6240766416178025</v>
      </c>
      <c r="AH347" s="27">
        <f t="shared" si="86"/>
        <v>1.7011625484502222</v>
      </c>
      <c r="AI347" s="27">
        <f t="shared" si="86"/>
        <v>1.7832094854123086</v>
      </c>
      <c r="AJ347" s="27">
        <f t="shared" si="86"/>
        <v>1.8708328528345561</v>
      </c>
      <c r="AK347" s="27">
        <f t="shared" si="86"/>
        <v>1.9630568988587167</v>
      </c>
      <c r="AL347" s="27">
        <f t="shared" si="86"/>
        <v>2.0574589959193124</v>
      </c>
      <c r="AM347" s="27">
        <f t="shared" si="86"/>
        <v>2.1530717969647006</v>
      </c>
      <c r="AN347" s="27">
        <f t="shared" si="86"/>
        <v>2.250765166821143</v>
      </c>
      <c r="AO347" s="27">
        <f t="shared" si="86"/>
        <v>2.3478404843934655</v>
      </c>
      <c r="AP347" s="27">
        <f t="shared" si="86"/>
        <v>2.4490417385947705</v>
      </c>
      <c r="AQ347" s="27">
        <f t="shared" si="86"/>
        <v>2.5556234786795033</v>
      </c>
      <c r="AR347" s="27">
        <f t="shared" si="86"/>
        <v>2.6679858346100067</v>
      </c>
      <c r="AS347" s="27">
        <f t="shared" si="86"/>
        <v>2.7865239982889407</v>
      </c>
      <c r="AT347" s="27">
        <f t="shared" si="86"/>
        <v>2.9040204576293536</v>
      </c>
      <c r="AU347" s="27">
        <f t="shared" si="86"/>
        <v>3.0278086268273436</v>
      </c>
      <c r="AV347" s="27">
        <f t="shared" si="86"/>
        <v>3.1608379845335159</v>
      </c>
      <c r="AW347" s="27">
        <f t="shared" si="86"/>
        <v>3.3022096925832507</v>
      </c>
      <c r="AY347" s="79"/>
    </row>
    <row r="348" spans="1:51" x14ac:dyDescent="0.25">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0.11888455997286118</v>
      </c>
      <c r="T348" s="27">
        <f t="shared" si="86"/>
        <v>0.11896261577939746</v>
      </c>
      <c r="U348" s="27">
        <f t="shared" si="86"/>
        <v>0.11892218599760222</v>
      </c>
      <c r="V348" s="27">
        <f t="shared" si="86"/>
        <v>0.11891064770528544</v>
      </c>
      <c r="W348" s="27">
        <f t="shared" si="86"/>
        <v>0.11903395070385182</v>
      </c>
      <c r="X348" s="27">
        <f t="shared" si="86"/>
        <v>0.11923395119710907</v>
      </c>
      <c r="Y348" s="27">
        <f t="shared" si="86"/>
        <v>0.11942411379575778</v>
      </c>
      <c r="Z348" s="27">
        <f t="shared" si="86"/>
        <v>0.11960643697150085</v>
      </c>
      <c r="AA348" s="27">
        <f t="shared" si="86"/>
        <v>0.11978007317047795</v>
      </c>
      <c r="AB348" s="27">
        <f t="shared" si="86"/>
        <v>0.11994892516148623</v>
      </c>
      <c r="AC348" s="27">
        <f t="shared" si="86"/>
        <v>0.12011612727676894</v>
      </c>
      <c r="AD348" s="27">
        <f t="shared" si="86"/>
        <v>0.12028086074895929</v>
      </c>
      <c r="AE348" s="27">
        <f t="shared" si="86"/>
        <v>0.12044336569342395</v>
      </c>
      <c r="AF348" s="27">
        <f t="shared" si="86"/>
        <v>0.12060435109292991</v>
      </c>
      <c r="AG348" s="27">
        <f t="shared" si="86"/>
        <v>0.12076479279582561</v>
      </c>
      <c r="AH348" s="27">
        <f t="shared" si="86"/>
        <v>0.12092335648513543</v>
      </c>
      <c r="AI348" s="27">
        <f t="shared" si="86"/>
        <v>0.1210820496781512</v>
      </c>
      <c r="AJ348" s="27">
        <f t="shared" si="86"/>
        <v>0.12123921402019595</v>
      </c>
      <c r="AK348" s="27">
        <f t="shared" si="86"/>
        <v>0.12139085367547189</v>
      </c>
      <c r="AL348" s="27">
        <f t="shared" si="86"/>
        <v>0.12153554376658857</v>
      </c>
      <c r="AM348" s="27">
        <f t="shared" si="86"/>
        <v>0.12167338249519187</v>
      </c>
      <c r="AN348" s="27">
        <f t="shared" si="86"/>
        <v>0.12180709588138768</v>
      </c>
      <c r="AO348" s="27">
        <f t="shared" si="86"/>
        <v>0.12193147057438727</v>
      </c>
      <c r="AP348" s="27">
        <f t="shared" si="86"/>
        <v>0.12204743883303182</v>
      </c>
      <c r="AQ348" s="27">
        <f t="shared" si="86"/>
        <v>0.1221553911377424</v>
      </c>
      <c r="AR348" s="27">
        <f t="shared" si="86"/>
        <v>0.12225368568590833</v>
      </c>
      <c r="AS348" s="27">
        <f t="shared" si="86"/>
        <v>0.12234051689113715</v>
      </c>
      <c r="AT348" s="27">
        <f t="shared" si="86"/>
        <v>0.12241192155130047</v>
      </c>
      <c r="AU348" s="27">
        <f t="shared" si="86"/>
        <v>0.12247195550900628</v>
      </c>
      <c r="AV348" s="27">
        <f t="shared" si="86"/>
        <v>0.12252227431416789</v>
      </c>
      <c r="AW348" s="27">
        <f t="shared" si="86"/>
        <v>0.12256050316428918</v>
      </c>
      <c r="AY348" s="79"/>
    </row>
    <row r="349" spans="1:51" x14ac:dyDescent="0.25">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6.3572501203204429E-2</v>
      </c>
      <c r="T349" s="27">
        <f t="shared" si="86"/>
        <v>6.361424087786087E-2</v>
      </c>
      <c r="U349" s="27">
        <f t="shared" si="86"/>
        <v>6.3592621397985521E-2</v>
      </c>
      <c r="V349" s="27">
        <f t="shared" si="86"/>
        <v>6.3586451394897173E-2</v>
      </c>
      <c r="W349" s="27">
        <f t="shared" si="86"/>
        <v>6.3652386618331655E-2</v>
      </c>
      <c r="X349" s="27">
        <f t="shared" si="86"/>
        <v>6.3759335170785733E-2</v>
      </c>
      <c r="Y349" s="27">
        <f t="shared" si="86"/>
        <v>6.3861022993276367E-2</v>
      </c>
      <c r="Z349" s="27">
        <f t="shared" si="86"/>
        <v>6.3958518751446689E-2</v>
      </c>
      <c r="AA349" s="27">
        <f t="shared" si="86"/>
        <v>6.4051369223122004E-2</v>
      </c>
      <c r="AB349" s="27">
        <f t="shared" si="86"/>
        <v>6.4141661380522325E-2</v>
      </c>
      <c r="AC349" s="27">
        <f t="shared" si="86"/>
        <v>6.4231071280995658E-2</v>
      </c>
      <c r="AD349" s="27">
        <f t="shared" si="86"/>
        <v>6.4319161095698393E-2</v>
      </c>
      <c r="AE349" s="27">
        <f t="shared" si="86"/>
        <v>6.4406059224268356E-2</v>
      </c>
      <c r="AF349" s="27">
        <f t="shared" si="86"/>
        <v>6.4492144789173769E-2</v>
      </c>
      <c r="AG349" s="27">
        <f t="shared" si="86"/>
        <v>6.4577939616968963E-2</v>
      </c>
      <c r="AH349" s="27">
        <f t="shared" si="86"/>
        <v>6.4662730193068466E-2</v>
      </c>
      <c r="AI349" s="27">
        <f t="shared" si="86"/>
        <v>6.4747590020166598E-2</v>
      </c>
      <c r="AJ349" s="27">
        <f t="shared" si="86"/>
        <v>6.4831632307289694E-2</v>
      </c>
      <c r="AK349" s="27">
        <f t="shared" si="86"/>
        <v>6.4912720315435421E-2</v>
      </c>
      <c r="AL349" s="27">
        <f t="shared" si="86"/>
        <v>6.4990092103611341E-2</v>
      </c>
      <c r="AM349" s="27">
        <f t="shared" si="86"/>
        <v>6.5063800184307283E-2</v>
      </c>
      <c r="AN349" s="27">
        <f t="shared" si="86"/>
        <v>6.5135302273449533E-2</v>
      </c>
      <c r="AO349" s="27">
        <f t="shared" si="86"/>
        <v>6.5201810576312164E-2</v>
      </c>
      <c r="AP349" s="27">
        <f t="shared" si="86"/>
        <v>6.5263823610333532E-2</v>
      </c>
      <c r="AQ349" s="27">
        <f t="shared" si="86"/>
        <v>6.5321550181577703E-2</v>
      </c>
      <c r="AR349" s="27">
        <f t="shared" si="86"/>
        <v>6.5374112350146701E-2</v>
      </c>
      <c r="AS349" s="27">
        <f t="shared" si="86"/>
        <v>6.5420544594166852E-2</v>
      </c>
      <c r="AT349" s="27">
        <f t="shared" si="86"/>
        <v>6.5458727625211252E-2</v>
      </c>
      <c r="AU349" s="27">
        <f t="shared" si="86"/>
        <v>6.5490830270410583E-2</v>
      </c>
      <c r="AV349" s="27">
        <f t="shared" si="86"/>
        <v>6.551773782091512E-2</v>
      </c>
      <c r="AW349" s="27">
        <f t="shared" si="86"/>
        <v>6.553818037141021E-2</v>
      </c>
      <c r="AY349" s="79"/>
    </row>
    <row r="350" spans="1:51" x14ac:dyDescent="0.25">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1.4890706011157261E-2</v>
      </c>
      <c r="R350" s="27">
        <f t="shared" si="86"/>
        <v>1.4988675221399694E-2</v>
      </c>
      <c r="S350" s="27">
        <f t="shared" si="86"/>
        <v>1.4951101535927771E-2</v>
      </c>
      <c r="T350" s="27">
        <f t="shared" si="86"/>
        <v>1.4975369144029959E-2</v>
      </c>
      <c r="U350" s="27">
        <f t="shared" si="86"/>
        <v>1.4975896946057863E-2</v>
      </c>
      <c r="V350" s="27">
        <f t="shared" si="86"/>
        <v>1.4980982185767223E-2</v>
      </c>
      <c r="W350" s="27">
        <f t="shared" si="86"/>
        <v>1.5010771698457163E-2</v>
      </c>
      <c r="X350" s="27">
        <f t="shared" si="86"/>
        <v>1.5054156746356703E-2</v>
      </c>
      <c r="Y350" s="27">
        <f t="shared" si="86"/>
        <v>1.5094768252804678E-2</v>
      </c>
      <c r="Z350" s="27">
        <f t="shared" si="86"/>
        <v>1.5133061962526291E-2</v>
      </c>
      <c r="AA350" s="27">
        <f t="shared" si="86"/>
        <v>1.5168947692397513E-2</v>
      </c>
      <c r="AB350" s="27">
        <f t="shared" si="86"/>
        <v>1.520322131033853E-2</v>
      </c>
      <c r="AC350" s="27">
        <f t="shared" si="86"/>
        <v>1.5236522949708543E-2</v>
      </c>
      <c r="AD350" s="27">
        <f t="shared" si="86"/>
        <v>1.5268744580277757E-2</v>
      </c>
      <c r="AE350" s="27">
        <f t="shared" si="86"/>
        <v>1.5299972740722121E-2</v>
      </c>
      <c r="AF350" s="27">
        <f t="shared" si="86"/>
        <v>1.5330377206214352E-2</v>
      </c>
      <c r="AG350" s="27">
        <f t="shared" si="86"/>
        <v>1.536017305273389E-2</v>
      </c>
      <c r="AH350" s="27">
        <f t="shared" si="86"/>
        <v>1.538914296734289E-2</v>
      </c>
      <c r="AI350" s="27">
        <f t="shared" si="86"/>
        <v>1.5417687214492416E-2</v>
      </c>
      <c r="AJ350" s="27">
        <f t="shared" si="86"/>
        <v>1.5445524150098427E-2</v>
      </c>
      <c r="AK350" s="27">
        <f t="shared" si="86"/>
        <v>1.5471941630826869E-2</v>
      </c>
      <c r="AL350" s="27">
        <f t="shared" si="86"/>
        <v>1.5496703998691203E-2</v>
      </c>
      <c r="AM350" s="27">
        <f t="shared" si="86"/>
        <v>1.5519855385925853E-2</v>
      </c>
      <c r="AN350" s="27">
        <f t="shared" si="86"/>
        <v>1.5541919846823718E-2</v>
      </c>
      <c r="AO350" s="27">
        <f t="shared" si="86"/>
        <v>1.5561963638966706E-2</v>
      </c>
      <c r="AP350" s="27">
        <f t="shared" si="86"/>
        <v>1.558018093734966E-2</v>
      </c>
      <c r="AQ350" s="27">
        <f t="shared" si="86"/>
        <v>1.5596664643648339E-2</v>
      </c>
      <c r="AR350" s="27">
        <f t="shared" si="86"/>
        <v>1.5611136004951967E-2</v>
      </c>
      <c r="AS350" s="27">
        <f t="shared" si="86"/>
        <v>1.5623287402871633E-2</v>
      </c>
      <c r="AT350" s="27">
        <f t="shared" si="86"/>
        <v>1.5632420812929534E-2</v>
      </c>
      <c r="AU350" s="27">
        <f t="shared" si="86"/>
        <v>1.5639294660882166E-2</v>
      </c>
      <c r="AV350" s="27">
        <f t="shared" si="86"/>
        <v>1.5644227511331415E-2</v>
      </c>
      <c r="AW350" s="27">
        <f t="shared" si="86"/>
        <v>1.5646807339630333E-2</v>
      </c>
      <c r="AY350" s="79"/>
    </row>
    <row r="351" spans="1:51" x14ac:dyDescent="0.25">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0.11664735601685972</v>
      </c>
      <c r="P351" s="27">
        <f t="shared" si="86"/>
        <v>0.11732381389682567</v>
      </c>
      <c r="Q351" s="27">
        <f t="shared" si="86"/>
        <v>0.11805182815822728</v>
      </c>
      <c r="R351" s="27">
        <f t="shared" si="86"/>
        <v>0.11882851694408277</v>
      </c>
      <c r="S351" s="27">
        <f t="shared" si="86"/>
        <v>0.11853063702775919</v>
      </c>
      <c r="T351" s="27">
        <f t="shared" si="86"/>
        <v>0.11872302787204447</v>
      </c>
      <c r="U351" s="27">
        <f t="shared" ref="L351:AW357" si="87">U1420</f>
        <v>0.1187272122266515</v>
      </c>
      <c r="V351" s="27">
        <f t="shared" si="87"/>
        <v>0.11876752743023306</v>
      </c>
      <c r="W351" s="27">
        <f t="shared" si="87"/>
        <v>0.11900369530772358</v>
      </c>
      <c r="X351" s="27">
        <f t="shared" si="87"/>
        <v>0.11934764704617275</v>
      </c>
      <c r="Y351" s="27">
        <f t="shared" si="87"/>
        <v>0.11966961046260517</v>
      </c>
      <c r="Z351" s="27">
        <f t="shared" si="87"/>
        <v>0.11997319864950573</v>
      </c>
      <c r="AA351" s="27">
        <f t="shared" si="87"/>
        <v>0.12025769664529694</v>
      </c>
      <c r="AB351" s="27">
        <f t="shared" si="87"/>
        <v>0.12052941400057222</v>
      </c>
      <c r="AC351" s="27">
        <f t="shared" si="87"/>
        <v>0.12079342561999111</v>
      </c>
      <c r="AD351" s="27">
        <f t="shared" si="87"/>
        <v>0.12104887505214598</v>
      </c>
      <c r="AE351" s="27">
        <f t="shared" si="87"/>
        <v>0.12129644836584333</v>
      </c>
      <c r="AF351" s="27">
        <f t="shared" si="87"/>
        <v>0.12153749151939439</v>
      </c>
      <c r="AG351" s="27">
        <f t="shared" si="87"/>
        <v>0.1217737096107675</v>
      </c>
      <c r="AH351" s="27">
        <f t="shared" si="87"/>
        <v>0.12200337980764182</v>
      </c>
      <c r="AI351" s="27">
        <f t="shared" si="87"/>
        <v>0.12222967536118219</v>
      </c>
      <c r="AJ351" s="27">
        <f t="shared" si="87"/>
        <v>0.12245036342903809</v>
      </c>
      <c r="AK351" s="27">
        <f t="shared" si="87"/>
        <v>0.12265979821963775</v>
      </c>
      <c r="AL351" s="27">
        <f t="shared" si="87"/>
        <v>0.12285611146319521</v>
      </c>
      <c r="AM351" s="27">
        <f t="shared" si="87"/>
        <v>0.123039653035059</v>
      </c>
      <c r="AN351" s="27">
        <f t="shared" si="87"/>
        <v>0.12321457757821815</v>
      </c>
      <c r="AO351" s="27">
        <f t="shared" si="87"/>
        <v>0.12337348248869927</v>
      </c>
      <c r="AP351" s="27">
        <f t="shared" si="87"/>
        <v>0.12351790716383558</v>
      </c>
      <c r="AQ351" s="27">
        <f t="shared" si="87"/>
        <v>0.12364858811757438</v>
      </c>
      <c r="AR351" s="27">
        <f t="shared" si="87"/>
        <v>0.12376331542845882</v>
      </c>
      <c r="AS351" s="27">
        <f t="shared" si="87"/>
        <v>0.12385965033279583</v>
      </c>
      <c r="AT351" s="27">
        <f t="shared" si="87"/>
        <v>0.12393205897170424</v>
      </c>
      <c r="AU351" s="27">
        <f t="shared" si="87"/>
        <v>0.12398655405855119</v>
      </c>
      <c r="AV351" s="27">
        <f t="shared" si="87"/>
        <v>0.12402566113736453</v>
      </c>
      <c r="AW351" s="27">
        <f t="shared" si="87"/>
        <v>0.12404611372348058</v>
      </c>
      <c r="AY351" s="79"/>
    </row>
    <row r="352" spans="1:51" x14ac:dyDescent="0.25">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5">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5">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9.6937181363551506E-2</v>
      </c>
      <c r="M354" s="27">
        <f t="shared" si="87"/>
        <v>9.6980665528366566E-2</v>
      </c>
      <c r="N354" s="27">
        <f t="shared" si="87"/>
        <v>9.6090308702663552E-2</v>
      </c>
      <c r="O354" s="27">
        <f t="shared" si="87"/>
        <v>9.4636150647850498E-2</v>
      </c>
      <c r="P354" s="27">
        <f t="shared" si="87"/>
        <v>9.2641437622218339E-2</v>
      </c>
      <c r="Q354" s="27">
        <f t="shared" si="87"/>
        <v>9.1193054757597203E-2</v>
      </c>
      <c r="R354" s="27">
        <f t="shared" si="87"/>
        <v>8.9872834352323586E-2</v>
      </c>
      <c r="S354" s="27">
        <f t="shared" si="87"/>
        <v>8.0221325339024735E-2</v>
      </c>
      <c r="T354" s="27">
        <f t="shared" si="87"/>
        <v>8.2993423874522076E-2</v>
      </c>
      <c r="U354" s="27">
        <f t="shared" si="87"/>
        <v>8.292208155330788E-2</v>
      </c>
      <c r="V354" s="27">
        <f t="shared" si="87"/>
        <v>8.1053133430491212E-2</v>
      </c>
      <c r="W354" s="27">
        <f t="shared" si="87"/>
        <v>8.0048687105702093E-2</v>
      </c>
      <c r="X354" s="27">
        <f t="shared" si="87"/>
        <v>7.9166984048785846E-2</v>
      </c>
      <c r="Y354" s="27">
        <f t="shared" si="87"/>
        <v>7.863881570398136E-2</v>
      </c>
      <c r="Z354" s="27">
        <f t="shared" si="87"/>
        <v>7.8350654133103742E-2</v>
      </c>
      <c r="AA354" s="27">
        <f t="shared" si="87"/>
        <v>7.8296458950318573E-2</v>
      </c>
      <c r="AB354" s="27">
        <f t="shared" si="87"/>
        <v>7.8675447028994205E-2</v>
      </c>
      <c r="AC354" s="27">
        <f t="shared" si="87"/>
        <v>7.9500376605484924E-2</v>
      </c>
      <c r="AD354" s="27">
        <f t="shared" si="87"/>
        <v>8.0671169199813944E-2</v>
      </c>
      <c r="AE354" s="27">
        <f t="shared" si="87"/>
        <v>8.1941680775513989E-2</v>
      </c>
      <c r="AF354" s="27">
        <f t="shared" si="87"/>
        <v>8.3333677639753023E-2</v>
      </c>
      <c r="AG354" s="27">
        <f t="shared" si="87"/>
        <v>8.5109926664145255E-2</v>
      </c>
      <c r="AH354" s="27">
        <f t="shared" si="87"/>
        <v>8.7013320936807997E-2</v>
      </c>
      <c r="AI354" s="27">
        <f t="shared" si="87"/>
        <v>8.9047004565403653E-2</v>
      </c>
      <c r="AJ354" s="27">
        <f t="shared" si="87"/>
        <v>9.1229449818169314E-2</v>
      </c>
      <c r="AK354" s="27">
        <f t="shared" si="87"/>
        <v>9.3498618072486231E-2</v>
      </c>
      <c r="AL354" s="27">
        <f t="shared" si="87"/>
        <v>9.5727493360624513E-2</v>
      </c>
      <c r="AM354" s="27">
        <f t="shared" si="87"/>
        <v>9.7869002841619174E-2</v>
      </c>
      <c r="AN354" s="27">
        <f t="shared" si="87"/>
        <v>0.10009371896218569</v>
      </c>
      <c r="AO354" s="27">
        <f t="shared" si="87"/>
        <v>0.10215483881232214</v>
      </c>
      <c r="AP354" s="27">
        <f t="shared" si="87"/>
        <v>0.10426825179709047</v>
      </c>
      <c r="AQ354" s="27">
        <f t="shared" si="87"/>
        <v>0.10648069568702163</v>
      </c>
      <c r="AR354" s="27">
        <f t="shared" si="87"/>
        <v>0.10879880316888361</v>
      </c>
      <c r="AS354" s="27">
        <f t="shared" si="87"/>
        <v>0.11122804864568461</v>
      </c>
      <c r="AT354" s="27">
        <f t="shared" si="87"/>
        <v>0.11346592610808565</v>
      </c>
      <c r="AU354" s="27">
        <f t="shared" si="87"/>
        <v>0.11580935511903138</v>
      </c>
      <c r="AV354" s="27">
        <f t="shared" si="87"/>
        <v>0.11836073011790547</v>
      </c>
      <c r="AW354" s="27">
        <f t="shared" si="87"/>
        <v>0.12106819411981658</v>
      </c>
      <c r="AY354" s="79"/>
    </row>
    <row r="355" spans="1:51" x14ac:dyDescent="0.25">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3.7923788015899962E-2</v>
      </c>
      <c r="M355" s="27">
        <f t="shared" si="87"/>
        <v>3.794079990159023E-2</v>
      </c>
      <c r="N355" s="27">
        <f t="shared" si="87"/>
        <v>3.7592474284510076E-2</v>
      </c>
      <c r="O355" s="27">
        <f t="shared" si="87"/>
        <v>3.7023578211438576E-2</v>
      </c>
      <c r="P355" s="27">
        <f t="shared" si="87"/>
        <v>3.6243206089281214E-2</v>
      </c>
      <c r="Q355" s="27">
        <f t="shared" si="87"/>
        <v>3.5676569387541844E-2</v>
      </c>
      <c r="R355" s="27">
        <f t="shared" si="87"/>
        <v>3.5160072434777263E-2</v>
      </c>
      <c r="S355" s="27">
        <f t="shared" si="87"/>
        <v>3.1384206696726015E-2</v>
      </c>
      <c r="T355" s="27">
        <f t="shared" si="87"/>
        <v>3.2468707769901593E-2</v>
      </c>
      <c r="U355" s="27">
        <f t="shared" si="87"/>
        <v>3.2440797209389818E-2</v>
      </c>
      <c r="V355" s="27">
        <f t="shared" si="87"/>
        <v>3.170962686354907E-2</v>
      </c>
      <c r="W355" s="27">
        <f t="shared" si="87"/>
        <v>3.1316667124480634E-2</v>
      </c>
      <c r="X355" s="27">
        <f t="shared" si="87"/>
        <v>3.0971727036960859E-2</v>
      </c>
      <c r="Y355" s="27">
        <f t="shared" si="87"/>
        <v>3.0765096886761295E-2</v>
      </c>
      <c r="Z355" s="27">
        <f t="shared" si="87"/>
        <v>3.0652362245887983E-2</v>
      </c>
      <c r="AA355" s="27">
        <f t="shared" si="87"/>
        <v>3.0631159993104083E-2</v>
      </c>
      <c r="AB355" s="27">
        <f t="shared" si="87"/>
        <v>3.0779427802772954E-2</v>
      </c>
      <c r="AC355" s="27">
        <f t="shared" si="87"/>
        <v>3.1102156955269682E-2</v>
      </c>
      <c r="AD355" s="27">
        <f t="shared" si="87"/>
        <v>3.1560194722959657E-2</v>
      </c>
      <c r="AE355" s="27">
        <f t="shared" si="87"/>
        <v>3.205724457515096E-2</v>
      </c>
      <c r="AF355" s="27">
        <f t="shared" si="87"/>
        <v>3.2601821931905514E-2</v>
      </c>
      <c r="AG355" s="27">
        <f t="shared" si="87"/>
        <v>3.3296726513583681E-2</v>
      </c>
      <c r="AH355" s="27">
        <f t="shared" si="87"/>
        <v>3.404137289066806E-2</v>
      </c>
      <c r="AI355" s="27">
        <f t="shared" si="87"/>
        <v>3.4836991101734258E-2</v>
      </c>
      <c r="AJ355" s="27">
        <f t="shared" si="87"/>
        <v>3.5690807872120686E-2</v>
      </c>
      <c r="AK355" s="27">
        <f t="shared" si="87"/>
        <v>3.6578552436576144E-2</v>
      </c>
      <c r="AL355" s="27">
        <f t="shared" si="87"/>
        <v>3.7450533576859395E-2</v>
      </c>
      <c r="AM355" s="27">
        <f t="shared" si="87"/>
        <v>3.8288335444511157E-2</v>
      </c>
      <c r="AN355" s="27">
        <f t="shared" si="87"/>
        <v>3.9158689434230558E-2</v>
      </c>
      <c r="AO355" s="27">
        <f t="shared" si="87"/>
        <v>3.9965041250658841E-2</v>
      </c>
      <c r="AP355" s="27">
        <f t="shared" si="87"/>
        <v>4.0791851200123082E-2</v>
      </c>
      <c r="AQ355" s="27">
        <f t="shared" si="87"/>
        <v>4.1657404044744696E-2</v>
      </c>
      <c r="AR355" s="27">
        <f t="shared" si="87"/>
        <v>4.2564294625877887E-2</v>
      </c>
      <c r="AS355" s="27">
        <f t="shared" si="87"/>
        <v>4.3514664640818553E-2</v>
      </c>
      <c r="AT355" s="27">
        <f t="shared" si="87"/>
        <v>4.4390167613938505E-2</v>
      </c>
      <c r="AU355" s="27">
        <f t="shared" si="87"/>
        <v>4.5306964489928887E-2</v>
      </c>
      <c r="AV355" s="27">
        <f t="shared" si="87"/>
        <v>4.6305114046634989E-2</v>
      </c>
      <c r="AW355" s="27">
        <f t="shared" si="87"/>
        <v>4.7364328781630001E-2</v>
      </c>
      <c r="AY355" s="79"/>
    </row>
    <row r="356" spans="1:51" x14ac:dyDescent="0.25">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0.33450793008613733</v>
      </c>
      <c r="M356" s="27">
        <f t="shared" si="87"/>
        <v>0.34229948156355033</v>
      </c>
      <c r="N356" s="27">
        <f t="shared" si="87"/>
        <v>0.34828124731402299</v>
      </c>
      <c r="O356" s="27">
        <f t="shared" si="87"/>
        <v>0.35308310351311478</v>
      </c>
      <c r="P356" s="27">
        <f t="shared" si="87"/>
        <v>0.35667649320457151</v>
      </c>
      <c r="Q356" s="27">
        <f t="shared" si="87"/>
        <v>0.36128421068096001</v>
      </c>
      <c r="R356" s="27">
        <f t="shared" si="87"/>
        <v>0.36607496135357975</v>
      </c>
      <c r="S356" s="27">
        <f t="shared" si="87"/>
        <v>0.35018378725607929</v>
      </c>
      <c r="T356" s="27">
        <f t="shared" si="87"/>
        <v>0.36277922463363277</v>
      </c>
      <c r="U356" s="27">
        <f t="shared" si="87"/>
        <v>0.36861698422014455</v>
      </c>
      <c r="V356" s="27">
        <f t="shared" si="87"/>
        <v>0.37013534980033347</v>
      </c>
      <c r="W356" s="27">
        <f t="shared" si="87"/>
        <v>0.37390095743156182</v>
      </c>
      <c r="X356" s="27">
        <f t="shared" si="87"/>
        <v>0.3780451920420555</v>
      </c>
      <c r="Y356" s="27">
        <f t="shared" si="87"/>
        <v>0.38297980501460854</v>
      </c>
      <c r="Z356" s="27">
        <f t="shared" si="87"/>
        <v>0.38847189419668049</v>
      </c>
      <c r="AA356" s="27">
        <f t="shared" si="87"/>
        <v>0.39454667484388334</v>
      </c>
      <c r="AB356" s="27">
        <f t="shared" si="87"/>
        <v>0.40180456573657009</v>
      </c>
      <c r="AC356" s="27">
        <f t="shared" si="87"/>
        <v>0.41036635992326981</v>
      </c>
      <c r="AD356" s="27">
        <f t="shared" si="87"/>
        <v>0.4200242352601567</v>
      </c>
      <c r="AE356" s="27">
        <f t="shared" si="87"/>
        <v>0.43012503451329276</v>
      </c>
      <c r="AF356" s="27">
        <f t="shared" si="87"/>
        <v>0.44075881402231554</v>
      </c>
      <c r="AG356" s="27">
        <f t="shared" si="87"/>
        <v>0.45275370336571369</v>
      </c>
      <c r="AH356" s="27">
        <f t="shared" si="87"/>
        <v>0.46538546596445124</v>
      </c>
      <c r="AI356" s="27">
        <f t="shared" si="87"/>
        <v>0.47869974883266708</v>
      </c>
      <c r="AJ356" s="27">
        <f t="shared" si="87"/>
        <v>0.49278368755602786</v>
      </c>
      <c r="AK356" s="27">
        <f t="shared" si="87"/>
        <v>0.5074597647298057</v>
      </c>
      <c r="AL356" s="27">
        <f t="shared" si="87"/>
        <v>0.52232540741149647</v>
      </c>
      <c r="AM356" s="27">
        <f t="shared" si="87"/>
        <v>0.53722268290724928</v>
      </c>
      <c r="AN356" s="27">
        <f t="shared" si="87"/>
        <v>0.55274344519615426</v>
      </c>
      <c r="AO356" s="27">
        <f t="shared" si="87"/>
        <v>0.56802831796023945</v>
      </c>
      <c r="AP356" s="27">
        <f t="shared" si="87"/>
        <v>0.58383502696626888</v>
      </c>
      <c r="AQ356" s="27">
        <f t="shared" si="87"/>
        <v>0.60035704436925008</v>
      </c>
      <c r="AR356" s="27">
        <f t="shared" si="87"/>
        <v>0.61764615207401241</v>
      </c>
      <c r="AS356" s="27">
        <f t="shared" si="87"/>
        <v>0.63575214897916132</v>
      </c>
      <c r="AT356" s="27">
        <f t="shared" si="87"/>
        <v>0.65352835195619663</v>
      </c>
      <c r="AU356" s="27">
        <f t="shared" si="87"/>
        <v>0.67212968668245365</v>
      </c>
      <c r="AV356" s="27">
        <f t="shared" si="87"/>
        <v>0.69200859383559843</v>
      </c>
      <c r="AW356" s="27">
        <f t="shared" si="87"/>
        <v>0.71300699946022406</v>
      </c>
      <c r="AY356" s="79"/>
    </row>
    <row r="357" spans="1:51" x14ac:dyDescent="0.25">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1.7641159598844751</v>
      </c>
      <c r="P357" s="27">
        <f t="shared" si="87"/>
        <v>1.7411735022142167</v>
      </c>
      <c r="Q357" s="27">
        <f t="shared" si="87"/>
        <v>1.7315152516158581</v>
      </c>
      <c r="R357" s="27">
        <f t="shared" si="87"/>
        <v>1.7240481490859689</v>
      </c>
      <c r="S357" s="27">
        <f t="shared" si="87"/>
        <v>1.4853495649317285</v>
      </c>
      <c r="T357" s="27">
        <f t="shared" si="87"/>
        <v>1.5955634897295778</v>
      </c>
      <c r="U357" s="27">
        <f t="shared" si="87"/>
        <v>1.6259618236210924</v>
      </c>
      <c r="V357" s="27">
        <f t="shared" si="87"/>
        <v>1.6027311149984735</v>
      </c>
      <c r="W357" s="27">
        <f t="shared" si="87"/>
        <v>1.6028561165628519</v>
      </c>
      <c r="X357" s="27">
        <f t="shared" si="87"/>
        <v>1.605363245285049</v>
      </c>
      <c r="Y357" s="27">
        <f t="shared" si="87"/>
        <v>1.6184911858897313</v>
      </c>
      <c r="Z357" s="27">
        <f t="shared" si="87"/>
        <v>1.6390962512985201</v>
      </c>
      <c r="AA357" s="27">
        <f t="shared" si="87"/>
        <v>1.6672993348095966</v>
      </c>
      <c r="AB357" s="27">
        <f t="shared" si="87"/>
        <v>1.7097645661019285</v>
      </c>
      <c r="AC357" s="27">
        <f t="shared" si="87"/>
        <v>1.7674267952703075</v>
      </c>
      <c r="AD357" s="27">
        <f t="shared" si="87"/>
        <v>1.8375735649626701</v>
      </c>
      <c r="AE357" s="27">
        <f t="shared" si="87"/>
        <v>1.9124452249479114</v>
      </c>
      <c r="AF357" s="27">
        <f t="shared" si="87"/>
        <v>1.9929316543204347</v>
      </c>
      <c r="AG357" s="27">
        <f t="shared" si="87"/>
        <v>2.0882187579810569</v>
      </c>
      <c r="AH357" s="27">
        <f t="shared" si="87"/>
        <v>2.1899420981166391</v>
      </c>
      <c r="AI357" s="27">
        <f t="shared" si="87"/>
        <v>2.2984069150116708</v>
      </c>
      <c r="AJ357" s="27">
        <f t="shared" si="87"/>
        <v>2.4145145391716976</v>
      </c>
      <c r="AK357" s="27">
        <f t="shared" si="87"/>
        <v>2.536329376705313</v>
      </c>
      <c r="AL357" s="27">
        <f t="shared" si="87"/>
        <v>2.6594111121069512</v>
      </c>
      <c r="AM357" s="27">
        <f t="shared" si="87"/>
        <v>2.7820280106435127</v>
      </c>
      <c r="AN357" s="27">
        <f t="shared" si="87"/>
        <v>2.9104811626349671</v>
      </c>
      <c r="AO357" s="27">
        <f t="shared" si="87"/>
        <v>3.0356558035328449</v>
      </c>
      <c r="AP357" s="27">
        <f t="shared" si="87"/>
        <v>3.1656674881787876</v>
      </c>
      <c r="AQ357" s="27">
        <f t="shared" si="87"/>
        <v>3.3024806275598562</v>
      </c>
      <c r="AR357" s="27">
        <f t="shared" si="87"/>
        <v>3.4465999961713853</v>
      </c>
      <c r="AS357" s="27">
        <f t="shared" si="87"/>
        <v>3.5985073970181016</v>
      </c>
      <c r="AT357" s="27">
        <f t="shared" si="87"/>
        <v>3.7462773973155836</v>
      </c>
      <c r="AU357" s="27">
        <f t="shared" si="87"/>
        <v>3.9018211197485697</v>
      </c>
      <c r="AV357" s="27">
        <f t="shared" ref="L357:AW359" si="88">AV1426</f>
        <v>4.0696346762089934</v>
      </c>
      <c r="AW357" s="27">
        <f t="shared" si="88"/>
        <v>4.2480055347083097</v>
      </c>
      <c r="AY357" s="79"/>
    </row>
    <row r="358" spans="1:51" x14ac:dyDescent="0.25">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1.4590991135669987E-2</v>
      </c>
      <c r="T358" s="27">
        <f t="shared" si="88"/>
        <v>1.5115801026401379E-2</v>
      </c>
      <c r="U358" s="27">
        <f t="shared" si="88"/>
        <v>1.5359041009172703E-2</v>
      </c>
      <c r="V358" s="27">
        <f t="shared" si="88"/>
        <v>1.5422306241680575E-2</v>
      </c>
      <c r="W358" s="27">
        <f t="shared" si="88"/>
        <v>1.5579206559648423E-2</v>
      </c>
      <c r="X358" s="27">
        <f t="shared" si="88"/>
        <v>1.5751883001752332E-2</v>
      </c>
      <c r="Y358" s="27">
        <f t="shared" si="88"/>
        <v>1.5957491875608701E-2</v>
      </c>
      <c r="Z358" s="27">
        <f t="shared" si="88"/>
        <v>1.6186328924861701E-2</v>
      </c>
      <c r="AA358" s="27">
        <f t="shared" si="88"/>
        <v>1.6439444785161822E-2</v>
      </c>
      <c r="AB358" s="27">
        <f t="shared" si="88"/>
        <v>1.6741856905690439E-2</v>
      </c>
      <c r="AC358" s="27">
        <f t="shared" si="88"/>
        <v>1.7098598330136262E-2</v>
      </c>
      <c r="AD358" s="27">
        <f t="shared" si="88"/>
        <v>1.7501009802506545E-2</v>
      </c>
      <c r="AE358" s="27">
        <f t="shared" si="88"/>
        <v>1.7921876438053885E-2</v>
      </c>
      <c r="AF358" s="27">
        <f t="shared" si="88"/>
        <v>1.836495058426316E-2</v>
      </c>
      <c r="AG358" s="27">
        <f t="shared" si="88"/>
        <v>1.8864737640238091E-2</v>
      </c>
      <c r="AH358" s="27">
        <f t="shared" si="88"/>
        <v>1.9391061081852148E-2</v>
      </c>
      <c r="AI358" s="27">
        <f t="shared" si="88"/>
        <v>1.9945822868027815E-2</v>
      </c>
      <c r="AJ358" s="27">
        <f t="shared" si="88"/>
        <v>2.0532653648167851E-2</v>
      </c>
      <c r="AK358" s="27">
        <f t="shared" si="88"/>
        <v>2.1144156863741926E-2</v>
      </c>
      <c r="AL358" s="27">
        <f t="shared" si="88"/>
        <v>2.1763558642145707E-2</v>
      </c>
      <c r="AM358" s="27">
        <f t="shared" si="88"/>
        <v>2.2384278454468744E-2</v>
      </c>
      <c r="AN358" s="27">
        <f t="shared" si="88"/>
        <v>2.3030976883173123E-2</v>
      </c>
      <c r="AO358" s="27">
        <f t="shared" si="88"/>
        <v>2.3667846581676664E-2</v>
      </c>
      <c r="AP358" s="27">
        <f t="shared" si="88"/>
        <v>2.43264594569279E-2</v>
      </c>
      <c r="AQ358" s="27">
        <f t="shared" si="88"/>
        <v>2.5014876848718771E-2</v>
      </c>
      <c r="AR358" s="27">
        <f t="shared" si="88"/>
        <v>2.5735256336417205E-2</v>
      </c>
      <c r="AS358" s="27">
        <f t="shared" si="88"/>
        <v>2.6489672874131745E-2</v>
      </c>
      <c r="AT358" s="27">
        <f t="shared" si="88"/>
        <v>2.7230347998174888E-2</v>
      </c>
      <c r="AU358" s="27">
        <f t="shared" si="88"/>
        <v>2.8005403611768936E-2</v>
      </c>
      <c r="AV358" s="27">
        <f t="shared" si="88"/>
        <v>2.8833691409816627E-2</v>
      </c>
      <c r="AW358" s="27">
        <f t="shared" si="88"/>
        <v>2.9708624977509365E-2</v>
      </c>
      <c r="AY358" s="79"/>
    </row>
    <row r="359" spans="1:51" x14ac:dyDescent="0.25">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7.3768889900085524E-2</v>
      </c>
      <c r="O359" s="27">
        <f t="shared" si="88"/>
        <v>7.3504831661853204E-2</v>
      </c>
      <c r="P359" s="27">
        <f t="shared" si="88"/>
        <v>7.2548895925592424E-2</v>
      </c>
      <c r="Q359" s="27">
        <f t="shared" si="88"/>
        <v>7.2146468817327475E-2</v>
      </c>
      <c r="R359" s="27">
        <f t="shared" si="88"/>
        <v>7.1835339545248775E-2</v>
      </c>
      <c r="S359" s="27">
        <f t="shared" si="88"/>
        <v>6.1889565205488752E-2</v>
      </c>
      <c r="T359" s="27">
        <f t="shared" si="88"/>
        <v>6.6481812072065799E-2</v>
      </c>
      <c r="U359" s="27">
        <f t="shared" si="88"/>
        <v>6.7748409317545569E-2</v>
      </c>
      <c r="V359" s="27">
        <f t="shared" si="88"/>
        <v>6.6780463124936462E-2</v>
      </c>
      <c r="W359" s="27">
        <f t="shared" si="88"/>
        <v>6.6785671523452231E-2</v>
      </c>
      <c r="X359" s="27">
        <f t="shared" si="88"/>
        <v>6.6890135220210464E-2</v>
      </c>
      <c r="Y359" s="27">
        <f t="shared" si="88"/>
        <v>6.743713274540554E-2</v>
      </c>
      <c r="Z359" s="27">
        <f t="shared" si="88"/>
        <v>6.8295677137438407E-2</v>
      </c>
      <c r="AA359" s="27">
        <f t="shared" si="88"/>
        <v>6.9470805617066575E-2</v>
      </c>
      <c r="AB359" s="27">
        <f t="shared" si="88"/>
        <v>7.1240190254247091E-2</v>
      </c>
      <c r="AC359" s="27">
        <f t="shared" si="88"/>
        <v>7.3642783136262879E-2</v>
      </c>
      <c r="AD359" s="27">
        <f t="shared" si="88"/>
        <v>7.6565565206777986E-2</v>
      </c>
      <c r="AE359" s="27">
        <f t="shared" si="88"/>
        <v>7.9685217706163075E-2</v>
      </c>
      <c r="AF359" s="27">
        <f t="shared" si="88"/>
        <v>8.3038818930018216E-2</v>
      </c>
      <c r="AG359" s="27">
        <f t="shared" si="88"/>
        <v>8.7009114915877442E-2</v>
      </c>
      <c r="AH359" s="27">
        <f t="shared" si="88"/>
        <v>9.1247587421526707E-2</v>
      </c>
      <c r="AI359" s="27">
        <f t="shared" si="88"/>
        <v>9.5766954792153025E-2</v>
      </c>
      <c r="AJ359" s="27">
        <f t="shared" si="88"/>
        <v>0.10060477246548749</v>
      </c>
      <c r="AK359" s="27">
        <f t="shared" si="88"/>
        <v>0.10568039069605478</v>
      </c>
      <c r="AL359" s="27">
        <f t="shared" si="88"/>
        <v>0.11080879633778973</v>
      </c>
      <c r="AM359" s="27">
        <f t="shared" si="88"/>
        <v>0.11591783377681314</v>
      </c>
      <c r="AN359" s="27">
        <f t="shared" si="88"/>
        <v>0.12127004844312377</v>
      </c>
      <c r="AO359" s="27">
        <f t="shared" si="88"/>
        <v>0.12648565848053531</v>
      </c>
      <c r="AP359" s="27">
        <f t="shared" si="88"/>
        <v>0.13190281200744958</v>
      </c>
      <c r="AQ359" s="27">
        <f t="shared" si="88"/>
        <v>0.13760335948166083</v>
      </c>
      <c r="AR359" s="27">
        <f t="shared" si="88"/>
        <v>0.14360833317380786</v>
      </c>
      <c r="AS359" s="27">
        <f t="shared" si="88"/>
        <v>0.14993780820908773</v>
      </c>
      <c r="AT359" s="27">
        <f t="shared" si="88"/>
        <v>0.15609489155481612</v>
      </c>
      <c r="AU359" s="27">
        <f t="shared" si="88"/>
        <v>0.16257587998952386</v>
      </c>
      <c r="AV359" s="27">
        <f t="shared" si="88"/>
        <v>0.16956811150870821</v>
      </c>
      <c r="AW359" s="27">
        <f t="shared" si="88"/>
        <v>0.17700023061284639</v>
      </c>
      <c r="AY359" s="79"/>
    </row>
    <row r="360" spans="1:51" x14ac:dyDescent="0.25">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6.6039158293445119</v>
      </c>
      <c r="U360" s="22">
        <f t="shared" si="89"/>
        <v>6.6012485501396982</v>
      </c>
      <c r="V360" s="22">
        <f t="shared" si="89"/>
        <v>6.6001604443693616</v>
      </c>
      <c r="W360" s="22">
        <f t="shared" si="89"/>
        <v>6.600080325977534</v>
      </c>
      <c r="X360" s="22">
        <f t="shared" si="89"/>
        <v>6.5995306968895253</v>
      </c>
      <c r="Y360" s="22">
        <f t="shared" si="89"/>
        <v>6.598923115247441</v>
      </c>
      <c r="Z360" s="22">
        <f t="shared" si="89"/>
        <v>6.5981330479222331</v>
      </c>
      <c r="AA360" s="22">
        <f t="shared" si="89"/>
        <v>6.5972188784689152</v>
      </c>
      <c r="AB360" s="22">
        <f t="shared" si="89"/>
        <v>6.5961794681665245</v>
      </c>
      <c r="AC360" s="22">
        <f t="shared" si="89"/>
        <v>6.5948921529508517</v>
      </c>
      <c r="AD360" s="22">
        <f t="shared" si="89"/>
        <v>6.5933452356009754</v>
      </c>
      <c r="AE360" s="22">
        <f t="shared" si="89"/>
        <v>6.5915972521366664</v>
      </c>
      <c r="AF360" s="22">
        <f t="shared" si="89"/>
        <v>6.5897942064289055</v>
      </c>
      <c r="AG360" s="22">
        <f t="shared" si="89"/>
        <v>6.5879234496765005</v>
      </c>
      <c r="AH360" s="22">
        <f t="shared" si="89"/>
        <v>6.5858323539455093</v>
      </c>
      <c r="AI360" s="22">
        <f t="shared" si="89"/>
        <v>6.5836741303606168</v>
      </c>
      <c r="AJ360" s="22">
        <f t="shared" si="89"/>
        <v>6.5814483062045497</v>
      </c>
      <c r="AK360" s="22">
        <f t="shared" si="89"/>
        <v>6.5791464997715865</v>
      </c>
      <c r="AL360" s="22">
        <f t="shared" si="89"/>
        <v>6.5768062666006832</v>
      </c>
      <c r="AM360" s="22">
        <f t="shared" si="89"/>
        <v>6.574499252572755</v>
      </c>
      <c r="AN360" s="22">
        <f t="shared" si="89"/>
        <v>6.5722500654070046</v>
      </c>
      <c r="AO360" s="22">
        <f t="shared" si="89"/>
        <v>6.5699640895938574</v>
      </c>
      <c r="AP360" s="22">
        <f t="shared" si="89"/>
        <v>6.5677752523944619</v>
      </c>
      <c r="AQ360" s="22">
        <f t="shared" si="89"/>
        <v>6.5655657817639117</v>
      </c>
      <c r="AR360" s="22">
        <f t="shared" si="89"/>
        <v>6.5633115253658172</v>
      </c>
      <c r="AS360" s="22">
        <f t="shared" si="89"/>
        <v>6.5610104686438113</v>
      </c>
      <c r="AT360" s="22">
        <f t="shared" si="89"/>
        <v>6.5586614028060843</v>
      </c>
      <c r="AU360" s="22">
        <f t="shared" si="89"/>
        <v>6.5564197188652589</v>
      </c>
      <c r="AV360" s="22">
        <f t="shared" si="89"/>
        <v>6.5541322084476263</v>
      </c>
      <c r="AW360" s="22">
        <f t="shared" si="89"/>
        <v>6.5517492573399654</v>
      </c>
      <c r="AY360" s="79"/>
    </row>
    <row r="361" spans="1:51" x14ac:dyDescent="0.25">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4.35858444736738E-2</v>
      </c>
      <c r="U361" s="22">
        <f t="shared" si="90"/>
        <v>4.3568240430922021E-2</v>
      </c>
      <c r="V361" s="22">
        <f t="shared" si="90"/>
        <v>4.3561058932837793E-2</v>
      </c>
      <c r="W361" s="22">
        <f t="shared" si="90"/>
        <v>4.356053015145174E-2</v>
      </c>
      <c r="X361" s="22">
        <f t="shared" si="90"/>
        <v>4.3556902599470863E-2</v>
      </c>
      <c r="Y361" s="22">
        <f t="shared" si="90"/>
        <v>4.3552892560633126E-2</v>
      </c>
      <c r="Z361" s="22">
        <f t="shared" si="90"/>
        <v>4.3547678116286744E-2</v>
      </c>
      <c r="AA361" s="22">
        <f t="shared" si="89"/>
        <v>4.3541644597894835E-2</v>
      </c>
      <c r="AB361" s="22">
        <f t="shared" si="89"/>
        <v>4.353478448989908E-2</v>
      </c>
      <c r="AC361" s="22">
        <f t="shared" si="89"/>
        <v>4.3526288209475635E-2</v>
      </c>
      <c r="AD361" s="22">
        <f t="shared" si="89"/>
        <v>4.3516078554966441E-2</v>
      </c>
      <c r="AE361" s="22">
        <f t="shared" si="89"/>
        <v>4.3504541864102013E-2</v>
      </c>
      <c r="AF361" s="22">
        <f t="shared" si="89"/>
        <v>4.3492641762430798E-2</v>
      </c>
      <c r="AG361" s="22">
        <f t="shared" si="89"/>
        <v>4.3480294767864906E-2</v>
      </c>
      <c r="AH361" s="22">
        <f t="shared" si="89"/>
        <v>4.346649353604036E-2</v>
      </c>
      <c r="AI361" s="22">
        <f t="shared" si="89"/>
        <v>4.3452249260380084E-2</v>
      </c>
      <c r="AJ361" s="22">
        <f t="shared" si="89"/>
        <v>4.3437558820950045E-2</v>
      </c>
      <c r="AK361" s="22">
        <f t="shared" si="89"/>
        <v>4.3422366898492486E-2</v>
      </c>
      <c r="AL361" s="22">
        <f t="shared" si="89"/>
        <v>4.3406921359564518E-2</v>
      </c>
      <c r="AM361" s="22">
        <f t="shared" si="89"/>
        <v>4.3391695066980186E-2</v>
      </c>
      <c r="AN361" s="22">
        <f t="shared" si="89"/>
        <v>4.3376850431686237E-2</v>
      </c>
      <c r="AO361" s="22">
        <f t="shared" si="89"/>
        <v>4.3361762991319469E-2</v>
      </c>
      <c r="AP361" s="22">
        <f t="shared" si="89"/>
        <v>4.3347316665803458E-2</v>
      </c>
      <c r="AQ361" s="22">
        <f t="shared" si="89"/>
        <v>4.3332734159641825E-2</v>
      </c>
      <c r="AR361" s="22">
        <f t="shared" si="89"/>
        <v>4.3317856067414402E-2</v>
      </c>
      <c r="AS361" s="22">
        <f t="shared" si="89"/>
        <v>4.3302669093049161E-2</v>
      </c>
      <c r="AT361" s="22">
        <f t="shared" si="89"/>
        <v>4.3287165258520166E-2</v>
      </c>
      <c r="AU361" s="22">
        <f t="shared" si="89"/>
        <v>4.3272370144510713E-2</v>
      </c>
      <c r="AV361" s="22">
        <f t="shared" si="89"/>
        <v>4.3257272575754346E-2</v>
      </c>
      <c r="AW361" s="22">
        <f t="shared" si="89"/>
        <v>4.324154509844378E-2</v>
      </c>
      <c r="AY361" s="79"/>
    </row>
    <row r="362" spans="1:51" x14ac:dyDescent="0.25">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2.9684611408468315</v>
      </c>
      <c r="U362" s="22">
        <f t="shared" si="89"/>
        <v>2.9883739464507562</v>
      </c>
      <c r="V362" s="22">
        <f t="shared" si="89"/>
        <v>2.9964972950083832</v>
      </c>
      <c r="W362" s="22">
        <f t="shared" si="89"/>
        <v>2.9970954258523137</v>
      </c>
      <c r="X362" s="22">
        <f t="shared" si="89"/>
        <v>3.0011987297599263</v>
      </c>
      <c r="Y362" s="22">
        <f t="shared" si="89"/>
        <v>3.0057346835158967</v>
      </c>
      <c r="Z362" s="22">
        <f t="shared" si="89"/>
        <v>3.0116330000597751</v>
      </c>
      <c r="AA362" s="22">
        <f t="shared" si="89"/>
        <v>3.0184578118680414</v>
      </c>
      <c r="AB362" s="22">
        <f t="shared" si="89"/>
        <v>3.0262176201613911</v>
      </c>
      <c r="AC362" s="22">
        <f t="shared" si="89"/>
        <v>3.0358281842127273</v>
      </c>
      <c r="AD362" s="22">
        <f t="shared" si="89"/>
        <v>3.0473768306453319</v>
      </c>
      <c r="AE362" s="22">
        <f t="shared" si="89"/>
        <v>3.0604265536967552</v>
      </c>
      <c r="AF362" s="22">
        <f t="shared" si="89"/>
        <v>3.0738873487304446</v>
      </c>
      <c r="AG362" s="22">
        <f t="shared" si="89"/>
        <v>3.0878536464752222</v>
      </c>
      <c r="AH362" s="22">
        <f t="shared" si="89"/>
        <v>3.1034649040875801</v>
      </c>
      <c r="AI362" s="22">
        <f t="shared" si="89"/>
        <v>3.1195773105496314</v>
      </c>
      <c r="AJ362" s="22">
        <f t="shared" si="89"/>
        <v>3.1361943949734403</v>
      </c>
      <c r="AK362" s="22">
        <f t="shared" si="89"/>
        <v>3.1533787317143176</v>
      </c>
      <c r="AL362" s="22">
        <f t="shared" si="89"/>
        <v>3.1708499466197355</v>
      </c>
      <c r="AM362" s="22">
        <f t="shared" si="89"/>
        <v>3.1880731611151454</v>
      </c>
      <c r="AN362" s="22">
        <f t="shared" si="89"/>
        <v>3.204864664125997</v>
      </c>
      <c r="AO362" s="22">
        <f t="shared" si="89"/>
        <v>3.2219308159935354</v>
      </c>
      <c r="AP362" s="22">
        <f t="shared" si="89"/>
        <v>3.2382717710654783</v>
      </c>
      <c r="AQ362" s="22">
        <f t="shared" si="89"/>
        <v>3.2547667668178186</v>
      </c>
      <c r="AR362" s="22">
        <f t="shared" si="89"/>
        <v>3.2715961146249932</v>
      </c>
      <c r="AS362" s="22">
        <f t="shared" si="89"/>
        <v>3.2887748543333002</v>
      </c>
      <c r="AT362" s="22">
        <f t="shared" si="89"/>
        <v>3.3063120102834809</v>
      </c>
      <c r="AU362" s="22">
        <f t="shared" si="89"/>
        <v>3.3230474973140525</v>
      </c>
      <c r="AV362" s="22">
        <f t="shared" si="89"/>
        <v>3.3401251059052477</v>
      </c>
      <c r="AW362" s="22">
        <f t="shared" si="89"/>
        <v>3.3579152352943518</v>
      </c>
      <c r="AY362" s="79"/>
    </row>
    <row r="363" spans="1:51" x14ac:dyDescent="0.25">
      <c r="A363" s="95" t="str">
        <f t="shared" si="71"/>
        <v>GS Organic</v>
      </c>
      <c r="B363" s="95" t="s">
        <v>1021</v>
      </c>
      <c r="C363" s="95" t="s">
        <v>1127</v>
      </c>
      <c r="D363" t="s">
        <v>369</v>
      </c>
      <c r="E363" t="s">
        <v>55</v>
      </c>
      <c r="F363" t="s">
        <v>421</v>
      </c>
      <c r="G363" t="s">
        <v>1152</v>
      </c>
      <c r="H363" t="s">
        <v>1153</v>
      </c>
      <c r="I363" t="s">
        <v>139</v>
      </c>
      <c r="J363" t="s">
        <v>287</v>
      </c>
      <c r="K363" s="22">
        <f t="shared" si="90"/>
        <v>0.31878106382562982</v>
      </c>
      <c r="L363" s="22">
        <f t="shared" si="89"/>
        <v>0.32056321299147922</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0.31868241691923649</v>
      </c>
      <c r="T363" s="22">
        <f t="shared" si="89"/>
        <v>0.32402254442417555</v>
      </c>
      <c r="U363" s="22">
        <f t="shared" si="89"/>
        <v>0.32570618142291091</v>
      </c>
      <c r="V363" s="22">
        <f t="shared" si="89"/>
        <v>0.32516943798186776</v>
      </c>
      <c r="W363" s="22">
        <f t="shared" si="89"/>
        <v>0.32593685309293052</v>
      </c>
      <c r="X363" s="22">
        <f t="shared" si="89"/>
        <v>0.32697963365876109</v>
      </c>
      <c r="Y363" s="22">
        <f t="shared" si="89"/>
        <v>0.32844511762619055</v>
      </c>
      <c r="Z363" s="22">
        <f t="shared" si="89"/>
        <v>0.33020745314340871</v>
      </c>
      <c r="AA363" s="22">
        <f t="shared" si="89"/>
        <v>0.33227336868260327</v>
      </c>
      <c r="AB363" s="22">
        <f t="shared" si="89"/>
        <v>0.33494516174924455</v>
      </c>
      <c r="AC363" s="22">
        <f t="shared" si="89"/>
        <v>0.33827702378695496</v>
      </c>
      <c r="AD363" s="22">
        <f t="shared" si="89"/>
        <v>0.34215452243681815</v>
      </c>
      <c r="AE363" s="22">
        <f t="shared" si="89"/>
        <v>0.34624309923265562</v>
      </c>
      <c r="AF363" s="22">
        <f t="shared" si="89"/>
        <v>0.35058536722515687</v>
      </c>
      <c r="AG363" s="22">
        <f t="shared" si="89"/>
        <v>0.35559046561775276</v>
      </c>
      <c r="AH363" s="22">
        <f t="shared" si="89"/>
        <v>0.3608909624369484</v>
      </c>
      <c r="AI363" s="22">
        <f t="shared" si="89"/>
        <v>0.3665074382484298</v>
      </c>
      <c r="AJ363" s="22">
        <f t="shared" si="89"/>
        <v>0.37247815995909833</v>
      </c>
      <c r="AK363" s="22">
        <f t="shared" si="89"/>
        <v>0.37870976476320173</v>
      </c>
      <c r="AL363" s="22">
        <f t="shared" si="89"/>
        <v>0.3850023470272444</v>
      </c>
      <c r="AM363" s="22">
        <f t="shared" si="89"/>
        <v>0.39127886998356842</v>
      </c>
      <c r="AN363" s="22">
        <f t="shared" si="89"/>
        <v>0.39782831190122409</v>
      </c>
      <c r="AO363" s="22">
        <f t="shared" si="89"/>
        <v>0.40422981296671717</v>
      </c>
      <c r="AP363" s="22">
        <f t="shared" si="89"/>
        <v>0.41085027485749065</v>
      </c>
      <c r="AQ363" s="22">
        <f t="shared" si="89"/>
        <v>0.41778081899198388</v>
      </c>
      <c r="AR363" s="22">
        <f t="shared" si="89"/>
        <v>0.42504232863325769</v>
      </c>
      <c r="AS363" s="22">
        <f t="shared" si="89"/>
        <v>0.43265442309529134</v>
      </c>
      <c r="AT363" s="22">
        <f t="shared" si="89"/>
        <v>0.44006692450146334</v>
      </c>
      <c r="AU363" s="22">
        <f t="shared" si="89"/>
        <v>0.44783152401556248</v>
      </c>
      <c r="AV363" s="22">
        <f t="shared" si="89"/>
        <v>0.45616000917872523</v>
      </c>
      <c r="AW363" s="22">
        <f t="shared" si="89"/>
        <v>0.46497167874838674</v>
      </c>
      <c r="AY363" s="79"/>
    </row>
    <row r="364" spans="1:51" x14ac:dyDescent="0.25">
      <c r="A364" s="95" t="str">
        <f t="shared" si="71"/>
        <v>GS Organic</v>
      </c>
      <c r="B364" s="95" t="s">
        <v>1021</v>
      </c>
      <c r="C364" s="95" t="s">
        <v>1127</v>
      </c>
      <c r="D364" t="s">
        <v>369</v>
      </c>
      <c r="E364" t="s">
        <v>55</v>
      </c>
      <c r="F364" t="s">
        <v>421</v>
      </c>
      <c r="G364" t="s">
        <v>1154</v>
      </c>
      <c r="H364" t="s">
        <v>1155</v>
      </c>
      <c r="I364" t="s">
        <v>139</v>
      </c>
      <c r="J364" t="s">
        <v>287</v>
      </c>
      <c r="K364" s="22">
        <f t="shared" si="90"/>
        <v>0.93210651077804829</v>
      </c>
      <c r="L364" s="22">
        <f t="shared" si="89"/>
        <v>0.93731746283627526</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0.93181807010778428</v>
      </c>
      <c r="T364" s="22">
        <f t="shared" si="89"/>
        <v>0.94743244680884642</v>
      </c>
      <c r="U364" s="22">
        <f t="shared" si="89"/>
        <v>0.95235535217052214</v>
      </c>
      <c r="V364" s="22">
        <f t="shared" si="89"/>
        <v>0.95078593004108458</v>
      </c>
      <c r="W364" s="22">
        <f t="shared" si="89"/>
        <v>0.95302982938976799</v>
      </c>
      <c r="X364" s="22">
        <f t="shared" si="89"/>
        <v>0.95607888927763895</v>
      </c>
      <c r="Y364" s="22">
        <f t="shared" si="89"/>
        <v>0.96036392155367478</v>
      </c>
      <c r="Z364" s="22">
        <f t="shared" si="89"/>
        <v>0.96551693908257352</v>
      </c>
      <c r="AA364" s="22">
        <f t="shared" si="89"/>
        <v>0.97155761572029908</v>
      </c>
      <c r="AB364" s="22">
        <f t="shared" si="89"/>
        <v>0.97936986053491026</v>
      </c>
      <c r="AC364" s="22">
        <f t="shared" si="89"/>
        <v>0.98911212772322343</v>
      </c>
      <c r="AD364" s="22">
        <f t="shared" si="89"/>
        <v>1.0004498204132997</v>
      </c>
      <c r="AE364" s="22">
        <f t="shared" si="89"/>
        <v>1.0124046994311475</v>
      </c>
      <c r="AF364" s="22">
        <f t="shared" si="89"/>
        <v>1.0251013640911517</v>
      </c>
      <c r="AG364" s="22">
        <f t="shared" si="89"/>
        <v>1.0397361254625965</v>
      </c>
      <c r="AH364" s="22">
        <f t="shared" si="89"/>
        <v>1.0552346231971832</v>
      </c>
      <c r="AI364" s="22">
        <f t="shared" si="89"/>
        <v>1.071657034267286</v>
      </c>
      <c r="AJ364" s="22">
        <f t="shared" si="89"/>
        <v>1.0891152499899179</v>
      </c>
      <c r="AK364" s="22">
        <f t="shared" si="89"/>
        <v>1.1073362802506044</v>
      </c>
      <c r="AL364" s="22">
        <f t="shared" si="89"/>
        <v>1.1257356068214228</v>
      </c>
      <c r="AM364" s="22">
        <f t="shared" si="89"/>
        <v>1.1440879764459799</v>
      </c>
      <c r="AN364" s="22">
        <f t="shared" si="89"/>
        <v>1.1632383531344423</v>
      </c>
      <c r="AO364" s="22">
        <f t="shared" si="89"/>
        <v>1.1819561550963633</v>
      </c>
      <c r="AP364" s="22">
        <f t="shared" si="89"/>
        <v>1.2013141921098898</v>
      </c>
      <c r="AQ364" s="22">
        <f t="shared" si="89"/>
        <v>1.2215789005385222</v>
      </c>
      <c r="AR364" s="22">
        <f t="shared" si="89"/>
        <v>1.2428113424329106</v>
      </c>
      <c r="AS364" s="22">
        <f t="shared" si="89"/>
        <v>1.2650688840935413</v>
      </c>
      <c r="AT364" s="22">
        <f t="shared" si="89"/>
        <v>1.2867428214941132</v>
      </c>
      <c r="AU364" s="22">
        <f t="shared" si="89"/>
        <v>1.3094462834683622</v>
      </c>
      <c r="AV364" s="22">
        <f t="shared" si="89"/>
        <v>1.3337985305947744</v>
      </c>
      <c r="AW364" s="22">
        <f t="shared" si="89"/>
        <v>1.3595635947994631</v>
      </c>
      <c r="AY364" s="79"/>
    </row>
    <row r="365" spans="1:51" x14ac:dyDescent="0.25">
      <c r="A365" s="95" t="str">
        <f t="shared" si="71"/>
        <v>GS Organic</v>
      </c>
      <c r="B365" s="95" t="s">
        <v>1021</v>
      </c>
      <c r="C365" s="95" t="s">
        <v>1127</v>
      </c>
      <c r="D365" t="s">
        <v>369</v>
      </c>
      <c r="E365" t="s">
        <v>55</v>
      </c>
      <c r="F365" t="s">
        <v>421</v>
      </c>
      <c r="G365" t="s">
        <v>1156</v>
      </c>
      <c r="H365" t="s">
        <v>1157</v>
      </c>
      <c r="I365" t="s">
        <v>139</v>
      </c>
      <c r="J365" t="s">
        <v>287</v>
      </c>
      <c r="K365" s="22">
        <f t="shared" si="90"/>
        <v>4.9862442750846905E-2</v>
      </c>
      <c r="L365" s="22">
        <f t="shared" si="89"/>
        <v>5.0141199304605817E-2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4.9847012801327445E-2</v>
      </c>
      <c r="T365" s="22">
        <f t="shared" si="89"/>
        <v>5.0682293914960028E-2</v>
      </c>
      <c r="U365" s="22">
        <f t="shared" si="89"/>
        <v>5.0945641594571781E-2</v>
      </c>
      <c r="V365" s="22">
        <f t="shared" si="89"/>
        <v>5.0861686359653741E-2</v>
      </c>
      <c r="W365" s="22">
        <f t="shared" si="89"/>
        <v>5.0981722322838888E-2</v>
      </c>
      <c r="X365" s="22">
        <f t="shared" si="89"/>
        <v>5.1144829835065117E-2</v>
      </c>
      <c r="Y365" s="22">
        <f t="shared" si="89"/>
        <v>5.1374054901169426E-2</v>
      </c>
      <c r="Z365" s="22">
        <f t="shared" si="89"/>
        <v>5.16497122842665E-2</v>
      </c>
      <c r="AA365" s="22">
        <f t="shared" si="89"/>
        <v>5.1972854424721632E-2</v>
      </c>
      <c r="AB365" s="22">
        <f t="shared" si="89"/>
        <v>5.2390765473855912E-2</v>
      </c>
      <c r="AC365" s="22">
        <f t="shared" si="89"/>
        <v>5.2911921837773199E-2</v>
      </c>
      <c r="AD365" s="22">
        <f t="shared" si="89"/>
        <v>5.3518424470410907E-2</v>
      </c>
      <c r="AE365" s="22">
        <f t="shared" si="89"/>
        <v>5.4157943091649959E-2</v>
      </c>
      <c r="AF365" s="22">
        <f t="shared" si="89"/>
        <v>5.483714306227104E-2</v>
      </c>
      <c r="AG365" s="22">
        <f t="shared" si="89"/>
        <v>5.5620020279217919E-2</v>
      </c>
      <c r="AH365" s="22">
        <f t="shared" si="89"/>
        <v>5.6449102521514333E-2</v>
      </c>
      <c r="AI365" s="22">
        <f t="shared" si="89"/>
        <v>5.7327608917881384E-2</v>
      </c>
      <c r="AJ365" s="22">
        <f t="shared" si="89"/>
        <v>5.8261525022892849E-2</v>
      </c>
      <c r="AK365" s="22">
        <f t="shared" si="89"/>
        <v>5.9236247404647842E-2</v>
      </c>
      <c r="AL365" s="22">
        <f t="shared" si="89"/>
        <v>6.0220507633691592E-2</v>
      </c>
      <c r="AM365" s="22">
        <f t="shared" si="89"/>
        <v>6.120225593087171E-2</v>
      </c>
      <c r="AN365" s="22">
        <f t="shared" si="89"/>
        <v>6.2226693106499371E-2</v>
      </c>
      <c r="AO365" s="22">
        <f t="shared" si="89"/>
        <v>6.3227989973280108E-2</v>
      </c>
      <c r="AP365" s="22">
        <f t="shared" si="89"/>
        <v>6.4263535805429733E-2</v>
      </c>
      <c r="AQ365" s="22">
        <f t="shared" si="89"/>
        <v>6.5347583446124638E-2</v>
      </c>
      <c r="AR365" s="22">
        <f t="shared" si="89"/>
        <v>6.6483399370783167E-2</v>
      </c>
      <c r="AS365" s="22">
        <f t="shared" si="89"/>
        <v>6.7674052353028091E-2</v>
      </c>
      <c r="AT365" s="22">
        <f t="shared" si="89"/>
        <v>6.8833485797945612E-2</v>
      </c>
      <c r="AU365" s="22">
        <f t="shared" si="89"/>
        <v>7.0047993002698511E-2</v>
      </c>
      <c r="AV365" s="22">
        <f t="shared" si="89"/>
        <v>7.1350700916605947E-2</v>
      </c>
      <c r="AW365" s="22">
        <f t="shared" si="89"/>
        <v>7.2728986578193891E-2</v>
      </c>
      <c r="AY365" s="79"/>
    </row>
    <row r="366" spans="1:51" x14ac:dyDescent="0.25">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0.35721424445443967</v>
      </c>
      <c r="S366" s="22">
        <f t="shared" si="89"/>
        <v>0.31699467423983352</v>
      </c>
      <c r="T366" s="22">
        <f t="shared" si="89"/>
        <v>0.32885186438651698</v>
      </c>
      <c r="U366" s="22">
        <f t="shared" si="89"/>
        <v>0.32957089529346995</v>
      </c>
      <c r="V366" s="22">
        <f t="shared" si="89"/>
        <v>0.32328098949315692</v>
      </c>
      <c r="W366" s="22">
        <f t="shared" si="89"/>
        <v>0.3203729864182408</v>
      </c>
      <c r="X366" s="22">
        <f t="shared" si="89"/>
        <v>0.31793219532013056</v>
      </c>
      <c r="Y366" s="22">
        <f t="shared" si="89"/>
        <v>0.31678985342253074</v>
      </c>
      <c r="Z366" s="22">
        <f t="shared" si="89"/>
        <v>0.31651564504678592</v>
      </c>
      <c r="AA366" s="22">
        <f t="shared" si="89"/>
        <v>0.31709302707101089</v>
      </c>
      <c r="AB366" s="22">
        <f t="shared" si="89"/>
        <v>0.31931033978927781</v>
      </c>
      <c r="AC366" s="22">
        <f t="shared" si="89"/>
        <v>0.32322869131420484</v>
      </c>
      <c r="AD366" s="22">
        <f t="shared" si="89"/>
        <v>0.32570330869023784</v>
      </c>
      <c r="AE366" s="22">
        <f t="shared" si="89"/>
        <v>0.3283941520620981</v>
      </c>
      <c r="AF366" s="22">
        <f t="shared" si="89"/>
        <v>0.33137464681175233</v>
      </c>
      <c r="AG366" s="22">
        <f t="shared" si="89"/>
        <v>0.33562860972913539</v>
      </c>
      <c r="AH366" s="22">
        <f t="shared" si="89"/>
        <v>0.34014916185430494</v>
      </c>
      <c r="AI366" s="22">
        <f t="shared" si="89"/>
        <v>0.34493327848094968</v>
      </c>
      <c r="AJ366" s="22">
        <f t="shared" si="89"/>
        <v>0.35003065581338916</v>
      </c>
      <c r="AK366" s="22">
        <f t="shared" si="89"/>
        <v>0.35519162577479102</v>
      </c>
      <c r="AL366" s="22">
        <f t="shared" si="89"/>
        <v>0.3599408645035353</v>
      </c>
      <c r="AM366" s="22">
        <f t="shared" si="89"/>
        <v>0.36410854912047524</v>
      </c>
      <c r="AN366" s="22">
        <f t="shared" si="89"/>
        <v>0.37018474225004672</v>
      </c>
      <c r="AO366" s="22">
        <f t="shared" si="89"/>
        <v>0.37551880126107001</v>
      </c>
      <c r="AP366" s="22">
        <f t="shared" si="89"/>
        <v>0.38087939894834533</v>
      </c>
      <c r="AQ366" s="22">
        <f t="shared" si="89"/>
        <v>0.386424272860941</v>
      </c>
      <c r="AR366" s="22">
        <f t="shared" si="89"/>
        <v>0.39216595365851897</v>
      </c>
      <c r="AS366" s="22">
        <f t="shared" si="89"/>
        <v>0.39811185901284146</v>
      </c>
      <c r="AT366" s="22">
        <f t="shared" si="89"/>
        <v>0.40320834860174254</v>
      </c>
      <c r="AU366" s="22">
        <f t="shared" si="89"/>
        <v>0.408480833213617</v>
      </c>
      <c r="AV366" s="22">
        <f t="shared" si="89"/>
        <v>0.41426575879347838</v>
      </c>
      <c r="AW366" s="22">
        <f t="shared" si="89"/>
        <v>0.42036756803014114</v>
      </c>
      <c r="AY366" s="79"/>
    </row>
    <row r="367" spans="1:51" x14ac:dyDescent="0.25">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2.3757428620222059</v>
      </c>
      <c r="S367" s="22">
        <f t="shared" si="91"/>
        <v>2.1082525300034387</v>
      </c>
      <c r="T367" s="22">
        <f t="shared" si="91"/>
        <v>2.1871117448638238</v>
      </c>
      <c r="U367" s="22">
        <f t="shared" si="91"/>
        <v>2.1918938401225838</v>
      </c>
      <c r="V367" s="22">
        <f t="shared" si="91"/>
        <v>2.1500612451466816</v>
      </c>
      <c r="W367" s="22">
        <f t="shared" si="91"/>
        <v>2.1307208418586709</v>
      </c>
      <c r="X367" s="22">
        <f t="shared" si="91"/>
        <v>2.1144877489206246</v>
      </c>
      <c r="Y367" s="22">
        <f t="shared" si="91"/>
        <v>2.1068903178233387</v>
      </c>
      <c r="Z367" s="22">
        <f t="shared" si="91"/>
        <v>2.1050666262950872</v>
      </c>
      <c r="AA367" s="22">
        <f t="shared" si="91"/>
        <v>2.1089066501575378</v>
      </c>
      <c r="AB367" s="22">
        <f t="shared" si="91"/>
        <v>2.12365344411963</v>
      </c>
      <c r="AC367" s="22">
        <f t="shared" si="91"/>
        <v>2.1497134229999686</v>
      </c>
      <c r="AD367" s="22">
        <f t="shared" si="91"/>
        <v>2.1661714860772836</v>
      </c>
      <c r="AE367" s="22">
        <f t="shared" si="91"/>
        <v>2.1840676143329767</v>
      </c>
      <c r="AF367" s="22">
        <f t="shared" si="91"/>
        <v>2.2038901416725563</v>
      </c>
      <c r="AG367" s="22">
        <f t="shared" si="91"/>
        <v>2.2321821882333386</v>
      </c>
      <c r="AH367" s="22">
        <f t="shared" si="91"/>
        <v>2.2622472531362603</v>
      </c>
      <c r="AI367" s="22">
        <f t="shared" si="91"/>
        <v>2.2940652198139113</v>
      </c>
      <c r="AJ367" s="22">
        <f t="shared" si="91"/>
        <v>2.3279666053285673</v>
      </c>
      <c r="AK367" s="22">
        <f t="shared" si="91"/>
        <v>2.3622909295604781</v>
      </c>
      <c r="AL367" s="22">
        <f t="shared" si="91"/>
        <v>2.3938769320366284</v>
      </c>
      <c r="AM367" s="22">
        <f t="shared" si="91"/>
        <v>2.4215951631362209</v>
      </c>
      <c r="AN367" s="22">
        <f t="shared" si="91"/>
        <v>2.4620064084321496</v>
      </c>
      <c r="AO367" s="22">
        <f t="shared" si="91"/>
        <v>2.4974819047702019</v>
      </c>
      <c r="AP367" s="22">
        <f t="shared" si="91"/>
        <v>2.5331339032261067</v>
      </c>
      <c r="AQ367" s="22">
        <f t="shared" si="91"/>
        <v>2.5700114769040021</v>
      </c>
      <c r="AR367" s="22">
        <f t="shared" si="91"/>
        <v>2.6081979640965525</v>
      </c>
      <c r="AS367" s="22">
        <f t="shared" si="91"/>
        <v>2.6477426978889169</v>
      </c>
      <c r="AT367" s="22">
        <f t="shared" si="91"/>
        <v>2.681638179242674</v>
      </c>
      <c r="AU367" s="22">
        <f t="shared" si="91"/>
        <v>2.7167041596066808</v>
      </c>
      <c r="AV367" s="22">
        <f t="shared" si="91"/>
        <v>2.7551782570623273</v>
      </c>
      <c r="AW367" s="22">
        <f t="shared" si="91"/>
        <v>2.7957598686986791</v>
      </c>
      <c r="AY367" s="79"/>
    </row>
    <row r="368" spans="1:51" x14ac:dyDescent="0.25">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0.37917034791782084</v>
      </c>
      <c r="O368" s="22">
        <f t="shared" si="91"/>
        <v>0.38707850955818845</v>
      </c>
      <c r="P368" s="22">
        <f t="shared" si="91"/>
        <v>0.39252728601928993</v>
      </c>
      <c r="Q368" s="22">
        <f t="shared" si="91"/>
        <v>0.3999671364536494</v>
      </c>
      <c r="R368" s="22">
        <f t="shared" si="91"/>
        <v>0.40776627193753145</v>
      </c>
      <c r="S368" s="22">
        <f t="shared" si="91"/>
        <v>0.37647951148946435</v>
      </c>
      <c r="T368" s="22">
        <f t="shared" si="91"/>
        <v>0.39997141699658445</v>
      </c>
      <c r="U368" s="22">
        <f t="shared" si="91"/>
        <v>0.41037079319296399</v>
      </c>
      <c r="V368" s="22">
        <f t="shared" si="91"/>
        <v>0.41198230989364792</v>
      </c>
      <c r="W368" s="22">
        <f t="shared" si="91"/>
        <v>0.41774177606195234</v>
      </c>
      <c r="X368" s="22">
        <f t="shared" si="91"/>
        <v>0.42406538534293964</v>
      </c>
      <c r="Y368" s="22">
        <f t="shared" si="91"/>
        <v>0.43213306504557886</v>
      </c>
      <c r="Z368" s="22">
        <f t="shared" si="91"/>
        <v>0.44146787012268579</v>
      </c>
      <c r="AA368" s="22">
        <f t="shared" si="91"/>
        <v>0.45213226710063575</v>
      </c>
      <c r="AB368" s="22">
        <f t="shared" si="91"/>
        <v>0.46536178495323738</v>
      </c>
      <c r="AC368" s="22">
        <f t="shared" si="91"/>
        <v>0.48141197047082973</v>
      </c>
      <c r="AD368" s="22">
        <f t="shared" si="91"/>
        <v>0.50118478014784917</v>
      </c>
      <c r="AE368" s="22">
        <f t="shared" si="91"/>
        <v>0.52211547307878936</v>
      </c>
      <c r="AF368" s="22">
        <f t="shared" si="91"/>
        <v>0.54440429118141587</v>
      </c>
      <c r="AG368" s="22">
        <f t="shared" si="91"/>
        <v>0.56981889025904608</v>
      </c>
      <c r="AH368" s="22">
        <f t="shared" si="91"/>
        <v>0.59686503128482082</v>
      </c>
      <c r="AI368" s="22">
        <f t="shared" si="91"/>
        <v>0.62565178516751863</v>
      </c>
      <c r="AJ368" s="22">
        <f t="shared" si="91"/>
        <v>0.65639506950880988</v>
      </c>
      <c r="AK368" s="22">
        <f t="shared" si="91"/>
        <v>0.68875253479957244</v>
      </c>
      <c r="AL368" s="22">
        <f t="shared" si="91"/>
        <v>0.72187418485397581</v>
      </c>
      <c r="AM368" s="22">
        <f t="shared" si="91"/>
        <v>0.75542061904932911</v>
      </c>
      <c r="AN368" s="22">
        <f t="shared" si="91"/>
        <v>0.78969703567324656</v>
      </c>
      <c r="AO368" s="22">
        <f t="shared" si="91"/>
        <v>0.82375660423862163</v>
      </c>
      <c r="AP368" s="22">
        <f t="shared" si="91"/>
        <v>0.85926378714125085</v>
      </c>
      <c r="AQ368" s="22">
        <f t="shared" si="91"/>
        <v>0.89665875194812283</v>
      </c>
      <c r="AR368" s="22">
        <f t="shared" si="91"/>
        <v>0.93608188711459661</v>
      </c>
      <c r="AS368" s="22">
        <f t="shared" si="91"/>
        <v>0.97767184854251954</v>
      </c>
      <c r="AT368" s="22">
        <f t="shared" si="91"/>
        <v>1.0188963205625274</v>
      </c>
      <c r="AU368" s="22">
        <f t="shared" si="91"/>
        <v>1.0623282839268509</v>
      </c>
      <c r="AV368" s="22">
        <f t="shared" si="91"/>
        <v>1.1090025842877593</v>
      </c>
      <c r="AW368" s="22">
        <f t="shared" si="91"/>
        <v>1.1586038578549231</v>
      </c>
      <c r="AY368" s="79"/>
    </row>
    <row r="369" spans="1:51" x14ac:dyDescent="0.25">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5.9204510866484872E-2</v>
      </c>
      <c r="T369" s="22">
        <f t="shared" si="91"/>
        <v>5.9243382658139922E-2</v>
      </c>
      <c r="U369" s="22">
        <f t="shared" si="91"/>
        <v>5.9223248626805898E-2</v>
      </c>
      <c r="V369" s="22">
        <f t="shared" si="91"/>
        <v>5.9217502557232155E-2</v>
      </c>
      <c r="W369" s="22">
        <f t="shared" si="91"/>
        <v>5.9278907450518212E-2</v>
      </c>
      <c r="X369" s="22">
        <f t="shared" si="91"/>
        <v>5.9378507696160314E-2</v>
      </c>
      <c r="Y369" s="22">
        <f t="shared" si="91"/>
        <v>5.9473208670287374E-2</v>
      </c>
      <c r="Z369" s="22">
        <f t="shared" si="91"/>
        <v>5.9564005611807427E-2</v>
      </c>
      <c r="AA369" s="22">
        <f t="shared" si="91"/>
        <v>5.965047643889803E-2</v>
      </c>
      <c r="AB369" s="22">
        <f t="shared" si="91"/>
        <v>5.9734564730420145E-2</v>
      </c>
      <c r="AC369" s="22">
        <f t="shared" si="91"/>
        <v>5.9817831383830941E-2</v>
      </c>
      <c r="AD369" s="22">
        <f t="shared" si="91"/>
        <v>5.9899868652981712E-2</v>
      </c>
      <c r="AE369" s="22">
        <f t="shared" si="91"/>
        <v>5.9980796115325127E-2</v>
      </c>
      <c r="AF369" s="22">
        <f t="shared" si="91"/>
        <v>6.0060966844279105E-2</v>
      </c>
      <c r="AG369" s="22">
        <f t="shared" si="91"/>
        <v>6.0140866812321149E-2</v>
      </c>
      <c r="AH369" s="22">
        <f t="shared" si="91"/>
        <v>6.021983152959743E-2</v>
      </c>
      <c r="AI369" s="22">
        <f t="shared" si="91"/>
        <v>6.0298860739719302E-2</v>
      </c>
      <c r="AJ369" s="22">
        <f t="shared" si="91"/>
        <v>6.0377128582057585E-2</v>
      </c>
      <c r="AK369" s="22">
        <f t="shared" si="91"/>
        <v>6.0452645130385001E-2</v>
      </c>
      <c r="AL369" s="22">
        <f t="shared" si="91"/>
        <v>6.0524700795761104E-2</v>
      </c>
      <c r="AM369" s="22">
        <f t="shared" si="91"/>
        <v>6.059334448260556E-2</v>
      </c>
      <c r="AN369" s="22">
        <f t="shared" si="91"/>
        <v>6.0659933748931069E-2</v>
      </c>
      <c r="AO369" s="22">
        <f t="shared" si="91"/>
        <v>6.0721872346044863E-2</v>
      </c>
      <c r="AP369" s="22">
        <f t="shared" si="91"/>
        <v>6.0779624538849837E-2</v>
      </c>
      <c r="AQ369" s="22">
        <f t="shared" si="91"/>
        <v>6.0833384786595716E-2</v>
      </c>
      <c r="AR369" s="22">
        <f t="shared" si="91"/>
        <v>6.0882335471582338E-2</v>
      </c>
      <c r="AS369" s="22">
        <f t="shared" si="91"/>
        <v>6.0925577411786301E-2</v>
      </c>
      <c r="AT369" s="22">
        <f t="shared" si="91"/>
        <v>6.0961136932547622E-2</v>
      </c>
      <c r="AU369" s="22">
        <f t="shared" si="91"/>
        <v>6.0991033843485122E-2</v>
      </c>
      <c r="AV369" s="22">
        <f t="shared" si="91"/>
        <v>6.1016092608455606E-2</v>
      </c>
      <c r="AW369" s="22">
        <f t="shared" si="91"/>
        <v>6.1035130575816006E-2</v>
      </c>
      <c r="AY369" s="79"/>
    </row>
    <row r="370" spans="1:51" x14ac:dyDescent="0.25">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4.8184424106406554E-2</v>
      </c>
      <c r="T370" s="22">
        <f t="shared" si="91"/>
        <v>4.8216060460925338E-2</v>
      </c>
      <c r="U370" s="22">
        <f t="shared" si="91"/>
        <v>4.8199674096262038E-2</v>
      </c>
      <c r="V370" s="22">
        <f t="shared" si="91"/>
        <v>4.8194997576699018E-2</v>
      </c>
      <c r="W370" s="22">
        <f t="shared" si="91"/>
        <v>4.8244972812994384E-2</v>
      </c>
      <c r="X370" s="22">
        <f t="shared" si="91"/>
        <v>4.8326033874168325E-2</v>
      </c>
      <c r="Y370" s="22">
        <f t="shared" si="91"/>
        <v>4.8403107594292762E-2</v>
      </c>
      <c r="Z370" s="22">
        <f t="shared" si="91"/>
        <v>4.8477003962554853E-2</v>
      </c>
      <c r="AA370" s="22">
        <f t="shared" si="91"/>
        <v>4.8547379461725201E-2</v>
      </c>
      <c r="AB370" s="22">
        <f t="shared" si="91"/>
        <v>4.8615815900803681E-2</v>
      </c>
      <c r="AC370" s="22">
        <f t="shared" si="91"/>
        <v>4.8683583638145775E-2</v>
      </c>
      <c r="AD370" s="22">
        <f t="shared" si="91"/>
        <v>4.875035082381185E-2</v>
      </c>
      <c r="AE370" s="22">
        <f t="shared" si="91"/>
        <v>4.8816214777594076E-2</v>
      </c>
      <c r="AF370" s="22">
        <f t="shared" si="91"/>
        <v>4.888146285326099E-2</v>
      </c>
      <c r="AG370" s="22">
        <f t="shared" si="91"/>
        <v>4.8946490566350427E-2</v>
      </c>
      <c r="AH370" s="22">
        <f t="shared" si="91"/>
        <v>4.901075711244629E-2</v>
      </c>
      <c r="AI370" s="22">
        <f t="shared" si="91"/>
        <v>4.9075076146951828E-2</v>
      </c>
      <c r="AJ370" s="22">
        <f t="shared" si="91"/>
        <v>4.9138775531575189E-2</v>
      </c>
      <c r="AK370" s="22">
        <f t="shared" si="91"/>
        <v>4.9200235736860311E-2</v>
      </c>
      <c r="AL370" s="22">
        <f t="shared" si="91"/>
        <v>4.9258879253864976E-2</v>
      </c>
      <c r="AM370" s="22">
        <f t="shared" si="91"/>
        <v>4.9314745884139137E-2</v>
      </c>
      <c r="AN370" s="22">
        <f t="shared" si="91"/>
        <v>4.9368940495370682E-2</v>
      </c>
      <c r="AO370" s="22">
        <f t="shared" si="91"/>
        <v>4.9419350094034843E-2</v>
      </c>
      <c r="AP370" s="22">
        <f t="shared" si="91"/>
        <v>4.9466352528654479E-2</v>
      </c>
      <c r="AQ370" s="22">
        <f t="shared" si="91"/>
        <v>4.9510106062625826E-2</v>
      </c>
      <c r="AR370" s="22">
        <f t="shared" si="91"/>
        <v>4.9549945266280641E-2</v>
      </c>
      <c r="AS370" s="22">
        <f t="shared" si="91"/>
        <v>4.9585138327678802E-2</v>
      </c>
      <c r="AT370" s="22">
        <f t="shared" si="91"/>
        <v>4.9614078943930974E-2</v>
      </c>
      <c r="AU370" s="22">
        <f t="shared" si="91"/>
        <v>4.9638410965511762E-2</v>
      </c>
      <c r="AV370" s="22">
        <f t="shared" si="91"/>
        <v>4.9658805393930298E-2</v>
      </c>
      <c r="AW370" s="22">
        <f t="shared" si="91"/>
        <v>4.9674299711508316E-2</v>
      </c>
      <c r="AY370" s="79"/>
    </row>
    <row r="371" spans="1:51" x14ac:dyDescent="0.25">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7.4155715935563154E-3</v>
      </c>
      <c r="R371" s="22">
        <f t="shared" si="91"/>
        <v>7.4643602602570466E-3</v>
      </c>
      <c r="S371" s="22">
        <f t="shared" si="91"/>
        <v>7.445648564892029E-3</v>
      </c>
      <c r="T371" s="22">
        <f t="shared" si="91"/>
        <v>7.4577338337269202E-3</v>
      </c>
      <c r="U371" s="22">
        <f t="shared" si="91"/>
        <v>7.4579966791368151E-3</v>
      </c>
      <c r="V371" s="22">
        <f t="shared" si="91"/>
        <v>7.4605291285120773E-3</v>
      </c>
      <c r="W371" s="22">
        <f t="shared" si="91"/>
        <v>7.4753643058316672E-3</v>
      </c>
      <c r="X371" s="22">
        <f t="shared" si="91"/>
        <v>7.4969700596856387E-3</v>
      </c>
      <c r="Y371" s="22">
        <f t="shared" si="91"/>
        <v>7.5171945898967292E-3</v>
      </c>
      <c r="Z371" s="22">
        <f t="shared" si="91"/>
        <v>7.536264857338092E-3</v>
      </c>
      <c r="AA371" s="22">
        <f t="shared" si="91"/>
        <v>7.5541359508139614E-3</v>
      </c>
      <c r="AB371" s="22">
        <f t="shared" si="91"/>
        <v>7.571204212548587E-3</v>
      </c>
      <c r="AC371" s="22">
        <f t="shared" si="91"/>
        <v>7.5877884289548541E-3</v>
      </c>
      <c r="AD371" s="22">
        <f t="shared" si="91"/>
        <v>7.6038348009783239E-3</v>
      </c>
      <c r="AE371" s="22">
        <f t="shared" si="91"/>
        <v>7.6193864248796164E-3</v>
      </c>
      <c r="AF371" s="22">
        <f t="shared" si="91"/>
        <v>7.6345278486947468E-3</v>
      </c>
      <c r="AG371" s="22">
        <f t="shared" si="91"/>
        <v>7.6493661802614753E-3</v>
      </c>
      <c r="AH371" s="22">
        <f t="shared" si="91"/>
        <v>7.6637931977367596E-3</v>
      </c>
      <c r="AI371" s="22">
        <f t="shared" si="91"/>
        <v>7.678008232817223E-3</v>
      </c>
      <c r="AJ371" s="22">
        <f t="shared" si="91"/>
        <v>7.6918710267490174E-3</v>
      </c>
      <c r="AK371" s="22">
        <f t="shared" si="91"/>
        <v>7.7050269321517805E-3</v>
      </c>
      <c r="AL371" s="22">
        <f t="shared" si="91"/>
        <v>7.7173585913482183E-3</v>
      </c>
      <c r="AM371" s="22">
        <f t="shared" si="91"/>
        <v>7.7288879821910744E-3</v>
      </c>
      <c r="AN371" s="22">
        <f t="shared" si="91"/>
        <v>7.7398760837182118E-3</v>
      </c>
      <c r="AO371" s="22">
        <f t="shared" si="91"/>
        <v>7.7498578922054195E-3</v>
      </c>
      <c r="AP371" s="22">
        <f t="shared" si="91"/>
        <v>7.7589301068001311E-3</v>
      </c>
      <c r="AQ371" s="22">
        <f t="shared" si="91"/>
        <v>7.7671389925368737E-3</v>
      </c>
      <c r="AR371" s="22">
        <f t="shared" si="91"/>
        <v>7.7743457304660793E-3</v>
      </c>
      <c r="AS371" s="22">
        <f t="shared" si="91"/>
        <v>7.7803971266300741E-3</v>
      </c>
      <c r="AT371" s="22">
        <f t="shared" si="91"/>
        <v>7.7849455648389063E-3</v>
      </c>
      <c r="AU371" s="22">
        <f t="shared" si="91"/>
        <v>7.7883687411193182E-3</v>
      </c>
      <c r="AV371" s="22">
        <f t="shared" si="91"/>
        <v>7.7908253006430447E-3</v>
      </c>
      <c r="AW371" s="22">
        <f t="shared" si="91"/>
        <v>7.7921100551359059E-3</v>
      </c>
      <c r="AY371" s="79"/>
    </row>
    <row r="372" spans="1:51" x14ac:dyDescent="0.25">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8.7964358824768801E-2</v>
      </c>
      <c r="O372" s="22">
        <f t="shared" si="91"/>
        <v>8.8412215452112072E-2</v>
      </c>
      <c r="P372" s="22">
        <f t="shared" si="91"/>
        <v>8.8924932944132923E-2</v>
      </c>
      <c r="Q372" s="22">
        <f t="shared" si="91"/>
        <v>8.9476727309038592E-2</v>
      </c>
      <c r="R372" s="22">
        <f t="shared" si="91"/>
        <v>9.0065414259340087E-2</v>
      </c>
      <c r="S372" s="22">
        <f t="shared" si="91"/>
        <v>8.9839637831651067E-2</v>
      </c>
      <c r="T372" s="22">
        <f t="shared" si="91"/>
        <v>8.9985459403239057E-2</v>
      </c>
      <c r="U372" s="22">
        <f t="shared" si="91"/>
        <v>8.998863091156703E-2</v>
      </c>
      <c r="V372" s="22">
        <f t="shared" si="91"/>
        <v>9.0019187596148326E-2</v>
      </c>
      <c r="W372" s="22">
        <f t="shared" si="91"/>
        <v>9.0198189726848496E-2</v>
      </c>
      <c r="X372" s="22">
        <f t="shared" si="91"/>
        <v>9.0458886036163061E-2</v>
      </c>
      <c r="Y372" s="22">
        <f t="shared" si="91"/>
        <v>9.0702916418962359E-2</v>
      </c>
      <c r="Z372" s="22">
        <f t="shared" si="91"/>
        <v>9.0933019398622597E-2</v>
      </c>
      <c r="AA372" s="22">
        <f t="shared" si="91"/>
        <v>9.1148653073988131E-2</v>
      </c>
      <c r="AB372" s="22">
        <f t="shared" si="91"/>
        <v>9.1354599733878203E-2</v>
      </c>
      <c r="AC372" s="22">
        <f t="shared" si="91"/>
        <v>9.1554705874085499E-2</v>
      </c>
      <c r="AD372" s="22">
        <f t="shared" si="91"/>
        <v>9.1748322352023765E-2</v>
      </c>
      <c r="AE372" s="22">
        <f t="shared" si="91"/>
        <v>9.1935969169733386E-2</v>
      </c>
      <c r="AF372" s="22">
        <f t="shared" si="91"/>
        <v>9.2118666488838791E-2</v>
      </c>
      <c r="AG372" s="22">
        <f t="shared" si="91"/>
        <v>9.2297706678872285E-2</v>
      </c>
      <c r="AH372" s="22">
        <f t="shared" si="91"/>
        <v>9.2471783928647647E-2</v>
      </c>
      <c r="AI372" s="22">
        <f t="shared" si="91"/>
        <v>9.2643303386256037E-2</v>
      </c>
      <c r="AJ372" s="22">
        <f t="shared" si="91"/>
        <v>9.2810572681242626E-2</v>
      </c>
      <c r="AK372" s="22">
        <f t="shared" si="91"/>
        <v>9.2969312617250999E-2</v>
      </c>
      <c r="AL372" s="22">
        <f t="shared" si="91"/>
        <v>9.3118107149576246E-2</v>
      </c>
      <c r="AM372" s="22">
        <f t="shared" si="91"/>
        <v>9.3257221464295006E-2</v>
      </c>
      <c r="AN372" s="22">
        <f t="shared" si="91"/>
        <v>9.3389804549979458E-2</v>
      </c>
      <c r="AO372" s="22">
        <f t="shared" si="91"/>
        <v>9.3510245644073564E-2</v>
      </c>
      <c r="AP372" s="22">
        <f t="shared" si="91"/>
        <v>9.3619711524233831E-2</v>
      </c>
      <c r="AQ372" s="22">
        <f t="shared" si="91"/>
        <v>9.3718760427114856E-2</v>
      </c>
      <c r="AR372" s="22">
        <f t="shared" si="91"/>
        <v>9.3805717355025783E-2</v>
      </c>
      <c r="AS372" s="22">
        <f t="shared" si="91"/>
        <v>9.387873386057409E-2</v>
      </c>
      <c r="AT372" s="22">
        <f t="shared" si="91"/>
        <v>9.3933615586164518E-2</v>
      </c>
      <c r="AU372" s="22">
        <f t="shared" si="91"/>
        <v>9.3974919834489676E-2</v>
      </c>
      <c r="AV372" s="22">
        <f t="shared" si="91"/>
        <v>9.40045608276147E-2</v>
      </c>
      <c r="AW372" s="22">
        <f t="shared" si="91"/>
        <v>9.402006275163588E-2</v>
      </c>
      <c r="AY372" s="79"/>
    </row>
    <row r="373" spans="1:51" x14ac:dyDescent="0.25">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5">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5">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0.12100901910045002</v>
      </c>
      <c r="P375" s="22">
        <f t="shared" si="92"/>
        <v>0.11845842648899831</v>
      </c>
      <c r="Q375" s="22">
        <f t="shared" si="92"/>
        <v>0.11660641339960408</v>
      </c>
      <c r="R375" s="22">
        <f t="shared" si="92"/>
        <v>0.11491827863139022</v>
      </c>
      <c r="S375" s="22">
        <f t="shared" si="92"/>
        <v>0.10257712115041472</v>
      </c>
      <c r="T375" s="22">
        <f t="shared" si="92"/>
        <v>0.10612173832190724</v>
      </c>
      <c r="U375" s="22">
        <f t="shared" si="92"/>
        <v>0.10603051457441355</v>
      </c>
      <c r="V375" s="22">
        <f t="shared" si="92"/>
        <v>0.1036407345850178</v>
      </c>
      <c r="W375" s="22">
        <f t="shared" si="92"/>
        <v>0.10235637270354113</v>
      </c>
      <c r="X375" s="22">
        <f t="shared" si="92"/>
        <v>0.10122895975061659</v>
      </c>
      <c r="Y375" s="22">
        <f t="shared" si="92"/>
        <v>0.10055360331560556</v>
      </c>
      <c r="Z375" s="22">
        <f t="shared" si="92"/>
        <v>0.10018513789519663</v>
      </c>
      <c r="AA375" s="22">
        <f t="shared" si="92"/>
        <v>0.10011583979014999</v>
      </c>
      <c r="AB375" s="22">
        <f t="shared" si="92"/>
        <v>0.10060044292898597</v>
      </c>
      <c r="AC375" s="22">
        <f t="shared" si="92"/>
        <v>0.10165526096833698</v>
      </c>
      <c r="AD375" s="22">
        <f t="shared" si="92"/>
        <v>0.10315232591064444</v>
      </c>
      <c r="AE375" s="22">
        <f t="shared" si="92"/>
        <v>0.10477689916810205</v>
      </c>
      <c r="AF375" s="22">
        <f t="shared" si="92"/>
        <v>0.10655681280553714</v>
      </c>
      <c r="AG375" s="22">
        <f t="shared" si="92"/>
        <v>0.10882806063893279</v>
      </c>
      <c r="AH375" s="22">
        <f t="shared" si="92"/>
        <v>0.11126188610963902</v>
      </c>
      <c r="AI375" s="22">
        <f t="shared" si="92"/>
        <v>0.11386230951414482</v>
      </c>
      <c r="AJ375" s="22">
        <f t="shared" si="92"/>
        <v>0.11665295090720325</v>
      </c>
      <c r="AK375" s="22">
        <f t="shared" si="92"/>
        <v>0.11955448296180408</v>
      </c>
      <c r="AL375" s="22">
        <f t="shared" si="92"/>
        <v>0.12240449334862206</v>
      </c>
      <c r="AM375" s="22">
        <f t="shared" si="92"/>
        <v>0.12514279113351157</v>
      </c>
      <c r="AN375" s="22">
        <f t="shared" si="92"/>
        <v>0.12798748329061832</v>
      </c>
      <c r="AO375" s="22">
        <f t="shared" si="92"/>
        <v>0.13062298874605013</v>
      </c>
      <c r="AP375" s="22">
        <f t="shared" si="92"/>
        <v>0.13332536020230906</v>
      </c>
      <c r="AQ375" s="22">
        <f t="shared" si="92"/>
        <v>0.13615436014686075</v>
      </c>
      <c r="AR375" s="22">
        <f t="shared" si="92"/>
        <v>0.13911846964021221</v>
      </c>
      <c r="AS375" s="22">
        <f t="shared" si="92"/>
        <v>0.14222468867268048</v>
      </c>
      <c r="AT375" s="22">
        <f t="shared" si="92"/>
        <v>0.14508620992791244</v>
      </c>
      <c r="AU375" s="22">
        <f t="shared" si="92"/>
        <v>0.14808269746470262</v>
      </c>
      <c r="AV375" s="22">
        <f t="shared" si="92"/>
        <v>0.15134508064341001</v>
      </c>
      <c r="AW375" s="22">
        <f t="shared" si="92"/>
        <v>0.15480705115761836</v>
      </c>
      <c r="AY375" s="79"/>
    </row>
    <row r="376" spans="1:51" x14ac:dyDescent="0.25">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3.0700450247237832E-2</v>
      </c>
      <c r="P376" s="22">
        <f t="shared" si="92"/>
        <v>3.0053355161673637E-2</v>
      </c>
      <c r="Q376" s="22">
        <f t="shared" si="92"/>
        <v>2.9583492368545926E-2</v>
      </c>
      <c r="R376" s="22">
        <f t="shared" si="92"/>
        <v>2.9155206131309685E-2</v>
      </c>
      <c r="S376" s="22">
        <f t="shared" si="92"/>
        <v>2.6024207350768307E-2</v>
      </c>
      <c r="T376" s="22">
        <f t="shared" si="92"/>
        <v>2.6923490263131886E-2</v>
      </c>
      <c r="U376" s="22">
        <f t="shared" si="92"/>
        <v>2.6900346450033353E-2</v>
      </c>
      <c r="V376" s="22">
        <f t="shared" si="92"/>
        <v>2.6294050140785639E-2</v>
      </c>
      <c r="W376" s="22">
        <f t="shared" si="92"/>
        <v>2.5968202626816525E-2</v>
      </c>
      <c r="X376" s="22">
        <f t="shared" si="92"/>
        <v>2.5682173655367548E-2</v>
      </c>
      <c r="Y376" s="22">
        <f t="shared" si="92"/>
        <v>2.5510833148797568E-2</v>
      </c>
      <c r="Z376" s="22">
        <f t="shared" si="92"/>
        <v>2.5417352064567786E-2</v>
      </c>
      <c r="AA376" s="22">
        <f t="shared" si="92"/>
        <v>2.539977087068631E-2</v>
      </c>
      <c r="AB376" s="22">
        <f t="shared" si="92"/>
        <v>2.5522716537580269E-2</v>
      </c>
      <c r="AC376" s="22">
        <f t="shared" si="92"/>
        <v>2.5790327902234858E-2</v>
      </c>
      <c r="AD376" s="22">
        <f t="shared" si="92"/>
        <v>2.6170138994993514E-2</v>
      </c>
      <c r="AE376" s="22">
        <f t="shared" si="92"/>
        <v>2.6582299434226301E-2</v>
      </c>
      <c r="AF376" s="22">
        <f t="shared" si="92"/>
        <v>2.7033870321063219E-2</v>
      </c>
      <c r="AG376" s="22">
        <f t="shared" si="92"/>
        <v>2.7610094569690744E-2</v>
      </c>
      <c r="AH376" s="22">
        <f t="shared" si="92"/>
        <v>2.8227565385744974E-2</v>
      </c>
      <c r="AI376" s="22">
        <f t="shared" si="92"/>
        <v>2.8887302733797623E-2</v>
      </c>
      <c r="AJ376" s="22">
        <f t="shared" si="92"/>
        <v>2.9595299111938284E-2</v>
      </c>
      <c r="AK376" s="22">
        <f t="shared" si="92"/>
        <v>3.0331428874374376E-2</v>
      </c>
      <c r="AL376" s="22">
        <f t="shared" si="92"/>
        <v>3.1054487392946327E-2</v>
      </c>
      <c r="AM376" s="22">
        <f t="shared" si="92"/>
        <v>3.1749203997808124E-2</v>
      </c>
      <c r="AN376" s="22">
        <f t="shared" si="92"/>
        <v>3.2470913261193425E-2</v>
      </c>
      <c r="AO376" s="22">
        <f t="shared" si="92"/>
        <v>3.3139551059535081E-2</v>
      </c>
      <c r="AP376" s="22">
        <f t="shared" si="92"/>
        <v>3.3825153017630158E-2</v>
      </c>
      <c r="AQ376" s="22">
        <f t="shared" si="92"/>
        <v>3.454288110676583E-2</v>
      </c>
      <c r="AR376" s="22">
        <f t="shared" si="92"/>
        <v>3.5294887004379646E-2</v>
      </c>
      <c r="AS376" s="22">
        <f t="shared" si="92"/>
        <v>3.6082946634746177E-2</v>
      </c>
      <c r="AT376" s="22">
        <f t="shared" si="92"/>
        <v>3.6808925504591701E-2</v>
      </c>
      <c r="AU376" s="22">
        <f t="shared" si="92"/>
        <v>3.7569145835469123E-2</v>
      </c>
      <c r="AV376" s="22">
        <f t="shared" si="92"/>
        <v>3.8396824906086091E-2</v>
      </c>
      <c r="AW376" s="22">
        <f t="shared" si="92"/>
        <v>3.9275140045890937E-2</v>
      </c>
      <c r="AY376" s="79"/>
    </row>
    <row r="377" spans="1:51" x14ac:dyDescent="0.25">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0.16019971617730658</v>
      </c>
      <c r="M377" s="22">
        <f t="shared" si="92"/>
        <v>0.16393118028621728</v>
      </c>
      <c r="N377" s="22">
        <f t="shared" si="92"/>
        <v>0.1667959170810015</v>
      </c>
      <c r="O377" s="22">
        <f t="shared" si="92"/>
        <v>0.16909558154641685</v>
      </c>
      <c r="P377" s="22">
        <f t="shared" si="92"/>
        <v>0.1708164974258628</v>
      </c>
      <c r="Q377" s="22">
        <f t="shared" si="92"/>
        <v>0.17302318661183388</v>
      </c>
      <c r="R377" s="22">
        <f t="shared" si="92"/>
        <v>0.17531753251219057</v>
      </c>
      <c r="S377" s="22">
        <f t="shared" si="92"/>
        <v>0.16770706546141487</v>
      </c>
      <c r="T377" s="22">
        <f t="shared" si="92"/>
        <v>0.17373916608304588</v>
      </c>
      <c r="U377" s="22">
        <f t="shared" si="92"/>
        <v>0.17653493666053177</v>
      </c>
      <c r="V377" s="22">
        <f t="shared" si="92"/>
        <v>0.17726209949621408</v>
      </c>
      <c r="W377" s="22">
        <f t="shared" si="92"/>
        <v>0.17906549253865273</v>
      </c>
      <c r="X377" s="22">
        <f t="shared" si="92"/>
        <v>0.18105021442014085</v>
      </c>
      <c r="Y377" s="22">
        <f t="shared" si="92"/>
        <v>0.18341345763964922</v>
      </c>
      <c r="Z377" s="22">
        <f t="shared" si="92"/>
        <v>0.18604368266290003</v>
      </c>
      <c r="AA377" s="22">
        <f t="shared" si="92"/>
        <v>0.18895296536741077</v>
      </c>
      <c r="AB377" s="22">
        <f t="shared" si="92"/>
        <v>0.1924288532507111</v>
      </c>
      <c r="AC377" s="22">
        <f t="shared" si="92"/>
        <v>0.196529195500668</v>
      </c>
      <c r="AD377" s="22">
        <f t="shared" si="92"/>
        <v>0.20115446368921791</v>
      </c>
      <c r="AE377" s="22">
        <f t="shared" si="92"/>
        <v>0.20599185326350888</v>
      </c>
      <c r="AF377" s="22">
        <f t="shared" si="92"/>
        <v>0.21108449324606129</v>
      </c>
      <c r="AG377" s="22">
        <f t="shared" si="92"/>
        <v>0.21682898446902202</v>
      </c>
      <c r="AH377" s="22">
        <f t="shared" si="92"/>
        <v>0.22287848165916574</v>
      </c>
      <c r="AI377" s="22">
        <f t="shared" si="92"/>
        <v>0.22925484569945415</v>
      </c>
      <c r="AJ377" s="22">
        <f t="shared" si="92"/>
        <v>0.23599980682955346</v>
      </c>
      <c r="AK377" s="22">
        <f t="shared" si="92"/>
        <v>0.24302834991141717</v>
      </c>
      <c r="AL377" s="22">
        <f t="shared" si="92"/>
        <v>0.25014767810727451</v>
      </c>
      <c r="AM377" s="22">
        <f t="shared" si="92"/>
        <v>0.25728215562360784</v>
      </c>
      <c r="AN377" s="22">
        <f t="shared" si="92"/>
        <v>0.26471522817557319</v>
      </c>
      <c r="AO377" s="22">
        <f t="shared" si="92"/>
        <v>0.27203533050612827</v>
      </c>
      <c r="AP377" s="22">
        <f t="shared" si="92"/>
        <v>0.27960534624779138</v>
      </c>
      <c r="AQ377" s="22">
        <f t="shared" si="92"/>
        <v>0.28751793145302856</v>
      </c>
      <c r="AR377" s="22">
        <f t="shared" si="92"/>
        <v>0.29579788507490112</v>
      </c>
      <c r="AS377" s="22">
        <f t="shared" si="92"/>
        <v>0.30446905638185684</v>
      </c>
      <c r="AT377" s="22">
        <f t="shared" si="92"/>
        <v>0.31298228556269558</v>
      </c>
      <c r="AU377" s="22">
        <f t="shared" si="92"/>
        <v>0.3218906798805764</v>
      </c>
      <c r="AV377" s="22">
        <f t="shared" si="92"/>
        <v>0.33141091840834092</v>
      </c>
      <c r="AW377" s="22">
        <f t="shared" si="92"/>
        <v>0.34146729770067868</v>
      </c>
      <c r="AY377" s="79"/>
    </row>
    <row r="378" spans="1:51" x14ac:dyDescent="0.25">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0.81503229757580609</v>
      </c>
      <c r="P378" s="22">
        <f t="shared" si="92"/>
        <v>0.80443274266431908</v>
      </c>
      <c r="Q378" s="22">
        <f t="shared" si="92"/>
        <v>0.79997057217510759</v>
      </c>
      <c r="R378" s="22">
        <f t="shared" si="92"/>
        <v>0.79652072541357855</v>
      </c>
      <c r="S378" s="22">
        <f t="shared" si="92"/>
        <v>0.68624052847909656</v>
      </c>
      <c r="T378" s="22">
        <f t="shared" si="92"/>
        <v>0.73716003172916666</v>
      </c>
      <c r="U378" s="22">
        <f t="shared" si="92"/>
        <v>0.75120424677934983</v>
      </c>
      <c r="V378" s="22">
        <f t="shared" si="92"/>
        <v>0.74047151817558654</v>
      </c>
      <c r="W378" s="22">
        <f t="shared" si="92"/>
        <v>0.74052926965821742</v>
      </c>
      <c r="X378" s="22">
        <f t="shared" si="92"/>
        <v>0.74168757836877641</v>
      </c>
      <c r="Y378" s="22">
        <f t="shared" si="92"/>
        <v>0.74775276673324975</v>
      </c>
      <c r="Z378" s="22">
        <f t="shared" si="92"/>
        <v>0.7572724322108666</v>
      </c>
      <c r="AA378" s="22">
        <f t="shared" si="92"/>
        <v>0.77030242824030004</v>
      </c>
      <c r="AB378" s="22">
        <f t="shared" si="92"/>
        <v>0.78992162324465998</v>
      </c>
      <c r="AC378" s="22">
        <f t="shared" si="92"/>
        <v>0.81656192365071967</v>
      </c>
      <c r="AD378" s="22">
        <f t="shared" si="92"/>
        <v>0.8489701576727231</v>
      </c>
      <c r="AE378" s="22">
        <f t="shared" si="92"/>
        <v>0.88356131973277385</v>
      </c>
      <c r="AF378" s="22">
        <f t="shared" si="92"/>
        <v>0.9207465393820855</v>
      </c>
      <c r="AG378" s="22">
        <f t="shared" si="92"/>
        <v>0.96476976052620256</v>
      </c>
      <c r="AH378" s="22">
        <f t="shared" si="92"/>
        <v>1.0117665620478089</v>
      </c>
      <c r="AI378" s="22">
        <f t="shared" si="92"/>
        <v>1.0618779668139025</v>
      </c>
      <c r="AJ378" s="22">
        <f t="shared" si="92"/>
        <v>1.1155203949972583</v>
      </c>
      <c r="AK378" s="22">
        <f t="shared" si="92"/>
        <v>1.1717995904535186</v>
      </c>
      <c r="AL378" s="22">
        <f t="shared" si="92"/>
        <v>1.2286641004263119</v>
      </c>
      <c r="AM378" s="22">
        <f t="shared" si="92"/>
        <v>1.2853138529416839</v>
      </c>
      <c r="AN378" s="22">
        <f t="shared" si="92"/>
        <v>1.3446599900319607</v>
      </c>
      <c r="AO378" s="22">
        <f t="shared" si="92"/>
        <v>1.4024914350668463</v>
      </c>
      <c r="AP378" s="22">
        <f t="shared" si="92"/>
        <v>1.4625576237178592</v>
      </c>
      <c r="AQ378" s="22">
        <f t="shared" si="92"/>
        <v>1.52576612580273</v>
      </c>
      <c r="AR378" s="22">
        <f t="shared" si="92"/>
        <v>1.5923501502068407</v>
      </c>
      <c r="AS378" s="22">
        <f t="shared" si="92"/>
        <v>1.6625322928472692</v>
      </c>
      <c r="AT378" s="22">
        <f t="shared" si="92"/>
        <v>1.7308029312825794</v>
      </c>
      <c r="AU378" s="22">
        <f t="shared" si="92"/>
        <v>1.8026650766011629</v>
      </c>
      <c r="AV378" s="22">
        <f t="shared" si="92"/>
        <v>1.8801959598290792</v>
      </c>
      <c r="AW378" s="22">
        <f t="shared" si="92"/>
        <v>1.9626043807770914</v>
      </c>
      <c r="AY378" s="79"/>
    </row>
    <row r="379" spans="1:51" x14ac:dyDescent="0.25">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5">
      <c r="A380" s="95" t="str">
        <f t="shared" si="93"/>
        <v>GS U&amp;D</v>
      </c>
      <c r="B380" s="95" t="s">
        <v>1021</v>
      </c>
      <c r="C380" s="95" t="s">
        <v>1336</v>
      </c>
      <c r="D380" t="s">
        <v>369</v>
      </c>
      <c r="E380" t="s">
        <v>55</v>
      </c>
      <c r="F380" t="s">
        <v>422</v>
      </c>
      <c r="G380" t="s">
        <v>1154</v>
      </c>
      <c r="H380" t="s">
        <v>1241</v>
      </c>
      <c r="I380" t="s">
        <v>139</v>
      </c>
      <c r="J380" t="s">
        <v>287</v>
      </c>
      <c r="K380" s="22">
        <f t="shared" si="90"/>
        <v>1.0775797812462986</v>
      </c>
      <c r="L380" s="22">
        <f t="shared" si="92"/>
        <v>1.0836040032789309</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1.0772463238240282</v>
      </c>
      <c r="T380" s="22">
        <f t="shared" si="92"/>
        <v>1.0952976263686085</v>
      </c>
      <c r="U380" s="22">
        <f t="shared" si="92"/>
        <v>1.10098884643991</v>
      </c>
      <c r="V380" s="22">
        <f t="shared" si="92"/>
        <v>1.0991744855966292</v>
      </c>
      <c r="W380" s="22">
        <f t="shared" si="92"/>
        <v>1.1017685888899051</v>
      </c>
      <c r="X380" s="22">
        <f t="shared" si="92"/>
        <v>1.1052935136157676</v>
      </c>
      <c r="Y380" s="22">
        <f t="shared" si="92"/>
        <v>1.1102473081545372</v>
      </c>
      <c r="Z380" s="22">
        <f t="shared" si="92"/>
        <v>1.1162045538526861</v>
      </c>
      <c r="AA380" s="22">
        <f t="shared" si="92"/>
        <v>1.1231879950523691</v>
      </c>
      <c r="AB380" s="22">
        <f t="shared" si="92"/>
        <v>1.1322194919478732</v>
      </c>
      <c r="AC380" s="22">
        <f t="shared" si="92"/>
        <v>1.1434822285817614</v>
      </c>
      <c r="AD380" s="22">
        <f t="shared" si="92"/>
        <v>1.1565893877610403</v>
      </c>
      <c r="AE380" s="22">
        <f t="shared" si="92"/>
        <v>1.1704100571458353</v>
      </c>
      <c r="AF380" s="22">
        <f t="shared" ref="L380:AW387" si="94">AF1483</f>
        <v>1.1850882821863025</v>
      </c>
      <c r="AG380" s="22">
        <f t="shared" si="94"/>
        <v>1.2020070814596491</v>
      </c>
      <c r="AH380" s="22">
        <f t="shared" si="94"/>
        <v>1.2199244198811368</v>
      </c>
      <c r="AI380" s="22">
        <f t="shared" si="94"/>
        <v>1.2389098662049551</v>
      </c>
      <c r="AJ380" s="22">
        <f t="shared" si="94"/>
        <v>1.2590927745548184</v>
      </c>
      <c r="AK380" s="22">
        <f t="shared" si="94"/>
        <v>1.2801575494226642</v>
      </c>
      <c r="AL380" s="22">
        <f t="shared" si="94"/>
        <v>1.3014284471923965</v>
      </c>
      <c r="AM380" s="22">
        <f t="shared" si="94"/>
        <v>1.3226450594751211</v>
      </c>
      <c r="AN380" s="22">
        <f t="shared" si="94"/>
        <v>1.3447842232768119</v>
      </c>
      <c r="AO380" s="22">
        <f t="shared" si="94"/>
        <v>1.3664233006894375</v>
      </c>
      <c r="AP380" s="22">
        <f t="shared" si="94"/>
        <v>1.3888025342310863</v>
      </c>
      <c r="AQ380" s="22">
        <f t="shared" si="94"/>
        <v>1.4122299428191007</v>
      </c>
      <c r="AR380" s="22">
        <f t="shared" si="94"/>
        <v>1.4367761184195498</v>
      </c>
      <c r="AS380" s="22">
        <f t="shared" si="94"/>
        <v>1.4625073804549613</v>
      </c>
      <c r="AT380" s="22">
        <f t="shared" si="94"/>
        <v>1.4875639554845237</v>
      </c>
      <c r="AU380" s="22">
        <f t="shared" si="94"/>
        <v>1.5138107323333667</v>
      </c>
      <c r="AV380" s="22">
        <f t="shared" si="94"/>
        <v>1.5419636191847106</v>
      </c>
      <c r="AW380" s="22">
        <f t="shared" si="94"/>
        <v>1.5717498205774141</v>
      </c>
      <c r="AY380" s="79"/>
    </row>
    <row r="381" spans="1:51" x14ac:dyDescent="0.25">
      <c r="A381" s="95" t="str">
        <f t="shared" si="93"/>
        <v>GS U&amp;D</v>
      </c>
      <c r="B381" s="95" t="s">
        <v>1021</v>
      </c>
      <c r="C381" s="95" t="s">
        <v>1336</v>
      </c>
      <c r="D381" t="s">
        <v>369</v>
      </c>
      <c r="E381" t="s">
        <v>55</v>
      </c>
      <c r="F381" t="s">
        <v>422</v>
      </c>
      <c r="G381" t="s">
        <v>1156</v>
      </c>
      <c r="H381" t="s">
        <v>1242</v>
      </c>
      <c r="I381" t="s">
        <v>139</v>
      </c>
      <c r="J381" t="s">
        <v>287</v>
      </c>
      <c r="K381" s="22">
        <f t="shared" si="90"/>
        <v>0.73383920392416035</v>
      </c>
      <c r="L381" s="22">
        <f t="shared" si="94"/>
        <v>0.73794174034663862</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0.73361211713804919</v>
      </c>
      <c r="T381" s="22">
        <f t="shared" si="94"/>
        <v>0.74590517767950448</v>
      </c>
      <c r="U381" s="22">
        <f t="shared" si="94"/>
        <v>0.74978093748788832</v>
      </c>
      <c r="V381" s="22">
        <f t="shared" si="94"/>
        <v>0.74854534533959793</v>
      </c>
      <c r="W381" s="22">
        <f t="shared" si="94"/>
        <v>0.75031194743140117</v>
      </c>
      <c r="X381" s="22">
        <f t="shared" si="94"/>
        <v>0.75271244528755776</v>
      </c>
      <c r="Y381" s="22">
        <f t="shared" si="94"/>
        <v>0.75608601326275693</v>
      </c>
      <c r="Z381" s="22">
        <f t="shared" si="94"/>
        <v>0.76014293834319391</v>
      </c>
      <c r="AA381" s="22">
        <f t="shared" si="94"/>
        <v>0.76489870958149553</v>
      </c>
      <c r="AB381" s="22">
        <f t="shared" si="94"/>
        <v>0.7710492207616283</v>
      </c>
      <c r="AC381" s="22">
        <f t="shared" si="94"/>
        <v>0.77871922146993877</v>
      </c>
      <c r="AD381" s="22">
        <f t="shared" si="94"/>
        <v>0.7876452865513609</v>
      </c>
      <c r="AE381" s="22">
        <f t="shared" si="94"/>
        <v>0.79705725696463914</v>
      </c>
      <c r="AF381" s="22">
        <f t="shared" si="94"/>
        <v>0.80705322864690143</v>
      </c>
      <c r="AG381" s="22">
        <f t="shared" si="94"/>
        <v>0.81857504671196002</v>
      </c>
      <c r="AH381" s="22">
        <f t="shared" si="94"/>
        <v>0.83077687676899459</v>
      </c>
      <c r="AI381" s="22">
        <f t="shared" si="94"/>
        <v>0.84370609561560506</v>
      </c>
      <c r="AJ381" s="22">
        <f t="shared" si="94"/>
        <v>0.85745079429509208</v>
      </c>
      <c r="AK381" s="22">
        <f t="shared" si="94"/>
        <v>0.87179605010713312</v>
      </c>
      <c r="AL381" s="22">
        <f t="shared" si="94"/>
        <v>0.88628167702567007</v>
      </c>
      <c r="AM381" s="22">
        <f t="shared" si="94"/>
        <v>0.90073033515612888</v>
      </c>
      <c r="AN381" s="22">
        <f t="shared" si="94"/>
        <v>0.9158072571831819</v>
      </c>
      <c r="AO381" s="22">
        <f t="shared" si="94"/>
        <v>0.93054361695764665</v>
      </c>
      <c r="AP381" s="22">
        <f t="shared" si="94"/>
        <v>0.94578402812018958</v>
      </c>
      <c r="AQ381" s="22">
        <f t="shared" si="94"/>
        <v>0.96173825366101318</v>
      </c>
      <c r="AR381" s="22">
        <f t="shared" si="94"/>
        <v>0.97845436719200618</v>
      </c>
      <c r="AS381" s="22">
        <f t="shared" si="94"/>
        <v>0.99597753269367439</v>
      </c>
      <c r="AT381" s="22">
        <f t="shared" si="94"/>
        <v>1.0130412317280915</v>
      </c>
      <c r="AU381" s="22">
        <f t="shared" si="94"/>
        <v>1.0309154663449043</v>
      </c>
      <c r="AV381" s="22">
        <f t="shared" si="94"/>
        <v>1.0500877749151918</v>
      </c>
      <c r="AW381" s="22">
        <f t="shared" si="94"/>
        <v>1.0703723818634268</v>
      </c>
      <c r="AY381" s="79"/>
    </row>
    <row r="382" spans="1:51" x14ac:dyDescent="0.25">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13.711253827544148</v>
      </c>
      <c r="S382" s="22">
        <f t="shared" si="94"/>
        <v>12.167472344559267</v>
      </c>
      <c r="T382" s="22">
        <f t="shared" si="94"/>
        <v>12.622596814836001</v>
      </c>
      <c r="U382" s="22">
        <f t="shared" si="94"/>
        <v>12.650195980961469</v>
      </c>
      <c r="V382" s="22">
        <f t="shared" si="94"/>
        <v>12.408765253272689</v>
      </c>
      <c r="W382" s="22">
        <f t="shared" si="94"/>
        <v>12.297144933225404</v>
      </c>
      <c r="X382" s="22">
        <f t="shared" si="94"/>
        <v>12.203458002186826</v>
      </c>
      <c r="Y382" s="22">
        <f t="shared" si="94"/>
        <v>12.15961053541027</v>
      </c>
      <c r="Z382" s="22">
        <f t="shared" si="94"/>
        <v>12.149085365432185</v>
      </c>
      <c r="AA382" s="22">
        <f t="shared" si="94"/>
        <v>12.171247503735771</v>
      </c>
      <c r="AB382" s="22">
        <f t="shared" si="94"/>
        <v>12.256356476760155</v>
      </c>
      <c r="AC382" s="22">
        <f t="shared" si="94"/>
        <v>12.40675784842402</v>
      </c>
      <c r="AD382" s="22">
        <f t="shared" si="94"/>
        <v>12.501743161847511</v>
      </c>
      <c r="AE382" s="22">
        <f t="shared" si="94"/>
        <v>12.60502805894922</v>
      </c>
      <c r="AF382" s="22">
        <f t="shared" si="94"/>
        <v>12.719430887723828</v>
      </c>
      <c r="AG382" s="22">
        <f t="shared" si="94"/>
        <v>12.882714312835496</v>
      </c>
      <c r="AH382" s="22">
        <f t="shared" si="94"/>
        <v>13.056230455013722</v>
      </c>
      <c r="AI382" s="22">
        <f t="shared" si="94"/>
        <v>13.239863214420293</v>
      </c>
      <c r="AJ382" s="22">
        <f t="shared" si="94"/>
        <v>13.435520122130086</v>
      </c>
      <c r="AK382" s="22">
        <f t="shared" si="94"/>
        <v>13.63361795903238</v>
      </c>
      <c r="AL382" s="22">
        <f t="shared" si="94"/>
        <v>13.815911970842766</v>
      </c>
      <c r="AM382" s="22">
        <f t="shared" si="94"/>
        <v>13.975883703614199</v>
      </c>
      <c r="AN382" s="22">
        <f t="shared" si="94"/>
        <v>14.209111318688663</v>
      </c>
      <c r="AO382" s="22">
        <f t="shared" si="94"/>
        <v>14.413852977697637</v>
      </c>
      <c r="AP382" s="22">
        <f t="shared" si="94"/>
        <v>14.619613292966791</v>
      </c>
      <c r="AQ382" s="22">
        <f t="shared" si="94"/>
        <v>14.832446837086621</v>
      </c>
      <c r="AR382" s="22">
        <f t="shared" si="94"/>
        <v>15.052834584872441</v>
      </c>
      <c r="AS382" s="22">
        <f t="shared" si="94"/>
        <v>15.28106125503836</v>
      </c>
      <c r="AT382" s="22">
        <f t="shared" si="94"/>
        <v>15.476684087743651</v>
      </c>
      <c r="AU382" s="22">
        <f t="shared" si="94"/>
        <v>15.679062284967117</v>
      </c>
      <c r="AV382" s="22">
        <f t="shared" si="94"/>
        <v>15.901109933487049</v>
      </c>
      <c r="AW382" s="22">
        <f t="shared" si="94"/>
        <v>16.135320793076126</v>
      </c>
      <c r="AY382" s="79"/>
    </row>
    <row r="383" spans="1:51" x14ac:dyDescent="0.25">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8.621647483145102</v>
      </c>
      <c r="S383" s="22">
        <f t="shared" si="94"/>
        <v>7.6509164395286078</v>
      </c>
      <c r="T383" s="22">
        <f t="shared" si="94"/>
        <v>7.9370990741025862</v>
      </c>
      <c r="U383" s="22">
        <f t="shared" si="94"/>
        <v>7.9544534520577637</v>
      </c>
      <c r="V383" s="22">
        <f t="shared" si="94"/>
        <v>7.802641615451666</v>
      </c>
      <c r="W383" s="22">
        <f t="shared" si="94"/>
        <v>7.7324546680354986</v>
      </c>
      <c r="X383" s="22">
        <f t="shared" si="94"/>
        <v>7.6735442501151701</v>
      </c>
      <c r="Y383" s="22">
        <f t="shared" si="94"/>
        <v>7.6459729275846975</v>
      </c>
      <c r="Z383" s="22">
        <f t="shared" si="94"/>
        <v>7.6393546921999143</v>
      </c>
      <c r="AA383" s="22">
        <f t="shared" si="94"/>
        <v>7.6532902626684836</v>
      </c>
      <c r="AB383" s="22">
        <f t="shared" si="94"/>
        <v>7.7068068536599466</v>
      </c>
      <c r="AC383" s="22">
        <f t="shared" si="94"/>
        <v>7.8013793576611761</v>
      </c>
      <c r="AD383" s="22">
        <f t="shared" si="94"/>
        <v>7.8611061994740128</v>
      </c>
      <c r="AE383" s="22">
        <f t="shared" si="94"/>
        <v>7.9260518262083819</v>
      </c>
      <c r="AF383" s="22">
        <f t="shared" si="94"/>
        <v>7.9979884173600837</v>
      </c>
      <c r="AG383" s="22">
        <f t="shared" si="94"/>
        <v>8.1006611669758257</v>
      </c>
      <c r="AH383" s="22">
        <f t="shared" si="94"/>
        <v>8.2097682573493316</v>
      </c>
      <c r="AI383" s="22">
        <f t="shared" si="94"/>
        <v>8.3252366848085479</v>
      </c>
      <c r="AJ383" s="22">
        <f t="shared" si="94"/>
        <v>8.4482659064343135</v>
      </c>
      <c r="AK383" s="22">
        <f t="shared" si="94"/>
        <v>8.5728299863081894</v>
      </c>
      <c r="AL383" s="22">
        <f t="shared" si="94"/>
        <v>8.6874566081974383</v>
      </c>
      <c r="AM383" s="22">
        <f t="shared" si="94"/>
        <v>8.7880469629943505</v>
      </c>
      <c r="AN383" s="22">
        <f t="shared" si="94"/>
        <v>8.9347006757618317</v>
      </c>
      <c r="AO383" s="22">
        <f t="shared" si="94"/>
        <v>9.0634423963434738</v>
      </c>
      <c r="AP383" s="22">
        <f t="shared" si="94"/>
        <v>9.1928246488044216</v>
      </c>
      <c r="AQ383" s="22">
        <f t="shared" si="94"/>
        <v>9.3266545532806528</v>
      </c>
      <c r="AR383" s="22">
        <f t="shared" si="94"/>
        <v>9.4652345471245862</v>
      </c>
      <c r="AS383" s="22">
        <f t="shared" si="94"/>
        <v>9.6087436616936497</v>
      </c>
      <c r="AT383" s="22">
        <f t="shared" si="94"/>
        <v>9.7317514569290591</v>
      </c>
      <c r="AU383" s="22">
        <f t="shared" si="94"/>
        <v>9.8590070308306945</v>
      </c>
      <c r="AV383" s="22">
        <f t="shared" si="94"/>
        <v>9.9986307715971563</v>
      </c>
      <c r="AW383" s="22">
        <f t="shared" si="94"/>
        <v>10.145902749309721</v>
      </c>
      <c r="AY383" s="79"/>
    </row>
    <row r="384" spans="1:51" x14ac:dyDescent="0.25">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5">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5.8847857186566284</v>
      </c>
      <c r="T385" s="22">
        <f t="shared" si="94"/>
        <v>5.8886494810801731</v>
      </c>
      <c r="U385" s="22">
        <f t="shared" si="94"/>
        <v>5.8866482068813086</v>
      </c>
      <c r="V385" s="22">
        <f t="shared" si="94"/>
        <v>5.8860770614116298</v>
      </c>
      <c r="W385" s="22">
        <f t="shared" si="94"/>
        <v>5.892180559840666</v>
      </c>
      <c r="X385" s="22">
        <f t="shared" si="94"/>
        <v>5.9020805842568986</v>
      </c>
      <c r="Y385" s="22">
        <f t="shared" si="94"/>
        <v>5.9114936328900098</v>
      </c>
      <c r="Z385" s="22">
        <f t="shared" si="94"/>
        <v>5.9205186300892922</v>
      </c>
      <c r="AA385" s="22">
        <f t="shared" si="94"/>
        <v>5.9291136219386589</v>
      </c>
      <c r="AB385" s="22">
        <f t="shared" si="94"/>
        <v>5.9374717954935692</v>
      </c>
      <c r="AC385" s="22">
        <f t="shared" si="94"/>
        <v>5.9457483002000622</v>
      </c>
      <c r="AD385" s="22">
        <f t="shared" si="94"/>
        <v>5.9539026070734851</v>
      </c>
      <c r="AE385" s="22">
        <f t="shared" si="94"/>
        <v>5.9619466018244847</v>
      </c>
      <c r="AF385" s="22">
        <f t="shared" si="94"/>
        <v>5.9699153791000308</v>
      </c>
      <c r="AG385" s="22">
        <f t="shared" si="94"/>
        <v>5.9778572433933679</v>
      </c>
      <c r="AH385" s="22">
        <f t="shared" si="94"/>
        <v>5.985706146014202</v>
      </c>
      <c r="AI385" s="22">
        <f t="shared" si="94"/>
        <v>5.9935614590684843</v>
      </c>
      <c r="AJ385" s="22">
        <f t="shared" si="94"/>
        <v>6.0013410939996996</v>
      </c>
      <c r="AK385" s="22">
        <f t="shared" si="94"/>
        <v>6.0088472569358578</v>
      </c>
      <c r="AL385" s="22">
        <f t="shared" si="94"/>
        <v>6.0160094164461331</v>
      </c>
      <c r="AM385" s="22">
        <f t="shared" si="94"/>
        <v>6.022832433511998</v>
      </c>
      <c r="AN385" s="22">
        <f t="shared" si="94"/>
        <v>6.0294512461286898</v>
      </c>
      <c r="AO385" s="22">
        <f t="shared" si="94"/>
        <v>6.0356077934321695</v>
      </c>
      <c r="AP385" s="22">
        <f t="shared" si="94"/>
        <v>6.0413482222350741</v>
      </c>
      <c r="AQ385" s="22">
        <f t="shared" si="94"/>
        <v>6.0466918613182488</v>
      </c>
      <c r="AR385" s="22">
        <f t="shared" si="94"/>
        <v>6.0515574414524611</v>
      </c>
      <c r="AS385" s="22">
        <f t="shared" si="94"/>
        <v>6.0558555861112886</v>
      </c>
      <c r="AT385" s="22">
        <f t="shared" si="94"/>
        <v>6.0593901167893724</v>
      </c>
      <c r="AU385" s="22">
        <f t="shared" si="94"/>
        <v>6.0623617976958108</v>
      </c>
      <c r="AV385" s="22">
        <f t="shared" si="94"/>
        <v>6.064852578551311</v>
      </c>
      <c r="AW385" s="22">
        <f t="shared" si="94"/>
        <v>6.0667449066323131</v>
      </c>
      <c r="AY385" s="79"/>
    </row>
    <row r="386" spans="1:51" x14ac:dyDescent="0.25">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0.65691584576644568</v>
      </c>
      <c r="T386" s="22">
        <f t="shared" si="94"/>
        <v>0.65734715573789559</v>
      </c>
      <c r="U386" s="22">
        <f t="shared" si="94"/>
        <v>0.65712375444585047</v>
      </c>
      <c r="V386" s="22">
        <f t="shared" si="94"/>
        <v>0.65705999774727075</v>
      </c>
      <c r="W386" s="22">
        <f t="shared" si="94"/>
        <v>0.65774132838942712</v>
      </c>
      <c r="X386" s="22">
        <f t="shared" si="94"/>
        <v>0.65884646343145248</v>
      </c>
      <c r="Y386" s="22">
        <f t="shared" si="94"/>
        <v>0.65989723759718932</v>
      </c>
      <c r="Z386" s="22">
        <f t="shared" si="94"/>
        <v>0.66090469376494909</v>
      </c>
      <c r="AA386" s="22">
        <f t="shared" si="94"/>
        <v>0.6618641486389274</v>
      </c>
      <c r="AB386" s="22">
        <f t="shared" si="94"/>
        <v>0.66279716759873064</v>
      </c>
      <c r="AC386" s="22">
        <f t="shared" si="94"/>
        <v>0.66372106990362179</v>
      </c>
      <c r="AD386" s="22">
        <f t="shared" si="94"/>
        <v>0.66463133132221675</v>
      </c>
      <c r="AE386" s="22">
        <f t="shared" si="94"/>
        <v>0.66552927865077305</v>
      </c>
      <c r="AF386" s="22">
        <f t="shared" si="94"/>
        <v>0.66641882948812903</v>
      </c>
      <c r="AG386" s="22">
        <f t="shared" si="94"/>
        <v>0.66730537604201257</v>
      </c>
      <c r="AH386" s="22">
        <f t="shared" si="94"/>
        <v>0.66818154532837415</v>
      </c>
      <c r="AI386" s="22">
        <f t="shared" si="94"/>
        <v>0.66905843020838807</v>
      </c>
      <c r="AJ386" s="22">
        <f t="shared" si="94"/>
        <v>0.6699268671753269</v>
      </c>
      <c r="AK386" s="22">
        <f t="shared" si="94"/>
        <v>0.67076477659283273</v>
      </c>
      <c r="AL386" s="22">
        <f t="shared" si="94"/>
        <v>0.67156428507065047</v>
      </c>
      <c r="AM386" s="22">
        <f t="shared" si="94"/>
        <v>0.6723259352378419</v>
      </c>
      <c r="AN386" s="22">
        <f t="shared" si="94"/>
        <v>0.67306479015897869</v>
      </c>
      <c r="AO386" s="22">
        <f t="shared" si="94"/>
        <v>0.67375204262189237</v>
      </c>
      <c r="AP386" s="22">
        <f t="shared" si="94"/>
        <v>0.67439284397344657</v>
      </c>
      <c r="AQ386" s="22">
        <f t="shared" si="94"/>
        <v>0.67498935187630293</v>
      </c>
      <c r="AR386" s="22">
        <f t="shared" si="94"/>
        <v>0.67553249428484918</v>
      </c>
      <c r="AS386" s="22">
        <f t="shared" si="94"/>
        <v>0.67601229413972397</v>
      </c>
      <c r="AT386" s="22">
        <f t="shared" si="94"/>
        <v>0.67640685212718299</v>
      </c>
      <c r="AU386" s="22">
        <f t="shared" si="94"/>
        <v>0.67673857946090932</v>
      </c>
      <c r="AV386" s="22">
        <f t="shared" si="94"/>
        <v>0.67701662414945629</v>
      </c>
      <c r="AW386" s="22">
        <f t="shared" si="94"/>
        <v>0.67722786383790545</v>
      </c>
      <c r="AY386" s="79"/>
    </row>
    <row r="387" spans="1:51" x14ac:dyDescent="0.25">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0.73708994755228441</v>
      </c>
      <c r="R387" s="22">
        <f t="shared" si="94"/>
        <v>0.74193942345928476</v>
      </c>
      <c r="S387" s="22">
        <f t="shared" si="94"/>
        <v>0.74007952602842475</v>
      </c>
      <c r="T387" s="22">
        <f t="shared" si="94"/>
        <v>0.74128077262948289</v>
      </c>
      <c r="U387" s="22">
        <f t="shared" ref="L387:AW393" si="95">U1490</f>
        <v>0.74130689882986411</v>
      </c>
      <c r="V387" s="22">
        <f t="shared" si="95"/>
        <v>0.74155861819547764</v>
      </c>
      <c r="W387" s="22">
        <f t="shared" si="95"/>
        <v>0.74303319907362941</v>
      </c>
      <c r="X387" s="22">
        <f t="shared" si="95"/>
        <v>0.74518075894465685</v>
      </c>
      <c r="Y387" s="22">
        <f t="shared" si="95"/>
        <v>0.74719102851383168</v>
      </c>
      <c r="Z387" s="22">
        <f t="shared" si="95"/>
        <v>0.74908656714505129</v>
      </c>
      <c r="AA387" s="22">
        <f t="shared" si="95"/>
        <v>0.75086291077367695</v>
      </c>
      <c r="AB387" s="22">
        <f t="shared" si="95"/>
        <v>0.75255945486175735</v>
      </c>
      <c r="AC387" s="22">
        <f t="shared" si="95"/>
        <v>0.75420788601057287</v>
      </c>
      <c r="AD387" s="22">
        <f t="shared" si="95"/>
        <v>0.75580285672374903</v>
      </c>
      <c r="AE387" s="22">
        <f t="shared" si="95"/>
        <v>0.75734865066574497</v>
      </c>
      <c r="AF387" s="22">
        <f t="shared" si="95"/>
        <v>0.75885367170761042</v>
      </c>
      <c r="AG387" s="22">
        <f t="shared" si="95"/>
        <v>0.76032856611032751</v>
      </c>
      <c r="AH387" s="22">
        <f t="shared" si="95"/>
        <v>0.76176257688347304</v>
      </c>
      <c r="AI387" s="22">
        <f t="shared" si="95"/>
        <v>0.76317551711737452</v>
      </c>
      <c r="AJ387" s="22">
        <f t="shared" si="95"/>
        <v>0.76455344542987214</v>
      </c>
      <c r="AK387" s="22">
        <f t="shared" si="95"/>
        <v>0.76586111072592999</v>
      </c>
      <c r="AL387" s="22">
        <f t="shared" si="95"/>
        <v>0.76708684793521442</v>
      </c>
      <c r="AM387" s="22">
        <f t="shared" si="95"/>
        <v>0.76823284160332972</v>
      </c>
      <c r="AN387" s="22">
        <f t="shared" si="95"/>
        <v>0.76932503241777406</v>
      </c>
      <c r="AO387" s="22">
        <f t="shared" si="95"/>
        <v>0.77031720012885196</v>
      </c>
      <c r="AP387" s="22">
        <f t="shared" si="95"/>
        <v>0.77121895639880822</v>
      </c>
      <c r="AQ387" s="22">
        <f t="shared" si="95"/>
        <v>0.77203489986059293</v>
      </c>
      <c r="AR387" s="22">
        <f t="shared" si="95"/>
        <v>0.77275123224512232</v>
      </c>
      <c r="AS387" s="22">
        <f t="shared" si="95"/>
        <v>0.77335272644214581</v>
      </c>
      <c r="AT387" s="22">
        <f t="shared" si="95"/>
        <v>0.7738048302400119</v>
      </c>
      <c r="AU387" s="22">
        <f t="shared" si="95"/>
        <v>0.77414508571366714</v>
      </c>
      <c r="AV387" s="22">
        <f t="shared" si="95"/>
        <v>0.77438926181090495</v>
      </c>
      <c r="AW387" s="22">
        <f t="shared" si="95"/>
        <v>0.7745169633117015</v>
      </c>
      <c r="AY387" s="79"/>
    </row>
    <row r="388" spans="1:51" x14ac:dyDescent="0.25">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1.2248165826201782</v>
      </c>
      <c r="T388" s="22">
        <f t="shared" si="95"/>
        <v>1.2268046213444594</v>
      </c>
      <c r="U388" s="22">
        <f t="shared" si="95"/>
        <v>1.2268478596753989</v>
      </c>
      <c r="V388" s="22">
        <f t="shared" si="95"/>
        <v>1.2272644501124084</v>
      </c>
      <c r="W388" s="22">
        <f t="shared" si="95"/>
        <v>1.2297048515131437</v>
      </c>
      <c r="X388" s="22">
        <f t="shared" si="95"/>
        <v>1.2332590194771185</v>
      </c>
      <c r="Y388" s="22">
        <f t="shared" si="95"/>
        <v>1.2365859747802534</v>
      </c>
      <c r="Z388" s="22">
        <f t="shared" si="95"/>
        <v>1.2397230527115592</v>
      </c>
      <c r="AA388" s="22">
        <f t="shared" si="95"/>
        <v>1.2426628653347351</v>
      </c>
      <c r="AB388" s="22">
        <f t="shared" si="95"/>
        <v>1.2454706113392466</v>
      </c>
      <c r="AC388" s="22">
        <f t="shared" si="95"/>
        <v>1.2481987314065748</v>
      </c>
      <c r="AD388" s="22">
        <f t="shared" si="95"/>
        <v>1.2508383755388417</v>
      </c>
      <c r="AE388" s="22">
        <f t="shared" si="95"/>
        <v>1.2533966331137145</v>
      </c>
      <c r="AF388" s="22">
        <f t="shared" si="95"/>
        <v>1.2558874123670754</v>
      </c>
      <c r="AG388" s="22">
        <f t="shared" si="95"/>
        <v>1.2583283326445973</v>
      </c>
      <c r="AH388" s="22">
        <f t="shared" si="95"/>
        <v>1.2607015913456321</v>
      </c>
      <c r="AI388" s="22">
        <f t="shared" si="95"/>
        <v>1.263039978732216</v>
      </c>
      <c r="AJ388" s="22">
        <f t="shared" si="95"/>
        <v>1.2653204221000602</v>
      </c>
      <c r="AK388" s="22">
        <f t="shared" si="95"/>
        <v>1.2674845816029232</v>
      </c>
      <c r="AL388" s="22">
        <f t="shared" si="95"/>
        <v>1.2695131517863503</v>
      </c>
      <c r="AM388" s="22">
        <f t="shared" si="95"/>
        <v>1.271409748028943</v>
      </c>
      <c r="AN388" s="22">
        <f t="shared" si="95"/>
        <v>1.2732173016415873</v>
      </c>
      <c r="AO388" s="22">
        <f t="shared" si="95"/>
        <v>1.2748593190498922</v>
      </c>
      <c r="AP388" s="22">
        <f t="shared" si="95"/>
        <v>1.2763517073596342</v>
      </c>
      <c r="AQ388" s="22">
        <f t="shared" si="95"/>
        <v>1.2777020772149352</v>
      </c>
      <c r="AR388" s="22">
        <f t="shared" si="95"/>
        <v>1.2788875927607413</v>
      </c>
      <c r="AS388" s="22">
        <f t="shared" si="95"/>
        <v>1.2798830534388905</v>
      </c>
      <c r="AT388" s="22">
        <f t="shared" si="95"/>
        <v>1.280631276040944</v>
      </c>
      <c r="AU388" s="22">
        <f t="shared" si="95"/>
        <v>1.2811943919383622</v>
      </c>
      <c r="AV388" s="22">
        <f t="shared" si="95"/>
        <v>1.2815984984194333</v>
      </c>
      <c r="AW388" s="22">
        <f t="shared" si="95"/>
        <v>1.2818098418092996</v>
      </c>
      <c r="AY388" s="79"/>
    </row>
    <row r="389" spans="1:51" x14ac:dyDescent="0.25">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0.19381280191845884</v>
      </c>
      <c r="N389" s="22">
        <f t="shared" si="95"/>
        <v>0.19411375969056655</v>
      </c>
      <c r="O389" s="22">
        <f t="shared" si="95"/>
        <v>0.19368291106027893</v>
      </c>
      <c r="P389" s="22">
        <f t="shared" si="95"/>
        <v>0.19253602379697465</v>
      </c>
      <c r="Q389" s="22">
        <f t="shared" si="95"/>
        <v>0.19190012409058904</v>
      </c>
      <c r="R389" s="22">
        <f t="shared" si="95"/>
        <v>0.19132863754616411</v>
      </c>
      <c r="S389" s="22">
        <f t="shared" si="95"/>
        <v>0.18208940984408351</v>
      </c>
      <c r="T389" s="22">
        <f t="shared" si="95"/>
        <v>0.18650458380292187</v>
      </c>
      <c r="U389" s="22">
        <f t="shared" si="95"/>
        <v>0.18782509427816671</v>
      </c>
      <c r="V389" s="22">
        <f t="shared" si="95"/>
        <v>0.18698737185003164</v>
      </c>
      <c r="W389" s="22">
        <f t="shared" si="95"/>
        <v>0.18698411982517998</v>
      </c>
      <c r="X389" s="22">
        <f t="shared" si="95"/>
        <v>0.18702146626487534</v>
      </c>
      <c r="Y389" s="22">
        <f t="shared" si="95"/>
        <v>0.18748754964144224</v>
      </c>
      <c r="Z389" s="22">
        <f t="shared" si="95"/>
        <v>0.18825410052969024</v>
      </c>
      <c r="AA389" s="22">
        <f t="shared" si="95"/>
        <v>0.18932518762803624</v>
      </c>
      <c r="AB389" s="22">
        <f t="shared" si="95"/>
        <v>0.19096000643163408</v>
      </c>
      <c r="AC389" s="22">
        <f t="shared" si="95"/>
        <v>0.19319120458740052</v>
      </c>
      <c r="AD389" s="22">
        <f t="shared" si="95"/>
        <v>0.1959108618030003</v>
      </c>
      <c r="AE389" s="22">
        <f t="shared" si="95"/>
        <v>0.19881233317460748</v>
      </c>
      <c r="AF389" s="22">
        <f t="shared" si="95"/>
        <v>0.20192996022191315</v>
      </c>
      <c r="AG389" s="22">
        <f t="shared" si="95"/>
        <v>0.20562379742400483</v>
      </c>
      <c r="AH389" s="22">
        <f t="shared" si="95"/>
        <v>0.20956569929071434</v>
      </c>
      <c r="AI389" s="22">
        <f t="shared" si="95"/>
        <v>0.21376572448369915</v>
      </c>
      <c r="AJ389" s="22">
        <f t="shared" si="95"/>
        <v>0.21826085665065206</v>
      </c>
      <c r="AK389" s="22">
        <f t="shared" si="95"/>
        <v>0.22297970925859958</v>
      </c>
      <c r="AL389" s="22">
        <f t="shared" si="95"/>
        <v>0.22775066267657273</v>
      </c>
      <c r="AM389" s="22">
        <f t="shared" si="95"/>
        <v>0.23250696889867636</v>
      </c>
      <c r="AN389" s="22">
        <f t="shared" si="95"/>
        <v>0.23749371595586077</v>
      </c>
      <c r="AO389" s="22">
        <f t="shared" si="95"/>
        <v>0.24236103449740087</v>
      </c>
      <c r="AP389" s="22">
        <f t="shared" si="95"/>
        <v>0.24742786738237058</v>
      </c>
      <c r="AQ389" s="22">
        <f t="shared" si="95"/>
        <v>0.25277258101926975</v>
      </c>
      <c r="AR389" s="22">
        <f t="shared" si="95"/>
        <v>0.25841946779016939</v>
      </c>
      <c r="AS389" s="22">
        <f t="shared" si="95"/>
        <v>0.26439288061785843</v>
      </c>
      <c r="AT389" s="22">
        <f t="shared" si="95"/>
        <v>0.27023296917478923</v>
      </c>
      <c r="AU389" s="22">
        <f t="shared" si="95"/>
        <v>0.27640509451857076</v>
      </c>
      <c r="AV389" s="22">
        <f t="shared" si="95"/>
        <v>0.28308746416676767</v>
      </c>
      <c r="AW389" s="22">
        <f t="shared" si="95"/>
        <v>0.29022122923830351</v>
      </c>
      <c r="AY389" s="79"/>
    </row>
    <row r="390" spans="1:51" x14ac:dyDescent="0.25">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5">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5">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5">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5">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5">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5">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5">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5">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5">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5">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5">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5">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5">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5">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5">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5">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5">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0.66039158293445122</v>
      </c>
      <c r="U407" s="22">
        <f t="shared" si="97"/>
        <v>0.66012485501396989</v>
      </c>
      <c r="V407" s="22">
        <f t="shared" si="97"/>
        <v>0.66001604443693607</v>
      </c>
      <c r="W407" s="22">
        <f t="shared" si="97"/>
        <v>0.66000803259775342</v>
      </c>
      <c r="X407" s="22">
        <f t="shared" si="97"/>
        <v>0.65995306968895251</v>
      </c>
      <c r="Y407" s="22">
        <f t="shared" si="97"/>
        <v>0.65989231152474426</v>
      </c>
      <c r="Z407" s="22">
        <f t="shared" ref="L407:AW414" si="98">Z1510</f>
        <v>0.65981330479222333</v>
      </c>
      <c r="AA407" s="22">
        <f t="shared" si="98"/>
        <v>0.65972188784689145</v>
      </c>
      <c r="AB407" s="22">
        <f t="shared" si="98"/>
        <v>0.65961794681665253</v>
      </c>
      <c r="AC407" s="22">
        <f t="shared" si="98"/>
        <v>0.6594892152950852</v>
      </c>
      <c r="AD407" s="22">
        <f t="shared" si="98"/>
        <v>0.6593345235600977</v>
      </c>
      <c r="AE407" s="22">
        <f t="shared" si="98"/>
        <v>0.65915972521366661</v>
      </c>
      <c r="AF407" s="22">
        <f t="shared" si="98"/>
        <v>0.65897942064289072</v>
      </c>
      <c r="AG407" s="22">
        <f t="shared" si="98"/>
        <v>0.65879234496764993</v>
      </c>
      <c r="AH407" s="22">
        <f t="shared" si="98"/>
        <v>0.65858323539455099</v>
      </c>
      <c r="AI407" s="22">
        <f t="shared" si="98"/>
        <v>0.65836741303606172</v>
      </c>
      <c r="AJ407" s="22">
        <f t="shared" si="98"/>
        <v>0.65814483062045515</v>
      </c>
      <c r="AK407" s="22">
        <f t="shared" si="98"/>
        <v>0.65791464997715865</v>
      </c>
      <c r="AL407" s="22">
        <f t="shared" si="98"/>
        <v>0.65768062666006832</v>
      </c>
      <c r="AM407" s="22">
        <f t="shared" si="98"/>
        <v>0.65744992525727552</v>
      </c>
      <c r="AN407" s="22">
        <f t="shared" si="98"/>
        <v>0.65722500654070048</v>
      </c>
      <c r="AO407" s="22">
        <f t="shared" si="98"/>
        <v>0.65699640895938582</v>
      </c>
      <c r="AP407" s="22">
        <f t="shared" si="98"/>
        <v>0.65677752523944621</v>
      </c>
      <c r="AQ407" s="22">
        <f t="shared" si="98"/>
        <v>0.65655657817639124</v>
      </c>
      <c r="AR407" s="22">
        <f t="shared" si="98"/>
        <v>0.6563311525365817</v>
      </c>
      <c r="AS407" s="22">
        <f t="shared" si="98"/>
        <v>0.6561010468643812</v>
      </c>
      <c r="AT407" s="22">
        <f t="shared" si="98"/>
        <v>0.65586614028060841</v>
      </c>
      <c r="AU407" s="22">
        <f t="shared" si="98"/>
        <v>0.65564197188652584</v>
      </c>
      <c r="AV407" s="22">
        <f t="shared" si="98"/>
        <v>0.65541322084476272</v>
      </c>
      <c r="AW407" s="22">
        <f t="shared" si="98"/>
        <v>0.6551749257339966</v>
      </c>
      <c r="AY407" s="79"/>
    </row>
    <row r="408" spans="1:51" x14ac:dyDescent="0.25">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8.7171688947347593E-3</v>
      </c>
      <c r="U408" s="22">
        <f t="shared" si="98"/>
        <v>8.7136480861844043E-3</v>
      </c>
      <c r="V408" s="22">
        <f t="shared" si="98"/>
        <v>8.7122117865675586E-3</v>
      </c>
      <c r="W408" s="22">
        <f t="shared" si="98"/>
        <v>8.7121060302903473E-3</v>
      </c>
      <c r="X408" s="22">
        <f t="shared" si="98"/>
        <v>8.7113805198941741E-3</v>
      </c>
      <c r="Y408" s="22">
        <f t="shared" si="98"/>
        <v>8.7105785121266242E-3</v>
      </c>
      <c r="Z408" s="22">
        <f t="shared" si="98"/>
        <v>8.7095356232573494E-3</v>
      </c>
      <c r="AA408" s="22">
        <f t="shared" si="98"/>
        <v>8.7083289195789663E-3</v>
      </c>
      <c r="AB408" s="22">
        <f t="shared" si="98"/>
        <v>8.7069568979798173E-3</v>
      </c>
      <c r="AC408" s="22">
        <f t="shared" si="98"/>
        <v>8.7052576418951266E-3</v>
      </c>
      <c r="AD408" s="22">
        <f t="shared" si="98"/>
        <v>8.7032157109932905E-3</v>
      </c>
      <c r="AE408" s="22">
        <f t="shared" si="98"/>
        <v>8.7009083728204015E-3</v>
      </c>
      <c r="AF408" s="22">
        <f t="shared" si="98"/>
        <v>8.6985283524861606E-3</v>
      </c>
      <c r="AG408" s="22">
        <f t="shared" si="98"/>
        <v>8.6960589535729806E-3</v>
      </c>
      <c r="AH408" s="22">
        <f t="shared" si="98"/>
        <v>8.6932987072080737E-3</v>
      </c>
      <c r="AI408" s="22">
        <f t="shared" si="98"/>
        <v>8.6904498520760185E-3</v>
      </c>
      <c r="AJ408" s="22">
        <f t="shared" si="98"/>
        <v>8.6875117641900101E-3</v>
      </c>
      <c r="AK408" s="22">
        <f t="shared" si="98"/>
        <v>8.6844733796984964E-3</v>
      </c>
      <c r="AL408" s="22">
        <f t="shared" si="98"/>
        <v>8.681384271912904E-3</v>
      </c>
      <c r="AM408" s="22">
        <f t="shared" si="98"/>
        <v>8.6783390133960397E-3</v>
      </c>
      <c r="AN408" s="22">
        <f t="shared" si="98"/>
        <v>8.6753700863372481E-3</v>
      </c>
      <c r="AO408" s="22">
        <f t="shared" si="98"/>
        <v>8.6723525982638945E-3</v>
      </c>
      <c r="AP408" s="22">
        <f t="shared" si="98"/>
        <v>8.6694633331606923E-3</v>
      </c>
      <c r="AQ408" s="22">
        <f t="shared" si="98"/>
        <v>8.6665468319283654E-3</v>
      </c>
      <c r="AR408" s="22">
        <f t="shared" si="98"/>
        <v>8.6635712134828791E-3</v>
      </c>
      <c r="AS408" s="22">
        <f t="shared" si="98"/>
        <v>8.6605338186098325E-3</v>
      </c>
      <c r="AT408" s="22">
        <f t="shared" si="98"/>
        <v>8.6574330517040325E-3</v>
      </c>
      <c r="AU408" s="22">
        <f t="shared" si="98"/>
        <v>8.6544740289021416E-3</v>
      </c>
      <c r="AV408" s="22">
        <f t="shared" si="98"/>
        <v>8.6514545151508693E-3</v>
      </c>
      <c r="AW408" s="22">
        <f t="shared" si="98"/>
        <v>8.6483090196887574E-3</v>
      </c>
      <c r="AY408" s="79"/>
    </row>
    <row r="409" spans="1:51" x14ac:dyDescent="0.25">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1.2019035107607592</v>
      </c>
      <c r="M409" s="22">
        <f t="shared" si="98"/>
        <v>1.2088775122881088</v>
      </c>
      <c r="N409" s="22">
        <f t="shared" si="98"/>
        <v>1.2055442230548152</v>
      </c>
      <c r="O409" s="22">
        <f t="shared" si="98"/>
        <v>1.1958435838326278</v>
      </c>
      <c r="P409" s="22">
        <f t="shared" si="98"/>
        <v>1.1799964998501222</v>
      </c>
      <c r="Q409" s="22">
        <f t="shared" si="98"/>
        <v>1.1697766221705692</v>
      </c>
      <c r="R409" s="22">
        <f t="shared" si="98"/>
        <v>1.1606871439933115</v>
      </c>
      <c r="S409" s="22">
        <f t="shared" si="98"/>
        <v>1.0578594718744427</v>
      </c>
      <c r="T409" s="22">
        <f t="shared" si="98"/>
        <v>1.0973838748296381</v>
      </c>
      <c r="U409" s="22">
        <f t="shared" si="98"/>
        <v>1.1052764597150242</v>
      </c>
      <c r="V409" s="22">
        <f t="shared" si="98"/>
        <v>1.0929404436344576</v>
      </c>
      <c r="W409" s="22">
        <f t="shared" si="98"/>
        <v>1.090380156193564</v>
      </c>
      <c r="X409" s="22">
        <f t="shared" si="98"/>
        <v>1.0891996012432479</v>
      </c>
      <c r="Y409" s="22">
        <f t="shared" si="98"/>
        <v>1.0918646836966448</v>
      </c>
      <c r="Z409" s="22">
        <f t="shared" si="98"/>
        <v>1.0971706289277323</v>
      </c>
      <c r="AA409" s="22">
        <f t="shared" si="98"/>
        <v>1.105121486470156</v>
      </c>
      <c r="AB409" s="22">
        <f t="shared" si="98"/>
        <v>1.1181562354319485</v>
      </c>
      <c r="AC409" s="22">
        <f t="shared" si="98"/>
        <v>1.1365671550959868</v>
      </c>
      <c r="AD409" s="22">
        <f t="shared" si="98"/>
        <v>1.1553263610266549</v>
      </c>
      <c r="AE409" s="22">
        <f t="shared" si="98"/>
        <v>1.175329543863092</v>
      </c>
      <c r="AF409" s="22">
        <f t="shared" si="98"/>
        <v>1.1968620587668248</v>
      </c>
      <c r="AG409" s="22">
        <f t="shared" si="98"/>
        <v>1.2231295260045483</v>
      </c>
      <c r="AH409" s="22">
        <f t="shared" si="98"/>
        <v>1.2510673590803638</v>
      </c>
      <c r="AI409" s="22">
        <f t="shared" si="98"/>
        <v>1.2807440076326042</v>
      </c>
      <c r="AJ409" s="22">
        <f t="shared" si="98"/>
        <v>1.3124068130580511</v>
      </c>
      <c r="AK409" s="22">
        <f t="shared" si="98"/>
        <v>1.3453116910342116</v>
      </c>
      <c r="AL409" s="22">
        <f t="shared" si="98"/>
        <v>1.3779080495884406</v>
      </c>
      <c r="AM409" s="22">
        <f t="shared" si="98"/>
        <v>1.4096151274352577</v>
      </c>
      <c r="AN409" s="22">
        <f t="shared" si="98"/>
        <v>1.4452347428269905</v>
      </c>
      <c r="AO409" s="22">
        <f t="shared" si="98"/>
        <v>1.4791723799322345</v>
      </c>
      <c r="AP409" s="22">
        <f t="shared" si="98"/>
        <v>1.5141286387945283</v>
      </c>
      <c r="AQ409" s="22">
        <f t="shared" si="98"/>
        <v>1.5507224986935915</v>
      </c>
      <c r="AR409" s="22">
        <f t="shared" si="98"/>
        <v>1.5890713222112618</v>
      </c>
      <c r="AS409" s="22">
        <f t="shared" si="98"/>
        <v>1.6292805192498721</v>
      </c>
      <c r="AT409" s="22">
        <f t="shared" si="98"/>
        <v>1.6674720419011457</v>
      </c>
      <c r="AU409" s="22">
        <f t="shared" si="98"/>
        <v>1.7074878820800576</v>
      </c>
      <c r="AV409" s="22">
        <f t="shared" si="98"/>
        <v>1.7507149817502461</v>
      </c>
      <c r="AW409" s="22">
        <f t="shared" si="98"/>
        <v>1.7965342054970324</v>
      </c>
      <c r="AY409" s="79"/>
    </row>
    <row r="410" spans="1:51" x14ac:dyDescent="0.25">
      <c r="A410" s="95" t="str">
        <f t="shared" si="93"/>
        <v>GS Volatilisation</v>
      </c>
      <c r="B410" s="95" t="s">
        <v>1021</v>
      </c>
      <c r="C410" s="95" t="s">
        <v>62</v>
      </c>
      <c r="D410" t="s">
        <v>369</v>
      </c>
      <c r="E410" t="s">
        <v>61</v>
      </c>
      <c r="F410" t="s">
        <v>62</v>
      </c>
      <c r="G410" t="s">
        <v>438</v>
      </c>
      <c r="H410" t="s">
        <v>1265</v>
      </c>
      <c r="I410" t="s">
        <v>139</v>
      </c>
      <c r="J410" t="s">
        <v>287</v>
      </c>
      <c r="K410" s="22">
        <f t="shared" si="90"/>
        <v>4.3975799639737021</v>
      </c>
      <c r="L410" s="22">
        <f t="shared" si="98"/>
        <v>4.3787767883653972</v>
      </c>
      <c r="M410" s="22">
        <f t="shared" si="98"/>
        <v>4.3752716537638934</v>
      </c>
      <c r="N410" s="22">
        <f t="shared" si="98"/>
        <v>4.3473821211305586</v>
      </c>
      <c r="O410" s="22">
        <f t="shared" si="98"/>
        <v>4.3052096453824609</v>
      </c>
      <c r="P410" s="22">
        <f t="shared" si="98"/>
        <v>4.2496956169043703</v>
      </c>
      <c r="Q410" s="22">
        <f t="shared" si="98"/>
        <v>4.2083609134426787</v>
      </c>
      <c r="R410" s="22">
        <f t="shared" si="98"/>
        <v>4.1703852155628232</v>
      </c>
      <c r="S410" s="22">
        <f t="shared" si="98"/>
        <v>3.9075902533738627</v>
      </c>
      <c r="T410" s="22">
        <f t="shared" si="98"/>
        <v>3.9871353065033701</v>
      </c>
      <c r="U410" s="22">
        <f t="shared" si="98"/>
        <v>3.9924203988025355</v>
      </c>
      <c r="V410" s="22">
        <f t="shared" si="98"/>
        <v>3.9526302841151368</v>
      </c>
      <c r="W410" s="22">
        <f t="shared" si="98"/>
        <v>3.9370249397723454</v>
      </c>
      <c r="X410" s="22">
        <f t="shared" si="98"/>
        <v>3.9257065938812463</v>
      </c>
      <c r="Y410" s="22">
        <f t="shared" si="98"/>
        <v>3.9226508774114852</v>
      </c>
      <c r="Z410" s="22">
        <f t="shared" si="98"/>
        <v>3.9251042781166197</v>
      </c>
      <c r="AA410" s="22">
        <f t="shared" si="98"/>
        <v>3.9329563082523329</v>
      </c>
      <c r="AB410" s="22">
        <f t="shared" si="98"/>
        <v>3.9514231257436618</v>
      </c>
      <c r="AC410" s="22">
        <f t="shared" si="98"/>
        <v>3.9809754183210502</v>
      </c>
      <c r="AD410" s="22">
        <f t="shared" si="98"/>
        <v>4.0018537243413661</v>
      </c>
      <c r="AE410" s="22">
        <f t="shared" si="98"/>
        <v>4.0241895336983875</v>
      </c>
      <c r="AF410" s="22">
        <f t="shared" si="98"/>
        <v>4.0484852464543772</v>
      </c>
      <c r="AG410" s="22">
        <f t="shared" si="98"/>
        <v>4.0812125382068691</v>
      </c>
      <c r="AH410" s="22">
        <f t="shared" si="98"/>
        <v>4.115781626959512</v>
      </c>
      <c r="AI410" s="22">
        <f t="shared" si="98"/>
        <v>4.1522199223126863</v>
      </c>
      <c r="AJ410" s="22">
        <f t="shared" si="98"/>
        <v>4.1908416110982678</v>
      </c>
      <c r="AK410" s="22">
        <f t="shared" si="98"/>
        <v>4.2299557557959808</v>
      </c>
      <c r="AL410" s="22">
        <f t="shared" si="98"/>
        <v>4.2664208573945261</v>
      </c>
      <c r="AM410" s="22">
        <f t="shared" si="98"/>
        <v>4.299120305865852</v>
      </c>
      <c r="AN410" s="22">
        <f t="shared" si="98"/>
        <v>4.3438788790373417</v>
      </c>
      <c r="AO410" s="22">
        <f t="shared" si="98"/>
        <v>4.3837338214005754</v>
      </c>
      <c r="AP410" s="22">
        <f t="shared" si="98"/>
        <v>4.4237784841678307</v>
      </c>
      <c r="AQ410" s="22">
        <f t="shared" si="98"/>
        <v>4.4650732272283227</v>
      </c>
      <c r="AR410" s="22">
        <f t="shared" si="98"/>
        <v>4.507687721753241</v>
      </c>
      <c r="AS410" s="22">
        <f t="shared" si="98"/>
        <v>4.5516564054237598</v>
      </c>
      <c r="AT410" s="22">
        <f t="shared" si="98"/>
        <v>4.5899253963487059</v>
      </c>
      <c r="AU410" s="22">
        <f t="shared" si="98"/>
        <v>4.6293766555987865</v>
      </c>
      <c r="AV410" s="22">
        <f t="shared" si="98"/>
        <v>4.6722962096236991</v>
      </c>
      <c r="AW410" s="22">
        <f t="shared" si="98"/>
        <v>4.7173668497342875</v>
      </c>
      <c r="AY410" s="79"/>
    </row>
    <row r="411" spans="1:51" x14ac:dyDescent="0.25">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2.2783509611238567E-4</v>
      </c>
      <c r="U411" s="22">
        <f t="shared" si="98"/>
        <v>2.2774307497981961E-4</v>
      </c>
      <c r="V411" s="22">
        <f t="shared" si="98"/>
        <v>2.2770553533074295E-4</v>
      </c>
      <c r="W411" s="22">
        <f t="shared" si="98"/>
        <v>2.2770277124622491E-4</v>
      </c>
      <c r="X411" s="22">
        <f t="shared" si="98"/>
        <v>2.2768380904268856E-4</v>
      </c>
      <c r="Y411" s="22">
        <f t="shared" si="98"/>
        <v>2.2766284747603672E-4</v>
      </c>
      <c r="Z411" s="22">
        <f t="shared" si="98"/>
        <v>2.2763559015331699E-4</v>
      </c>
      <c r="AA411" s="22">
        <f t="shared" si="98"/>
        <v>2.2760405130717757E-4</v>
      </c>
      <c r="AB411" s="22">
        <f t="shared" si="98"/>
        <v>2.2756819165174511E-4</v>
      </c>
      <c r="AC411" s="22">
        <f t="shared" si="98"/>
        <v>2.2752377927680445E-4</v>
      </c>
      <c r="AD411" s="22">
        <f t="shared" si="98"/>
        <v>2.2747041062823363E-4</v>
      </c>
      <c r="AE411" s="22">
        <f t="shared" si="98"/>
        <v>2.2741010519871499E-4</v>
      </c>
      <c r="AF411" s="22">
        <f t="shared" si="98"/>
        <v>2.2734790012179722E-4</v>
      </c>
      <c r="AG411" s="22">
        <f t="shared" si="98"/>
        <v>2.2728335901383927E-4</v>
      </c>
      <c r="AH411" s="22">
        <f t="shared" si="98"/>
        <v>2.2721121621112006E-4</v>
      </c>
      <c r="AI411" s="22">
        <f t="shared" si="98"/>
        <v>2.2713675749744128E-4</v>
      </c>
      <c r="AJ411" s="22">
        <f t="shared" si="98"/>
        <v>2.2705996656405698E-4</v>
      </c>
      <c r="AK411" s="22">
        <f t="shared" si="98"/>
        <v>2.269805542421197E-4</v>
      </c>
      <c r="AL411" s="22">
        <f t="shared" si="98"/>
        <v>2.2689981619772353E-4</v>
      </c>
      <c r="AM411" s="22">
        <f t="shared" si="98"/>
        <v>2.2682022421376E-4</v>
      </c>
      <c r="AN411" s="22">
        <f t="shared" si="98"/>
        <v>2.2674262725654165E-4</v>
      </c>
      <c r="AO411" s="22">
        <f t="shared" si="98"/>
        <v>2.2666376109098805E-4</v>
      </c>
      <c r="AP411" s="22">
        <f t="shared" si="98"/>
        <v>2.2658824620760891E-4</v>
      </c>
      <c r="AQ411" s="22">
        <f t="shared" si="98"/>
        <v>2.2651201947085492E-4</v>
      </c>
      <c r="AR411" s="22">
        <f t="shared" si="98"/>
        <v>2.2643424762512071E-4</v>
      </c>
      <c r="AS411" s="22">
        <f t="shared" si="98"/>
        <v>2.2635486116821148E-4</v>
      </c>
      <c r="AT411" s="22">
        <f t="shared" si="98"/>
        <v>2.2627381839680988E-4</v>
      </c>
      <c r="AU411" s="22">
        <f t="shared" si="98"/>
        <v>2.2619648030085141E-4</v>
      </c>
      <c r="AV411" s="22">
        <f t="shared" si="98"/>
        <v>2.2611756119144313E-4</v>
      </c>
      <c r="AW411" s="22">
        <f t="shared" si="98"/>
        <v>2.2603534937822882E-4</v>
      </c>
      <c r="AY411" s="79"/>
    </row>
    <row r="412" spans="1:51" x14ac:dyDescent="0.25">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1.503711634341746E-6</v>
      </c>
      <c r="U412" s="22">
        <f t="shared" si="98"/>
        <v>1.5031042948668096E-6</v>
      </c>
      <c r="V412" s="22">
        <f t="shared" si="98"/>
        <v>1.5028565331829037E-6</v>
      </c>
      <c r="W412" s="22">
        <f t="shared" si="98"/>
        <v>1.502838290225085E-6</v>
      </c>
      <c r="X412" s="22">
        <f t="shared" si="98"/>
        <v>1.5027131396817448E-6</v>
      </c>
      <c r="Y412" s="22">
        <f t="shared" si="98"/>
        <v>1.5025747933418428E-6</v>
      </c>
      <c r="Z412" s="22">
        <f t="shared" si="98"/>
        <v>1.5023948950118924E-6</v>
      </c>
      <c r="AA412" s="22">
        <f t="shared" si="98"/>
        <v>1.5021867386273718E-6</v>
      </c>
      <c r="AB412" s="22">
        <f t="shared" si="98"/>
        <v>1.5019500649015182E-6</v>
      </c>
      <c r="AC412" s="22">
        <f t="shared" si="98"/>
        <v>1.5016569432269093E-6</v>
      </c>
      <c r="AD412" s="22">
        <f t="shared" si="98"/>
        <v>1.5013047101463422E-6</v>
      </c>
      <c r="AE412" s="22">
        <f t="shared" si="98"/>
        <v>1.5009066943115193E-6</v>
      </c>
      <c r="AF412" s="22">
        <f t="shared" si="98"/>
        <v>1.5004961408038625E-6</v>
      </c>
      <c r="AG412" s="22">
        <f t="shared" si="98"/>
        <v>1.5000701694913394E-6</v>
      </c>
      <c r="AH412" s="22">
        <f t="shared" si="98"/>
        <v>1.4995940269933923E-6</v>
      </c>
      <c r="AI412" s="22">
        <f t="shared" si="98"/>
        <v>1.4991025994831128E-6</v>
      </c>
      <c r="AJ412" s="22">
        <f t="shared" si="98"/>
        <v>1.4985957793227763E-6</v>
      </c>
      <c r="AK412" s="22">
        <f t="shared" si="98"/>
        <v>1.4980716579979906E-6</v>
      </c>
      <c r="AL412" s="22">
        <f t="shared" si="98"/>
        <v>1.4975387869049757E-6</v>
      </c>
      <c r="AM412" s="22">
        <f t="shared" si="98"/>
        <v>1.4970134798108165E-6</v>
      </c>
      <c r="AN412" s="22">
        <f t="shared" si="98"/>
        <v>1.4965013398931751E-6</v>
      </c>
      <c r="AO412" s="22">
        <f t="shared" si="98"/>
        <v>1.4959808232005212E-6</v>
      </c>
      <c r="AP412" s="22">
        <f t="shared" si="98"/>
        <v>1.495482424970219E-6</v>
      </c>
      <c r="AQ412" s="22">
        <f t="shared" si="98"/>
        <v>1.4949793285076428E-6</v>
      </c>
      <c r="AR412" s="22">
        <f t="shared" si="98"/>
        <v>1.4944660343257967E-6</v>
      </c>
      <c r="AS412" s="22">
        <f t="shared" si="98"/>
        <v>1.4939420837101961E-6</v>
      </c>
      <c r="AT412" s="22">
        <f t="shared" si="98"/>
        <v>1.4934072014189454E-6</v>
      </c>
      <c r="AU412" s="22">
        <f t="shared" si="98"/>
        <v>1.4928967699856194E-6</v>
      </c>
      <c r="AV412" s="22">
        <f t="shared" si="98"/>
        <v>1.4923759038635249E-6</v>
      </c>
      <c r="AW412" s="22">
        <f t="shared" si="98"/>
        <v>1.4918333058963104E-6</v>
      </c>
      <c r="AY412" s="79"/>
    </row>
    <row r="413" spans="1:51" x14ac:dyDescent="0.25">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0.20732835560623097</v>
      </c>
      <c r="M413" s="22">
        <f t="shared" si="98"/>
        <v>0.20853137086969875</v>
      </c>
      <c r="N413" s="22">
        <f t="shared" si="98"/>
        <v>0.20795637847695561</v>
      </c>
      <c r="O413" s="22">
        <f t="shared" si="98"/>
        <v>0.20628301821112829</v>
      </c>
      <c r="P413" s="22">
        <f t="shared" si="98"/>
        <v>0.20354939622414608</v>
      </c>
      <c r="Q413" s="22">
        <f t="shared" si="98"/>
        <v>0.20178646732442315</v>
      </c>
      <c r="R413" s="22">
        <f t="shared" si="98"/>
        <v>0.20021853233884623</v>
      </c>
      <c r="S413" s="22">
        <f t="shared" si="98"/>
        <v>0.18248075889834134</v>
      </c>
      <c r="T413" s="22">
        <f t="shared" si="98"/>
        <v>0.18929871840811252</v>
      </c>
      <c r="U413" s="22">
        <f t="shared" si="98"/>
        <v>0.19066018930084169</v>
      </c>
      <c r="V413" s="22">
        <f t="shared" si="98"/>
        <v>0.18853222652694393</v>
      </c>
      <c r="W413" s="22">
        <f t="shared" si="98"/>
        <v>0.18809057694338979</v>
      </c>
      <c r="X413" s="22">
        <f t="shared" si="98"/>
        <v>0.18788693121446026</v>
      </c>
      <c r="Y413" s="22">
        <f t="shared" si="98"/>
        <v>0.18834665793767122</v>
      </c>
      <c r="Z413" s="22">
        <f t="shared" si="98"/>
        <v>0.18926193349003381</v>
      </c>
      <c r="AA413" s="22">
        <f t="shared" si="98"/>
        <v>0.19063345641610194</v>
      </c>
      <c r="AB413" s="22">
        <f t="shared" si="98"/>
        <v>0.19288195061201113</v>
      </c>
      <c r="AC413" s="22">
        <f t="shared" si="98"/>
        <v>0.19605783425405765</v>
      </c>
      <c r="AD413" s="22">
        <f t="shared" si="98"/>
        <v>0.19929379727709792</v>
      </c>
      <c r="AE413" s="22">
        <f t="shared" si="98"/>
        <v>0.20274434631638333</v>
      </c>
      <c r="AF413" s="22">
        <f t="shared" si="98"/>
        <v>0.20645870513727727</v>
      </c>
      <c r="AG413" s="22">
        <f t="shared" si="98"/>
        <v>0.21098984323578454</v>
      </c>
      <c r="AH413" s="22">
        <f t="shared" si="98"/>
        <v>0.21580911944136272</v>
      </c>
      <c r="AI413" s="22">
        <f t="shared" si="98"/>
        <v>0.22092834131662423</v>
      </c>
      <c r="AJ413" s="22">
        <f t="shared" si="98"/>
        <v>0.22639017525251376</v>
      </c>
      <c r="AK413" s="22">
        <f t="shared" si="98"/>
        <v>0.23206626670340147</v>
      </c>
      <c r="AL413" s="22">
        <f t="shared" si="98"/>
        <v>0.23768913855400603</v>
      </c>
      <c r="AM413" s="22">
        <f t="shared" si="98"/>
        <v>0.24315860948258192</v>
      </c>
      <c r="AN413" s="22">
        <f t="shared" si="98"/>
        <v>0.24930299313765589</v>
      </c>
      <c r="AO413" s="22">
        <f t="shared" si="98"/>
        <v>0.25515723553831038</v>
      </c>
      <c r="AP413" s="22">
        <f t="shared" si="98"/>
        <v>0.26118719019205611</v>
      </c>
      <c r="AQ413" s="22">
        <f t="shared" si="98"/>
        <v>0.26749963102464441</v>
      </c>
      <c r="AR413" s="22">
        <f t="shared" si="98"/>
        <v>0.27411480308144259</v>
      </c>
      <c r="AS413" s="22">
        <f t="shared" si="98"/>
        <v>0.28105088957060298</v>
      </c>
      <c r="AT413" s="22">
        <f t="shared" si="98"/>
        <v>0.28763892722794754</v>
      </c>
      <c r="AU413" s="22">
        <f t="shared" si="98"/>
        <v>0.29454165965880996</v>
      </c>
      <c r="AV413" s="22">
        <f t="shared" si="98"/>
        <v>0.30199833435191742</v>
      </c>
      <c r="AW413" s="22">
        <f t="shared" si="98"/>
        <v>0.30990215044823805</v>
      </c>
      <c r="AY413" s="79"/>
    </row>
    <row r="414" spans="1:51" x14ac:dyDescent="0.25">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5">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0.10241190935921568</v>
      </c>
      <c r="U415" s="22">
        <f t="shared" si="99"/>
        <v>0.10309890115255108</v>
      </c>
      <c r="V415" s="22">
        <f t="shared" si="99"/>
        <v>0.10337915667778921</v>
      </c>
      <c r="W415" s="22">
        <f t="shared" si="99"/>
        <v>0.1033997921919048</v>
      </c>
      <c r="X415" s="22">
        <f t="shared" si="99"/>
        <v>0.10354135617671745</v>
      </c>
      <c r="Y415" s="22">
        <f t="shared" si="99"/>
        <v>0.10369784658129844</v>
      </c>
      <c r="Z415" s="22">
        <f t="shared" si="99"/>
        <v>0.10390133850206223</v>
      </c>
      <c r="AA415" s="22">
        <f t="shared" si="99"/>
        <v>0.10413679450944742</v>
      </c>
      <c r="AB415" s="22">
        <f t="shared" si="99"/>
        <v>0.10440450789556797</v>
      </c>
      <c r="AC415" s="22">
        <f t="shared" si="99"/>
        <v>0.10473607235533908</v>
      </c>
      <c r="AD415" s="22">
        <f t="shared" si="99"/>
        <v>0.10513450065726393</v>
      </c>
      <c r="AE415" s="22">
        <f t="shared" si="99"/>
        <v>0.10558471610253806</v>
      </c>
      <c r="AF415" s="22">
        <f t="shared" si="99"/>
        <v>0.10604911353120032</v>
      </c>
      <c r="AG415" s="22">
        <f t="shared" si="99"/>
        <v>0.10653095080339518</v>
      </c>
      <c r="AH415" s="22">
        <f t="shared" si="99"/>
        <v>0.10706953919102152</v>
      </c>
      <c r="AI415" s="22">
        <f t="shared" si="99"/>
        <v>0.10762541721396227</v>
      </c>
      <c r="AJ415" s="22">
        <f t="shared" si="99"/>
        <v>0.10819870662658371</v>
      </c>
      <c r="AK415" s="22">
        <f t="shared" si="99"/>
        <v>0.10879156624414393</v>
      </c>
      <c r="AL415" s="22">
        <f t="shared" si="99"/>
        <v>0.10939432315838087</v>
      </c>
      <c r="AM415" s="22">
        <f t="shared" si="99"/>
        <v>0.10998852405847249</v>
      </c>
      <c r="AN415" s="22">
        <f t="shared" si="99"/>
        <v>0.1105678309123469</v>
      </c>
      <c r="AO415" s="22">
        <f t="shared" si="99"/>
        <v>0.11115661315177698</v>
      </c>
      <c r="AP415" s="22">
        <f t="shared" si="99"/>
        <v>0.111720376101759</v>
      </c>
      <c r="AQ415" s="22">
        <f t="shared" si="99"/>
        <v>0.11228945345521474</v>
      </c>
      <c r="AR415" s="22">
        <f t="shared" si="99"/>
        <v>0.11287006595456224</v>
      </c>
      <c r="AS415" s="22">
        <f t="shared" si="99"/>
        <v>0.11346273247449885</v>
      </c>
      <c r="AT415" s="22">
        <f t="shared" si="99"/>
        <v>0.11406776435478007</v>
      </c>
      <c r="AU415" s="22">
        <f t="shared" si="99"/>
        <v>0.11464513865733481</v>
      </c>
      <c r="AV415" s="22">
        <f t="shared" si="99"/>
        <v>0.11523431615373105</v>
      </c>
      <c r="AW415" s="22">
        <f t="shared" si="99"/>
        <v>0.11584807561765513</v>
      </c>
      <c r="AY415" s="79"/>
    </row>
    <row r="416" spans="1:51" x14ac:dyDescent="0.25">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5">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5">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5">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5">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5">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5">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5">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5">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5">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5">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5">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5">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0.39609736661915951</v>
      </c>
      <c r="L428" s="22">
        <f t="shared" si="102"/>
        <v>0.39831175345583053</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0.39597479415711101</v>
      </c>
      <c r="T428" s="22">
        <f t="shared" si="102"/>
        <v>0.40261010184048684</v>
      </c>
      <c r="U428" s="22">
        <f t="shared" si="102"/>
        <v>0.40470208363369153</v>
      </c>
      <c r="V428" s="22">
        <f t="shared" si="102"/>
        <v>0.40403515988045507</v>
      </c>
      <c r="W428" s="22">
        <f t="shared" si="102"/>
        <v>0.40498870179084268</v>
      </c>
      <c r="X428" s="22">
        <f t="shared" si="102"/>
        <v>0.40628439555360985</v>
      </c>
      <c r="Y428" s="22">
        <f t="shared" si="102"/>
        <v>0.40810531406537853</v>
      </c>
      <c r="Z428" s="22">
        <f t="shared" si="102"/>
        <v>0.41029508170431006</v>
      </c>
      <c r="AA428" s="22">
        <f t="shared" si="102"/>
        <v>0.41286205884816002</v>
      </c>
      <c r="AB428" s="22">
        <f t="shared" si="102"/>
        <v>0.41618186142723307</v>
      </c>
      <c r="AC428" s="22">
        <f t="shared" si="102"/>
        <v>0.42032182433229853</v>
      </c>
      <c r="AD428" s="22">
        <f t="shared" si="102"/>
        <v>0.42513976108753898</v>
      </c>
      <c r="AE428" s="22">
        <f t="shared" si="102"/>
        <v>0.4302199703152027</v>
      </c>
      <c r="AF428" s="22">
        <f t="shared" si="102"/>
        <v>0.43561540032081048</v>
      </c>
      <c r="AG428" s="22">
        <f t="shared" si="102"/>
        <v>0.44183442183101374</v>
      </c>
      <c r="AH428" s="22">
        <f t="shared" si="102"/>
        <v>0.44842048690859637</v>
      </c>
      <c r="AI428" s="22">
        <f t="shared" si="102"/>
        <v>0.45539916767435495</v>
      </c>
      <c r="AJ428" s="22">
        <f t="shared" si="102"/>
        <v>0.46281801218798413</v>
      </c>
      <c r="AK428" s="22">
        <f t="shared" si="102"/>
        <v>0.47056101367964998</v>
      </c>
      <c r="AL428" s="22">
        <f t="shared" si="102"/>
        <v>0.47837978194056857</v>
      </c>
      <c r="AM428" s="22">
        <f t="shared" si="102"/>
        <v>0.48617859591241902</v>
      </c>
      <c r="AN428" s="22">
        <f t="shared" si="102"/>
        <v>0.49431652187726727</v>
      </c>
      <c r="AO428" s="22">
        <f t="shared" si="102"/>
        <v>0.50227062581312243</v>
      </c>
      <c r="AP428" s="22">
        <f t="shared" si="102"/>
        <v>0.5104967967445686</v>
      </c>
      <c r="AQ428" s="22">
        <f t="shared" si="102"/>
        <v>0.51910825643406944</v>
      </c>
      <c r="AR428" s="22">
        <f t="shared" si="102"/>
        <v>0.52813095311520453</v>
      </c>
      <c r="AS428" s="22">
        <f t="shared" si="102"/>
        <v>0.53758926451765676</v>
      </c>
      <c r="AT428" s="22">
        <f t="shared" si="102"/>
        <v>0.5467995741006989</v>
      </c>
      <c r="AU428" s="22">
        <f t="shared" si="102"/>
        <v>0.5564473787208295</v>
      </c>
      <c r="AV428" s="22">
        <f t="shared" si="102"/>
        <v>0.56679583230043096</v>
      </c>
      <c r="AW428" s="22">
        <f t="shared" si="102"/>
        <v>0.57774466053437612</v>
      </c>
      <c r="AY428" s="79"/>
    </row>
    <row r="429" spans="1:51" x14ac:dyDescent="0.25">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3.1249813656142659E-2</v>
      </c>
      <c r="L429" s="22">
        <f t="shared" si="102"/>
        <v>3.1424516095088999E-2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3.1240143390896816E-2</v>
      </c>
      <c r="T429" s="22">
        <f t="shared" si="102"/>
        <v>3.1763631164689651E-2</v>
      </c>
      <c r="U429" s="22">
        <f t="shared" si="102"/>
        <v>3.1928676546757399E-2</v>
      </c>
      <c r="V429" s="22">
        <f t="shared" si="102"/>
        <v>3.1876060082302253E-2</v>
      </c>
      <c r="W429" s="22">
        <f t="shared" si="102"/>
        <v>3.1951289077807254E-2</v>
      </c>
      <c r="X429" s="22">
        <f t="shared" si="102"/>
        <v>3.2053511894857258E-2</v>
      </c>
      <c r="Y429" s="22">
        <f t="shared" si="102"/>
        <v>3.2197171936481576E-2</v>
      </c>
      <c r="Z429" s="22">
        <f t="shared" si="102"/>
        <v>3.2369932061727905E-2</v>
      </c>
      <c r="AA429" s="22">
        <f t="shared" si="102"/>
        <v>3.2572451856518699E-2</v>
      </c>
      <c r="AB429" s="22">
        <f t="shared" si="102"/>
        <v>3.2834365266488315E-2</v>
      </c>
      <c r="AC429" s="22">
        <f t="shared" si="102"/>
        <v>3.3160984628871078E-2</v>
      </c>
      <c r="AD429" s="22">
        <f t="shared" si="102"/>
        <v>3.3541092245070167E-2</v>
      </c>
      <c r="AE429" s="22">
        <f t="shared" si="102"/>
        <v>3.3941891657229224E-2</v>
      </c>
      <c r="AF429" s="22">
        <f t="shared" si="102"/>
        <v>3.4367560183402777E-2</v>
      </c>
      <c r="AG429" s="22">
        <f t="shared" si="102"/>
        <v>3.4858205362329822E-2</v>
      </c>
      <c r="AH429" s="22">
        <f t="shared" si="102"/>
        <v>3.5377808176552963E-2</v>
      </c>
      <c r="AI429" s="22">
        <f t="shared" si="102"/>
        <v>3.5928386119943707E-2</v>
      </c>
      <c r="AJ429" s="22">
        <f t="shared" si="102"/>
        <v>3.6513690462089729E-2</v>
      </c>
      <c r="AK429" s="22">
        <f t="shared" si="102"/>
        <v>3.712456893325726E-2</v>
      </c>
      <c r="AL429" s="22">
        <f t="shared" si="102"/>
        <v>3.7741424968579497E-2</v>
      </c>
      <c r="AM429" s="22">
        <f t="shared" si="102"/>
        <v>3.8356706724778505E-2</v>
      </c>
      <c r="AN429" s="22">
        <f t="shared" si="102"/>
        <v>3.8998742475027541E-2</v>
      </c>
      <c r="AO429" s="22">
        <f t="shared" si="102"/>
        <v>3.9626275719993685E-2</v>
      </c>
      <c r="AP429" s="22">
        <f t="shared" si="102"/>
        <v>4.0275273492701505E-2</v>
      </c>
      <c r="AQ429" s="22">
        <f t="shared" si="102"/>
        <v>4.0954668341753923E-2</v>
      </c>
      <c r="AR429" s="22">
        <f t="shared" si="102"/>
        <v>4.1666507434166944E-2</v>
      </c>
      <c r="AS429" s="22">
        <f t="shared" si="102"/>
        <v>4.2412714033193875E-2</v>
      </c>
      <c r="AT429" s="22">
        <f t="shared" si="102"/>
        <v>4.3139354709051191E-2</v>
      </c>
      <c r="AU429" s="22">
        <f t="shared" si="102"/>
        <v>4.3900511237667632E-2</v>
      </c>
      <c r="AV429" s="22">
        <f t="shared" si="102"/>
        <v>4.47169449563566E-2</v>
      </c>
      <c r="AW429" s="22">
        <f t="shared" si="102"/>
        <v>4.5580744796745003E-2</v>
      </c>
      <c r="AY429" s="79"/>
    </row>
    <row r="430" spans="1:51" x14ac:dyDescent="0.25">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2.8967336997006332E-4</v>
      </c>
      <c r="L430" s="22">
        <f t="shared" si="102"/>
        <v>2.9129279224209421E-4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2.8958373044922991E-4</v>
      </c>
      <c r="T430" s="22">
        <f t="shared" si="102"/>
        <v>2.9443625434717291E-4</v>
      </c>
      <c r="U430" s="22">
        <f t="shared" si="102"/>
        <v>2.9596615953469285E-4</v>
      </c>
      <c r="V430" s="22">
        <f t="shared" si="102"/>
        <v>2.9547842579194663E-4</v>
      </c>
      <c r="W430" s="22">
        <f t="shared" si="102"/>
        <v>2.9617576872292145E-4</v>
      </c>
      <c r="X430" s="22">
        <f t="shared" si="102"/>
        <v>2.9712333366614126E-4</v>
      </c>
      <c r="Y430" s="22">
        <f t="shared" si="102"/>
        <v>2.9845500523529884E-4</v>
      </c>
      <c r="Z430" s="22">
        <f t="shared" si="102"/>
        <v>3.0005642303020818E-4</v>
      </c>
      <c r="AA430" s="22">
        <f t="shared" si="102"/>
        <v>3.0193370115059038E-4</v>
      </c>
      <c r="AB430" s="22">
        <f t="shared" si="102"/>
        <v>3.0436153451116911E-4</v>
      </c>
      <c r="AC430" s="22">
        <f t="shared" si="102"/>
        <v>3.0738916636971264E-4</v>
      </c>
      <c r="AD430" s="22">
        <f t="shared" si="102"/>
        <v>3.1091261311237938E-4</v>
      </c>
      <c r="AE430" s="22">
        <f t="shared" si="102"/>
        <v>3.1462786459130501E-4</v>
      </c>
      <c r="AF430" s="22">
        <f t="shared" si="102"/>
        <v>3.1857364288693482E-4</v>
      </c>
      <c r="AG430" s="22">
        <f t="shared" si="102"/>
        <v>3.2312172896524743E-4</v>
      </c>
      <c r="AH430" s="22">
        <f t="shared" si="102"/>
        <v>3.2793824082986636E-4</v>
      </c>
      <c r="AI430" s="22">
        <f t="shared" si="102"/>
        <v>3.3304187984826517E-4</v>
      </c>
      <c r="AJ430" s="22">
        <f t="shared" si="102"/>
        <v>3.3846741880069422E-4</v>
      </c>
      <c r="AK430" s="22">
        <f t="shared" si="102"/>
        <v>3.4413001977913151E-4</v>
      </c>
      <c r="AL430" s="22">
        <f t="shared" si="102"/>
        <v>3.498480304048698E-4</v>
      </c>
      <c r="AM430" s="22">
        <f t="shared" si="102"/>
        <v>3.5555144808794561E-4</v>
      </c>
      <c r="AN430" s="22">
        <f t="shared" si="102"/>
        <v>3.6150286467757182E-4</v>
      </c>
      <c r="AO430" s="22">
        <f t="shared" si="102"/>
        <v>3.6731984879907097E-4</v>
      </c>
      <c r="AP430" s="22">
        <f t="shared" si="102"/>
        <v>3.7333580057375906E-4</v>
      </c>
      <c r="AQ430" s="22">
        <f t="shared" si="102"/>
        <v>3.7963352118197886E-4</v>
      </c>
      <c r="AR430" s="22">
        <f t="shared" si="102"/>
        <v>3.8623198704947618E-4</v>
      </c>
      <c r="AS430" s="22">
        <f t="shared" si="102"/>
        <v>3.931490260632925E-4</v>
      </c>
      <c r="AT430" s="22">
        <f t="shared" si="102"/>
        <v>3.998846967347731E-4</v>
      </c>
      <c r="AU430" s="22">
        <f t="shared" si="102"/>
        <v>4.0694031566246226E-4</v>
      </c>
      <c r="AV430" s="22">
        <f t="shared" si="102"/>
        <v>4.1450833220336525E-4</v>
      </c>
      <c r="AW430" s="22">
        <f t="shared" si="102"/>
        <v>4.2251541389345802E-4</v>
      </c>
      <c r="AY430" s="79"/>
    </row>
    <row r="431" spans="1:51" x14ac:dyDescent="0.25">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2.886579753167189E-3</v>
      </c>
      <c r="S431" s="22">
        <f t="shared" si="102"/>
        <v>2.561573125170372E-3</v>
      </c>
      <c r="T431" s="22">
        <f t="shared" si="102"/>
        <v>2.6573888031233691E-3</v>
      </c>
      <c r="U431" s="22">
        <f t="shared" si="102"/>
        <v>2.6631991538866259E-3</v>
      </c>
      <c r="V431" s="22">
        <f t="shared" si="102"/>
        <v>2.6123716322679351E-3</v>
      </c>
      <c r="W431" s="22">
        <f t="shared" si="102"/>
        <v>2.5888726175211374E-3</v>
      </c>
      <c r="X431" s="22">
        <f t="shared" si="102"/>
        <v>2.5691490530919642E-3</v>
      </c>
      <c r="Y431" s="22">
        <f t="shared" si="102"/>
        <v>2.5599180074547933E-3</v>
      </c>
      <c r="Z431" s="22">
        <f t="shared" si="102"/>
        <v>2.5577021821962501E-3</v>
      </c>
      <c r="AA431" s="22">
        <f t="shared" si="102"/>
        <v>2.5623678955233203E-3</v>
      </c>
      <c r="AB431" s="22">
        <f t="shared" si="102"/>
        <v>2.5802855740547697E-3</v>
      </c>
      <c r="AC431" s="22">
        <f t="shared" si="102"/>
        <v>2.6119490207208466E-3</v>
      </c>
      <c r="AD431" s="22">
        <f t="shared" si="102"/>
        <v>2.631945928810003E-3</v>
      </c>
      <c r="AE431" s="22">
        <f t="shared" si="102"/>
        <v>2.65369011767352E-3</v>
      </c>
      <c r="AF431" s="22">
        <f t="shared" si="102"/>
        <v>2.6777749237313323E-3</v>
      </c>
      <c r="AG431" s="22">
        <f t="shared" si="102"/>
        <v>2.7121503816495787E-3</v>
      </c>
      <c r="AH431" s="22">
        <f t="shared" si="102"/>
        <v>2.7486800957923626E-3</v>
      </c>
      <c r="AI431" s="22">
        <f t="shared" si="102"/>
        <v>2.7873396240884825E-3</v>
      </c>
      <c r="AJ431" s="22">
        <f t="shared" si="102"/>
        <v>2.828530552027387E-3</v>
      </c>
      <c r="AK431" s="22">
        <f t="shared" si="102"/>
        <v>2.8702353597962913E-3</v>
      </c>
      <c r="AL431" s="22">
        <f t="shared" si="102"/>
        <v>2.9086130464932147E-3</v>
      </c>
      <c r="AM431" s="22">
        <f t="shared" si="102"/>
        <v>2.9422913060240421E-3</v>
      </c>
      <c r="AN431" s="22">
        <f t="shared" si="102"/>
        <v>2.9913918565660342E-3</v>
      </c>
      <c r="AO431" s="22">
        <f t="shared" si="102"/>
        <v>3.0344953637258185E-3</v>
      </c>
      <c r="AP431" s="22">
        <f t="shared" si="102"/>
        <v>3.0778133248351137E-3</v>
      </c>
      <c r="AQ431" s="22">
        <f t="shared" si="102"/>
        <v>3.1226203867550789E-3</v>
      </c>
      <c r="AR431" s="22">
        <f t="shared" si="102"/>
        <v>3.1690178073415665E-3</v>
      </c>
      <c r="AS431" s="22">
        <f t="shared" si="102"/>
        <v>3.2170655273764969E-3</v>
      </c>
      <c r="AT431" s="22">
        <f t="shared" si="102"/>
        <v>3.2582492816302425E-3</v>
      </c>
      <c r="AU431" s="22">
        <f t="shared" si="102"/>
        <v>3.3008552178878142E-3</v>
      </c>
      <c r="AV431" s="22">
        <f t="shared" si="102"/>
        <v>3.3476020912604309E-3</v>
      </c>
      <c r="AW431" s="22">
        <f t="shared" si="102"/>
        <v>3.3969096406476058E-3</v>
      </c>
      <c r="AY431" s="79"/>
    </row>
    <row r="432" spans="1:51" x14ac:dyDescent="0.25">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1.4369412471908503E-2</v>
      </c>
      <c r="S432" s="22">
        <f t="shared" si="102"/>
        <v>1.2751527399214348E-2</v>
      </c>
      <c r="T432" s="22">
        <f t="shared" si="102"/>
        <v>1.3228498456837644E-2</v>
      </c>
      <c r="U432" s="22">
        <f t="shared" si="102"/>
        <v>1.3257422420096273E-2</v>
      </c>
      <c r="V432" s="22">
        <f t="shared" si="102"/>
        <v>1.3004402692419443E-2</v>
      </c>
      <c r="W432" s="22">
        <f t="shared" si="102"/>
        <v>1.2887424446725831E-2</v>
      </c>
      <c r="X432" s="22">
        <f t="shared" si="102"/>
        <v>1.2789240416858616E-2</v>
      </c>
      <c r="Y432" s="22">
        <f t="shared" si="102"/>
        <v>1.2743288212641162E-2</v>
      </c>
      <c r="Z432" s="22">
        <f t="shared" si="102"/>
        <v>1.2732257820333192E-2</v>
      </c>
      <c r="AA432" s="22">
        <f t="shared" si="102"/>
        <v>1.2755483771114141E-2</v>
      </c>
      <c r="AB432" s="22">
        <f t="shared" si="102"/>
        <v>1.2844678089433244E-2</v>
      </c>
      <c r="AC432" s="22">
        <f t="shared" si="102"/>
        <v>1.3002298929435295E-2</v>
      </c>
      <c r="AD432" s="22">
        <f t="shared" si="102"/>
        <v>1.3101843665790022E-2</v>
      </c>
      <c r="AE432" s="22">
        <f t="shared" si="102"/>
        <v>1.3210086377013973E-2</v>
      </c>
      <c r="AF432" s="22">
        <f t="shared" si="102"/>
        <v>1.3329980695600136E-2</v>
      </c>
      <c r="AG432" s="22">
        <f t="shared" si="102"/>
        <v>1.3501101944959713E-2</v>
      </c>
      <c r="AH432" s="22">
        <f t="shared" si="102"/>
        <v>1.368294709558222E-2</v>
      </c>
      <c r="AI432" s="22">
        <f t="shared" si="102"/>
        <v>1.3875394474680914E-2</v>
      </c>
      <c r="AJ432" s="22">
        <f t="shared" si="102"/>
        <v>1.4080443177390526E-2</v>
      </c>
      <c r="AK432" s="22">
        <f t="shared" si="102"/>
        <v>1.4288049977180313E-2</v>
      </c>
      <c r="AL432" s="22">
        <f t="shared" si="102"/>
        <v>1.4479094346995732E-2</v>
      </c>
      <c r="AM432" s="22">
        <f t="shared" si="102"/>
        <v>1.4646744938323915E-2</v>
      </c>
      <c r="AN432" s="22">
        <f t="shared" si="102"/>
        <v>1.4891167792936389E-2</v>
      </c>
      <c r="AO432" s="22">
        <f t="shared" si="102"/>
        <v>1.5105737327239122E-2</v>
      </c>
      <c r="AP432" s="22">
        <f t="shared" si="102"/>
        <v>1.5321374414674033E-2</v>
      </c>
      <c r="AQ432" s="22">
        <f t="shared" si="102"/>
        <v>1.5544424255467754E-2</v>
      </c>
      <c r="AR432" s="22">
        <f t="shared" si="102"/>
        <v>1.5775390911874305E-2</v>
      </c>
      <c r="AS432" s="22">
        <f t="shared" si="102"/>
        <v>1.6014572769489414E-2</v>
      </c>
      <c r="AT432" s="22">
        <f t="shared" si="102"/>
        <v>1.6219585761548434E-2</v>
      </c>
      <c r="AU432" s="22">
        <f t="shared" si="102"/>
        <v>1.6431678384717829E-2</v>
      </c>
      <c r="AV432" s="22">
        <f t="shared" si="102"/>
        <v>1.6664384619328593E-2</v>
      </c>
      <c r="AW432" s="22">
        <f t="shared" si="102"/>
        <v>1.6909837915516202E-2</v>
      </c>
      <c r="AY432" s="79"/>
    </row>
    <row r="433" spans="1:51" x14ac:dyDescent="0.25">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0.17476418316081965</v>
      </c>
      <c r="O433" s="22">
        <f t="shared" si="102"/>
        <v>0.17840915017095654</v>
      </c>
      <c r="P433" s="22">
        <f t="shared" si="102"/>
        <v>0.18092055691117107</v>
      </c>
      <c r="Q433" s="22">
        <f t="shared" si="102"/>
        <v>0.18434967364231722</v>
      </c>
      <c r="R433" s="22">
        <f t="shared" si="102"/>
        <v>0.18794438918293385</v>
      </c>
      <c r="S433" s="22">
        <f t="shared" si="102"/>
        <v>0.17352394422071399</v>
      </c>
      <c r="T433" s="22">
        <f t="shared" si="102"/>
        <v>0.18435164659614559</v>
      </c>
      <c r="U433" s="22">
        <f t="shared" si="102"/>
        <v>0.18914484441955828</v>
      </c>
      <c r="V433" s="22">
        <f t="shared" si="102"/>
        <v>0.18988761188909178</v>
      </c>
      <c r="W433" s="22">
        <f t="shared" si="102"/>
        <v>0.1925422192598249</v>
      </c>
      <c r="X433" s="22">
        <f t="shared" si="102"/>
        <v>0.19545684699031254</v>
      </c>
      <c r="Y433" s="22">
        <f t="shared" si="102"/>
        <v>0.1991753377978808</v>
      </c>
      <c r="Z433" s="22">
        <f t="shared" si="102"/>
        <v>0.20347786196208481</v>
      </c>
      <c r="AA433" s="22">
        <f t="shared" si="102"/>
        <v>0.20839321105778491</v>
      </c>
      <c r="AB433" s="22">
        <f t="shared" si="102"/>
        <v>0.21449085527974951</v>
      </c>
      <c r="AC433" s="22">
        <f t="shared" si="102"/>
        <v>0.2218885792235257</v>
      </c>
      <c r="AD433" s="22">
        <f t="shared" si="102"/>
        <v>0.23100210550788483</v>
      </c>
      <c r="AE433" s="22">
        <f t="shared" si="102"/>
        <v>0.24064931413892085</v>
      </c>
      <c r="AF433" s="22">
        <f t="shared" si="102"/>
        <v>0.25092249902987085</v>
      </c>
      <c r="AG433" s="22">
        <f t="shared" si="102"/>
        <v>0.26263639404447886</v>
      </c>
      <c r="AH433" s="22">
        <f t="shared" si="102"/>
        <v>0.27510228640652162</v>
      </c>
      <c r="AI433" s="22">
        <f t="shared" si="102"/>
        <v>0.28837044821239044</v>
      </c>
      <c r="AJ433" s="22">
        <f t="shared" si="102"/>
        <v>0.30254039848695968</v>
      </c>
      <c r="AK433" s="22">
        <f t="shared" si="102"/>
        <v>0.31745434421543811</v>
      </c>
      <c r="AL433" s="22">
        <f t="shared" si="102"/>
        <v>0.33272051191152302</v>
      </c>
      <c r="AM433" s="22">
        <f t="shared" si="102"/>
        <v>0.3481824677377201</v>
      </c>
      <c r="AN433" s="22">
        <f t="shared" si="102"/>
        <v>0.36398088126307615</v>
      </c>
      <c r="AO433" s="22">
        <f t="shared" si="102"/>
        <v>0.37967934690477179</v>
      </c>
      <c r="AP433" s="22">
        <f t="shared" si="102"/>
        <v>0.39604503544132569</v>
      </c>
      <c r="AQ433" s="22">
        <f t="shared" si="102"/>
        <v>0.41328082540931393</v>
      </c>
      <c r="AR433" s="22">
        <f t="shared" si="102"/>
        <v>0.43145142353978966</v>
      </c>
      <c r="AS433" s="22">
        <f t="shared" si="102"/>
        <v>0.45062073800901142</v>
      </c>
      <c r="AT433" s="22">
        <f t="shared" si="102"/>
        <v>0.46962159400520392</v>
      </c>
      <c r="AU433" s="22">
        <f t="shared" si="102"/>
        <v>0.48963990936693613</v>
      </c>
      <c r="AV433" s="22">
        <f t="shared" si="102"/>
        <v>0.51115265692741996</v>
      </c>
      <c r="AW433" s="22">
        <f t="shared" si="102"/>
        <v>0.53401448171489141</v>
      </c>
      <c r="AY433" s="79"/>
    </row>
    <row r="434" spans="1:51" x14ac:dyDescent="0.25">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1.1888455997286118E-4</v>
      </c>
      <c r="T434" s="22">
        <f t="shared" si="102"/>
        <v>1.1896261577939745E-4</v>
      </c>
      <c r="U434" s="22">
        <f t="shared" si="102"/>
        <v>1.1892218599760219E-4</v>
      </c>
      <c r="V434" s="22">
        <f t="shared" si="102"/>
        <v>1.1891064770528544E-4</v>
      </c>
      <c r="W434" s="22">
        <f t="shared" si="102"/>
        <v>1.1903395070385184E-4</v>
      </c>
      <c r="X434" s="22">
        <f t="shared" si="102"/>
        <v>1.1923395119710909E-4</v>
      </c>
      <c r="Y434" s="22">
        <f t="shared" si="102"/>
        <v>1.1942411379575778E-4</v>
      </c>
      <c r="Z434" s="22">
        <f t="shared" si="102"/>
        <v>1.1960643697150083E-4</v>
      </c>
      <c r="AA434" s="22">
        <f t="shared" si="102"/>
        <v>1.1978007317047797E-4</v>
      </c>
      <c r="AB434" s="22">
        <f t="shared" si="102"/>
        <v>1.1994892516148624E-4</v>
      </c>
      <c r="AC434" s="22">
        <f t="shared" si="102"/>
        <v>1.2011612727676896E-4</v>
      </c>
      <c r="AD434" s="22">
        <f t="shared" si="102"/>
        <v>1.2028086074895928E-4</v>
      </c>
      <c r="AE434" s="22">
        <f t="shared" si="102"/>
        <v>1.2044336569342393E-4</v>
      </c>
      <c r="AF434" s="22">
        <f t="shared" si="102"/>
        <v>1.2060435109292993E-4</v>
      </c>
      <c r="AG434" s="22">
        <f t="shared" si="102"/>
        <v>1.2076479279582561E-4</v>
      </c>
      <c r="AH434" s="22">
        <f t="shared" si="102"/>
        <v>1.209233564851354E-4</v>
      </c>
      <c r="AI434" s="22">
        <f t="shared" ref="L434:AW441" si="103">AI1537</f>
        <v>1.210820496781512E-4</v>
      </c>
      <c r="AJ434" s="22">
        <f t="shared" si="103"/>
        <v>1.2123921402019596E-4</v>
      </c>
      <c r="AK434" s="22">
        <f t="shared" si="103"/>
        <v>1.2139085367547188E-4</v>
      </c>
      <c r="AL434" s="22">
        <f t="shared" si="103"/>
        <v>1.2153554376658857E-4</v>
      </c>
      <c r="AM434" s="22">
        <f t="shared" si="103"/>
        <v>1.2167338249519188E-4</v>
      </c>
      <c r="AN434" s="22">
        <f t="shared" si="103"/>
        <v>1.2180709588138769E-4</v>
      </c>
      <c r="AO434" s="22">
        <f t="shared" si="103"/>
        <v>1.2193147057438729E-4</v>
      </c>
      <c r="AP434" s="22">
        <f t="shared" si="103"/>
        <v>1.2204743883303182E-4</v>
      </c>
      <c r="AQ434" s="22">
        <f t="shared" si="103"/>
        <v>1.2215539113774243E-4</v>
      </c>
      <c r="AR434" s="22">
        <f t="shared" si="103"/>
        <v>1.2225368568590832E-4</v>
      </c>
      <c r="AS434" s="22">
        <f t="shared" si="103"/>
        <v>1.2234051689113715E-4</v>
      </c>
      <c r="AT434" s="22">
        <f t="shared" si="103"/>
        <v>1.2241192155130047E-4</v>
      </c>
      <c r="AU434" s="22">
        <f t="shared" si="103"/>
        <v>1.2247195550900628E-4</v>
      </c>
      <c r="AV434" s="22">
        <f t="shared" si="103"/>
        <v>1.2252227431416789E-4</v>
      </c>
      <c r="AW434" s="22">
        <f t="shared" si="103"/>
        <v>1.2256050316428917E-4</v>
      </c>
      <c r="AY434" s="79"/>
    </row>
    <row r="435" spans="1:51" x14ac:dyDescent="0.25">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8.1584709877445701E-4</v>
      </c>
      <c r="T435" s="22">
        <f t="shared" si="103"/>
        <v>8.1638275793254804E-4</v>
      </c>
      <c r="U435" s="22">
        <f t="shared" si="103"/>
        <v>8.1610530794081436E-4</v>
      </c>
      <c r="V435" s="22">
        <f t="shared" si="103"/>
        <v>8.160261262345137E-4</v>
      </c>
      <c r="W435" s="22">
        <f t="shared" si="103"/>
        <v>8.1687229493525629E-4</v>
      </c>
      <c r="X435" s="22">
        <f t="shared" si="103"/>
        <v>8.1824480135841689E-4</v>
      </c>
      <c r="Y435" s="22">
        <f t="shared" si="103"/>
        <v>8.1954979508038048E-4</v>
      </c>
      <c r="Z435" s="22">
        <f t="shared" si="103"/>
        <v>8.2080099064356588E-4</v>
      </c>
      <c r="AA435" s="22">
        <f t="shared" si="103"/>
        <v>8.219925716967325E-4</v>
      </c>
      <c r="AB435" s="22">
        <f t="shared" si="103"/>
        <v>8.2315132105003665E-4</v>
      </c>
      <c r="AC435" s="22">
        <f t="shared" si="103"/>
        <v>8.2429874810611102E-4</v>
      </c>
      <c r="AD435" s="22">
        <f t="shared" si="103"/>
        <v>8.2542923406146284E-4</v>
      </c>
      <c r="AE435" s="22">
        <f t="shared" si="103"/>
        <v>8.2654442671144419E-4</v>
      </c>
      <c r="AF435" s="22">
        <f t="shared" si="103"/>
        <v>8.2764919146106355E-4</v>
      </c>
      <c r="AG435" s="22">
        <f t="shared" si="103"/>
        <v>8.287502250844352E-4</v>
      </c>
      <c r="AH435" s="22">
        <f t="shared" si="103"/>
        <v>8.2983837081104534E-4</v>
      </c>
      <c r="AI435" s="22">
        <f t="shared" si="103"/>
        <v>8.3092740525880478E-4</v>
      </c>
      <c r="AJ435" s="22">
        <f t="shared" si="103"/>
        <v>8.3200594794355126E-4</v>
      </c>
      <c r="AK435" s="22">
        <f t="shared" si="103"/>
        <v>8.3304657738142137E-4</v>
      </c>
      <c r="AL435" s="22">
        <f t="shared" si="103"/>
        <v>8.3403951532967885E-4</v>
      </c>
      <c r="AM435" s="22">
        <f t="shared" si="103"/>
        <v>8.3498543569861022E-4</v>
      </c>
      <c r="AN435" s="22">
        <f t="shared" si="103"/>
        <v>8.3590304584260265E-4</v>
      </c>
      <c r="AO435" s="22">
        <f t="shared" si="103"/>
        <v>8.3675656906267288E-4</v>
      </c>
      <c r="AP435" s="22">
        <f t="shared" si="103"/>
        <v>8.3755240299928063E-4</v>
      </c>
      <c r="AQ435" s="22">
        <f t="shared" si="103"/>
        <v>8.3829322733024723E-4</v>
      </c>
      <c r="AR435" s="22">
        <f t="shared" si="103"/>
        <v>8.3896777516021589E-4</v>
      </c>
      <c r="AS435" s="22">
        <f t="shared" si="103"/>
        <v>8.395636556251414E-4</v>
      </c>
      <c r="AT435" s="22">
        <f t="shared" si="103"/>
        <v>8.4005367119021138E-4</v>
      </c>
      <c r="AU435" s="22">
        <f t="shared" si="103"/>
        <v>8.404656551369359E-4</v>
      </c>
      <c r="AV435" s="22">
        <f t="shared" si="103"/>
        <v>8.4081096870174436E-4</v>
      </c>
      <c r="AW435" s="22">
        <f t="shared" si="103"/>
        <v>8.4107331476643136E-4</v>
      </c>
      <c r="AY435" s="79"/>
    </row>
    <row r="436" spans="1:51" x14ac:dyDescent="0.25">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1.489070601115726E-5</v>
      </c>
      <c r="R436" s="22">
        <f t="shared" si="103"/>
        <v>1.4988675221399694E-5</v>
      </c>
      <c r="S436" s="22">
        <f t="shared" si="103"/>
        <v>1.4951101535927772E-5</v>
      </c>
      <c r="T436" s="22">
        <f t="shared" si="103"/>
        <v>1.4975369144029958E-5</v>
      </c>
      <c r="U436" s="22">
        <f t="shared" si="103"/>
        <v>1.4975896946057861E-5</v>
      </c>
      <c r="V436" s="22">
        <f t="shared" si="103"/>
        <v>1.4980982185767226E-5</v>
      </c>
      <c r="W436" s="22">
        <f t="shared" si="103"/>
        <v>1.5010771698457164E-5</v>
      </c>
      <c r="X436" s="22">
        <f t="shared" si="103"/>
        <v>1.5054156746356709E-5</v>
      </c>
      <c r="Y436" s="22">
        <f t="shared" si="103"/>
        <v>1.509476825280468E-5</v>
      </c>
      <c r="Z436" s="22">
        <f t="shared" si="103"/>
        <v>1.513306196252629E-5</v>
      </c>
      <c r="AA436" s="22">
        <f t="shared" si="103"/>
        <v>1.5168947692397513E-5</v>
      </c>
      <c r="AB436" s="22">
        <f t="shared" si="103"/>
        <v>1.5203221310338531E-5</v>
      </c>
      <c r="AC436" s="22">
        <f t="shared" si="103"/>
        <v>1.5236522949708545E-5</v>
      </c>
      <c r="AD436" s="22">
        <f t="shared" si="103"/>
        <v>1.5268744580277758E-5</v>
      </c>
      <c r="AE436" s="22">
        <f t="shared" si="103"/>
        <v>1.5299972740722126E-5</v>
      </c>
      <c r="AF436" s="22">
        <f t="shared" si="103"/>
        <v>1.533037720621435E-5</v>
      </c>
      <c r="AG436" s="22">
        <f t="shared" si="103"/>
        <v>1.5360173052733888E-5</v>
      </c>
      <c r="AH436" s="22">
        <f t="shared" si="103"/>
        <v>1.5389142967342891E-5</v>
      </c>
      <c r="AI436" s="22">
        <f t="shared" si="103"/>
        <v>1.5417687214492416E-5</v>
      </c>
      <c r="AJ436" s="22">
        <f t="shared" si="103"/>
        <v>1.5445524150098428E-5</v>
      </c>
      <c r="AK436" s="22">
        <f t="shared" si="103"/>
        <v>1.5471941630826872E-5</v>
      </c>
      <c r="AL436" s="22">
        <f t="shared" si="103"/>
        <v>1.54967039986912E-5</v>
      </c>
      <c r="AM436" s="22">
        <f t="shared" si="103"/>
        <v>1.5519855385925853E-5</v>
      </c>
      <c r="AN436" s="22">
        <f t="shared" si="103"/>
        <v>1.5541919846823716E-5</v>
      </c>
      <c r="AO436" s="22">
        <f t="shared" si="103"/>
        <v>1.5561963638966707E-5</v>
      </c>
      <c r="AP436" s="22">
        <f t="shared" si="103"/>
        <v>1.558018093734966E-5</v>
      </c>
      <c r="AQ436" s="22">
        <f t="shared" si="103"/>
        <v>1.559666464364834E-5</v>
      </c>
      <c r="AR436" s="22">
        <f t="shared" si="103"/>
        <v>1.5611136004951967E-5</v>
      </c>
      <c r="AS436" s="22">
        <f t="shared" si="103"/>
        <v>1.5623287402871632E-5</v>
      </c>
      <c r="AT436" s="22">
        <f t="shared" si="103"/>
        <v>1.5632420812929532E-5</v>
      </c>
      <c r="AU436" s="22">
        <f t="shared" si="103"/>
        <v>1.5639294660882165E-5</v>
      </c>
      <c r="AV436" s="22">
        <f t="shared" si="103"/>
        <v>1.5644227511331414E-5</v>
      </c>
      <c r="AW436" s="22">
        <f t="shared" si="103"/>
        <v>1.5646807339630332E-5</v>
      </c>
      <c r="AY436" s="79"/>
    </row>
    <row r="437" spans="1:51" x14ac:dyDescent="0.25">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1.5149984613639169E-3</v>
      </c>
      <c r="R437" s="22">
        <f t="shared" si="103"/>
        <v>1.5249659674490626E-3</v>
      </c>
      <c r="S437" s="22">
        <f t="shared" si="103"/>
        <v>1.5211431751895766E-3</v>
      </c>
      <c r="T437" s="22">
        <f t="shared" si="103"/>
        <v>1.5236121910245711E-3</v>
      </c>
      <c r="U437" s="22">
        <f t="shared" si="103"/>
        <v>1.5236658902420279E-3</v>
      </c>
      <c r="V437" s="22">
        <f t="shared" si="103"/>
        <v>1.5241832686879913E-3</v>
      </c>
      <c r="W437" s="22">
        <f t="shared" si="103"/>
        <v>1.5272140897824528E-3</v>
      </c>
      <c r="X437" s="22">
        <f t="shared" si="103"/>
        <v>1.5316281370925506E-3</v>
      </c>
      <c r="Y437" s="22">
        <f t="shared" si="103"/>
        <v>1.5357600009367667E-3</v>
      </c>
      <c r="Z437" s="22">
        <f t="shared" si="103"/>
        <v>1.5396560493353237E-3</v>
      </c>
      <c r="AA437" s="22">
        <f t="shared" si="103"/>
        <v>1.5433071069479779E-3</v>
      </c>
      <c r="AB437" s="22">
        <f t="shared" si="103"/>
        <v>1.5467941463406772E-3</v>
      </c>
      <c r="AC437" s="22">
        <f t="shared" si="103"/>
        <v>1.5501822954565529E-3</v>
      </c>
      <c r="AD437" s="22">
        <f t="shared" si="103"/>
        <v>1.553460563169207E-3</v>
      </c>
      <c r="AE437" s="22">
        <f t="shared" si="103"/>
        <v>1.5566377540283231E-3</v>
      </c>
      <c r="AF437" s="22">
        <f t="shared" si="103"/>
        <v>1.5597311411655616E-3</v>
      </c>
      <c r="AG437" s="22">
        <f t="shared" si="103"/>
        <v>1.5627626066715163E-3</v>
      </c>
      <c r="AH437" s="22">
        <f t="shared" si="103"/>
        <v>1.565710040864737E-3</v>
      </c>
      <c r="AI437" s="22">
        <f t="shared" si="103"/>
        <v>1.5686141671351714E-3</v>
      </c>
      <c r="AJ437" s="22">
        <f t="shared" si="103"/>
        <v>1.5714463306726561E-3</v>
      </c>
      <c r="AK437" s="22">
        <f t="shared" si="103"/>
        <v>1.5741340771520181E-3</v>
      </c>
      <c r="AL437" s="22">
        <f t="shared" si="103"/>
        <v>1.5766534304443389E-3</v>
      </c>
      <c r="AM437" s="22">
        <f t="shared" si="103"/>
        <v>1.579008880616591E-3</v>
      </c>
      <c r="AN437" s="22">
        <f t="shared" si="103"/>
        <v>1.5812537455871332E-3</v>
      </c>
      <c r="AO437" s="22">
        <f t="shared" si="103"/>
        <v>1.5832930252716408E-3</v>
      </c>
      <c r="AP437" s="22">
        <f t="shared" si="103"/>
        <v>1.5851464752692235E-3</v>
      </c>
      <c r="AQ437" s="22">
        <f t="shared" si="103"/>
        <v>1.5868235475088714E-3</v>
      </c>
      <c r="AR437" s="22">
        <f t="shared" si="103"/>
        <v>1.5882958813318885E-3</v>
      </c>
      <c r="AS437" s="22">
        <f t="shared" si="103"/>
        <v>1.5895321792708801E-3</v>
      </c>
      <c r="AT437" s="22">
        <f t="shared" si="103"/>
        <v>1.5904614234702049E-3</v>
      </c>
      <c r="AU437" s="22">
        <f t="shared" si="103"/>
        <v>1.5911607770847406E-3</v>
      </c>
      <c r="AV437" s="22">
        <f t="shared" si="103"/>
        <v>1.5916626512628453E-3</v>
      </c>
      <c r="AW437" s="22">
        <f t="shared" si="103"/>
        <v>1.5919251261180011E-3</v>
      </c>
      <c r="AY437" s="79"/>
    </row>
    <row r="438" spans="1:51" x14ac:dyDescent="0.25">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5">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5">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0.12233950618032065</v>
      </c>
      <c r="R440" s="22">
        <f t="shared" si="103"/>
        <v>0.12056837226162823</v>
      </c>
      <c r="S440" s="22">
        <f t="shared" si="103"/>
        <v>0.10762044711841957</v>
      </c>
      <c r="T440" s="22">
        <f t="shared" si="103"/>
        <v>0.11133933960225405</v>
      </c>
      <c r="U440" s="22">
        <f t="shared" si="103"/>
        <v>0.11124363073088987</v>
      </c>
      <c r="V440" s="22">
        <f t="shared" si="103"/>
        <v>0.10873635437053765</v>
      </c>
      <c r="W440" s="22">
        <f t="shared" si="103"/>
        <v>0.10738884531202461</v>
      </c>
      <c r="X440" s="22">
        <f t="shared" si="103"/>
        <v>0.10620600176250718</v>
      </c>
      <c r="Y440" s="22">
        <f t="shared" si="103"/>
        <v>0.10549744062640735</v>
      </c>
      <c r="Z440" s="22">
        <f t="shared" si="103"/>
        <v>0.10511085916606454</v>
      </c>
      <c r="AA440" s="22">
        <f t="shared" si="103"/>
        <v>0.10503815393739427</v>
      </c>
      <c r="AB440" s="22">
        <f t="shared" si="103"/>
        <v>0.10554658316499993</v>
      </c>
      <c r="AC440" s="22">
        <f t="shared" si="103"/>
        <v>0.10665326258581415</v>
      </c>
      <c r="AD440" s="22">
        <f t="shared" si="103"/>
        <v>0.10822393250372098</v>
      </c>
      <c r="AE440" s="22">
        <f t="shared" si="103"/>
        <v>0.10992837983450386</v>
      </c>
      <c r="AF440" s="22">
        <f t="shared" si="103"/>
        <v>0.11179580503950691</v>
      </c>
      <c r="AG440" s="22">
        <f t="shared" si="103"/>
        <v>0.11417872146965662</v>
      </c>
      <c r="AH440" s="22">
        <f t="shared" si="103"/>
        <v>0.11673220885971043</v>
      </c>
      <c r="AI440" s="22">
        <f t="shared" si="103"/>
        <v>0.11946048516880806</v>
      </c>
      <c r="AJ440" s="22">
        <f t="shared" si="103"/>
        <v>0.12238833175974258</v>
      </c>
      <c r="AK440" s="22">
        <f t="shared" si="103"/>
        <v>0.12543252108327288</v>
      </c>
      <c r="AL440" s="22">
        <f t="shared" si="103"/>
        <v>0.12842265561504368</v>
      </c>
      <c r="AM440" s="22">
        <f t="shared" si="103"/>
        <v>0.13129558506215747</v>
      </c>
      <c r="AN440" s="22">
        <f t="shared" si="103"/>
        <v>0.13428013988713808</v>
      </c>
      <c r="AO440" s="22">
        <f t="shared" si="103"/>
        <v>0.13704522309785419</v>
      </c>
      <c r="AP440" s="22">
        <f t="shared" si="103"/>
        <v>0.13988045985572906</v>
      </c>
      <c r="AQ440" s="22">
        <f t="shared" si="103"/>
        <v>0.14284855094189042</v>
      </c>
      <c r="AR440" s="22">
        <f t="shared" si="103"/>
        <v>0.14595839439825598</v>
      </c>
      <c r="AS440" s="22">
        <f t="shared" si="103"/>
        <v>0.14921733437797907</v>
      </c>
      <c r="AT440" s="22">
        <f t="shared" si="103"/>
        <v>0.15221954572367813</v>
      </c>
      <c r="AU440" s="22">
        <f t="shared" si="103"/>
        <v>0.15536335912843585</v>
      </c>
      <c r="AV440" s="22">
        <f t="shared" si="103"/>
        <v>0.15878614125008716</v>
      </c>
      <c r="AW440" s="22">
        <f t="shared" si="103"/>
        <v>0.16241832365559217</v>
      </c>
      <c r="AY440" s="79"/>
    </row>
    <row r="441" spans="1:51" x14ac:dyDescent="0.25">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1.2355059245839614E-2</v>
      </c>
      <c r="P441" s="22">
        <f t="shared" si="103"/>
        <v>1.2094642930917438E-2</v>
      </c>
      <c r="Q441" s="22">
        <f t="shared" si="103"/>
        <v>1.1905551806853851E-2</v>
      </c>
      <c r="R441" s="22">
        <f t="shared" si="103"/>
        <v>1.1733192711380727E-2</v>
      </c>
      <c r="S441" s="22">
        <f t="shared" si="103"/>
        <v>1.0473156616772611E-2</v>
      </c>
      <c r="T441" s="22">
        <f t="shared" si="103"/>
        <v>1.0835063154675025E-2</v>
      </c>
      <c r="U441" s="22">
        <f t="shared" si="103"/>
        <v>1.0825749181110983E-2</v>
      </c>
      <c r="V441" s="22">
        <f t="shared" si="103"/>
        <v>1.0581751885925927E-2</v>
      </c>
      <c r="W441" s="22">
        <f t="shared" si="103"/>
        <v>1.0450618130304212E-2</v>
      </c>
      <c r="X441" s="22">
        <f t="shared" ref="L441:AW448" si="105">X1544</f>
        <v>1.0335508910086938E-2</v>
      </c>
      <c r="Y441" s="22">
        <f t="shared" si="105"/>
        <v>1.0266554803784387E-2</v>
      </c>
      <c r="Z441" s="22">
        <f t="shared" si="105"/>
        <v>1.0228934367448012E-2</v>
      </c>
      <c r="AA441" s="22">
        <f t="shared" si="105"/>
        <v>1.0221859008934735E-2</v>
      </c>
      <c r="AB441" s="22">
        <f t="shared" si="105"/>
        <v>1.0271337143172545E-2</v>
      </c>
      <c r="AC441" s="22">
        <f t="shared" si="105"/>
        <v>1.0379034399679882E-2</v>
      </c>
      <c r="AD441" s="22">
        <f t="shared" si="105"/>
        <v>1.0531885205302268E-2</v>
      </c>
      <c r="AE441" s="22">
        <f t="shared" si="105"/>
        <v>1.0697754650359366E-2</v>
      </c>
      <c r="AF441" s="22">
        <f t="shared" si="105"/>
        <v>1.0879484397501053E-2</v>
      </c>
      <c r="AG441" s="22">
        <f t="shared" si="105"/>
        <v>1.1111379521948713E-2</v>
      </c>
      <c r="AH441" s="22">
        <f t="shared" si="105"/>
        <v>1.1359873874751026E-2</v>
      </c>
      <c r="AI441" s="22">
        <f t="shared" si="105"/>
        <v>1.1625377929455139E-2</v>
      </c>
      <c r="AJ441" s="22">
        <f t="shared" si="105"/>
        <v>1.1910303301145895E-2</v>
      </c>
      <c r="AK441" s="22">
        <f t="shared" si="105"/>
        <v>1.2206550644565297E-2</v>
      </c>
      <c r="AL441" s="22">
        <f t="shared" si="105"/>
        <v>1.249753760935645E-2</v>
      </c>
      <c r="AM441" s="22">
        <f t="shared" si="105"/>
        <v>1.2777118682044734E-2</v>
      </c>
      <c r="AN441" s="22">
        <f t="shared" si="105"/>
        <v>1.3067562653894913E-2</v>
      </c>
      <c r="AO441" s="22">
        <f t="shared" si="105"/>
        <v>1.3336648597129973E-2</v>
      </c>
      <c r="AP441" s="22">
        <f t="shared" si="105"/>
        <v>1.3612561580265794E-2</v>
      </c>
      <c r="AQ441" s="22">
        <f t="shared" si="105"/>
        <v>1.3901403372235027E-2</v>
      </c>
      <c r="AR441" s="22">
        <f t="shared" si="105"/>
        <v>1.4204039892006441E-2</v>
      </c>
      <c r="AS441" s="22">
        <f t="shared" si="105"/>
        <v>1.4521185840812483E-2</v>
      </c>
      <c r="AT441" s="22">
        <f t="shared" si="105"/>
        <v>1.4813348068921052E-2</v>
      </c>
      <c r="AU441" s="22">
        <f t="shared" si="105"/>
        <v>1.511929039720099E-2</v>
      </c>
      <c r="AV441" s="22">
        <f t="shared" si="105"/>
        <v>1.5452380754888305E-2</v>
      </c>
      <c r="AW441" s="22">
        <f t="shared" si="105"/>
        <v>1.5805849042858547E-2</v>
      </c>
      <c r="AY441" s="79"/>
    </row>
    <row r="442" spans="1:51" x14ac:dyDescent="0.25">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6.5763803942104543E-2</v>
      </c>
      <c r="M442" s="22">
        <f t="shared" si="105"/>
        <v>6.7295612361813625E-2</v>
      </c>
      <c r="N442" s="22">
        <f t="shared" si="105"/>
        <v>6.8471619369899747E-2</v>
      </c>
      <c r="O442" s="22">
        <f t="shared" si="105"/>
        <v>6.94156577655035E-2</v>
      </c>
      <c r="P442" s="22">
        <f t="shared" si="105"/>
        <v>7.0122113289878343E-2</v>
      </c>
      <c r="Q442" s="22">
        <f t="shared" si="105"/>
        <v>7.1027984276732931E-2</v>
      </c>
      <c r="R442" s="22">
        <f t="shared" si="105"/>
        <v>7.1969839340941866E-2</v>
      </c>
      <c r="S442" s="22">
        <f t="shared" si="105"/>
        <v>6.8845656134018302E-2</v>
      </c>
      <c r="T442" s="22">
        <f t="shared" si="105"/>
        <v>7.1321901985795813E-2</v>
      </c>
      <c r="U442" s="22">
        <f t="shared" si="105"/>
        <v>7.2469597577973985E-2</v>
      </c>
      <c r="V442" s="22">
        <f t="shared" si="105"/>
        <v>7.2768106185235618E-2</v>
      </c>
      <c r="W442" s="22">
        <f t="shared" si="105"/>
        <v>7.3508419522259422E-2</v>
      </c>
      <c r="X442" s="22">
        <f t="shared" si="105"/>
        <v>7.4323170408268066E-2</v>
      </c>
      <c r="Y442" s="22">
        <f t="shared" si="105"/>
        <v>7.5293308604912831E-2</v>
      </c>
      <c r="Z442" s="22">
        <f t="shared" si="105"/>
        <v>7.6373045865877995E-2</v>
      </c>
      <c r="AA442" s="22">
        <f t="shared" si="105"/>
        <v>7.75673394761104E-2</v>
      </c>
      <c r="AB442" s="22">
        <f t="shared" si="105"/>
        <v>7.899423095093111E-2</v>
      </c>
      <c r="AC442" s="22">
        <f t="shared" si="105"/>
        <v>8.0677468039336717E-2</v>
      </c>
      <c r="AD442" s="22">
        <f t="shared" si="105"/>
        <v>8.2576193190602235E-2</v>
      </c>
      <c r="AE442" s="22">
        <f t="shared" si="105"/>
        <v>8.4561996581184767E-2</v>
      </c>
      <c r="AF442" s="22">
        <f t="shared" si="105"/>
        <v>8.6652583164931421E-2</v>
      </c>
      <c r="AG442" s="22">
        <f t="shared" si="105"/>
        <v>8.9010762090266135E-2</v>
      </c>
      <c r="AH442" s="22">
        <f t="shared" si="105"/>
        <v>9.1494149431106397E-2</v>
      </c>
      <c r="AI442" s="22">
        <f t="shared" si="105"/>
        <v>9.4111719328327056E-2</v>
      </c>
      <c r="AJ442" s="22">
        <f t="shared" si="105"/>
        <v>9.6880602519518383E-2</v>
      </c>
      <c r="AK442" s="22">
        <f t="shared" si="105"/>
        <v>9.9765899324431181E-2</v>
      </c>
      <c r="AL442" s="22">
        <f t="shared" si="105"/>
        <v>0.1026884644502874</v>
      </c>
      <c r="AM442" s="22">
        <f t="shared" si="105"/>
        <v>0.10561724854435038</v>
      </c>
      <c r="AN442" s="22">
        <f t="shared" si="105"/>
        <v>0.1086686092936657</v>
      </c>
      <c r="AO442" s="22">
        <f t="shared" si="105"/>
        <v>0.11167359448333959</v>
      </c>
      <c r="AP442" s="22">
        <f t="shared" si="105"/>
        <v>0.11478117196819843</v>
      </c>
      <c r="AQ442" s="22">
        <f t="shared" si="105"/>
        <v>0.11802937811068928</v>
      </c>
      <c r="AR442" s="22">
        <f t="shared" si="105"/>
        <v>0.12142839316285003</v>
      </c>
      <c r="AS442" s="22">
        <f t="shared" si="105"/>
        <v>0.12498800752039292</v>
      </c>
      <c r="AT442" s="22">
        <f t="shared" si="105"/>
        <v>0.12848278484036793</v>
      </c>
      <c r="AU442" s="22">
        <f t="shared" si="105"/>
        <v>0.13213978193961165</v>
      </c>
      <c r="AV442" s="22">
        <f t="shared" si="105"/>
        <v>0.1360479480397877</v>
      </c>
      <c r="AW442" s="22">
        <f t="shared" si="105"/>
        <v>0.14017620601632974</v>
      </c>
      <c r="AY442" s="79"/>
    </row>
    <row r="443" spans="1:51" x14ac:dyDescent="0.25">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0.32172327535887085</v>
      </c>
      <c r="P443" s="22">
        <f t="shared" si="105"/>
        <v>0.31753924052538912</v>
      </c>
      <c r="Q443" s="22">
        <f t="shared" si="105"/>
        <v>0.31577785743754244</v>
      </c>
      <c r="R443" s="22">
        <f t="shared" si="105"/>
        <v>0.31441607582114939</v>
      </c>
      <c r="S443" s="22">
        <f t="shared" si="105"/>
        <v>0.27088441913648548</v>
      </c>
      <c r="T443" s="22">
        <f t="shared" si="105"/>
        <v>0.29098422305098687</v>
      </c>
      <c r="U443" s="22">
        <f t="shared" si="105"/>
        <v>0.29652799214974335</v>
      </c>
      <c r="V443" s="22">
        <f t="shared" si="105"/>
        <v>0.29229138875352101</v>
      </c>
      <c r="W443" s="22">
        <f t="shared" si="105"/>
        <v>0.29231418539140158</v>
      </c>
      <c r="X443" s="22">
        <f t="shared" si="105"/>
        <v>0.29277141251399075</v>
      </c>
      <c r="Y443" s="22">
        <f t="shared" si="105"/>
        <v>0.29516556581575643</v>
      </c>
      <c r="Z443" s="22">
        <f t="shared" si="105"/>
        <v>0.29892332850428943</v>
      </c>
      <c r="AA443" s="22">
        <f t="shared" si="105"/>
        <v>0.30406674798959205</v>
      </c>
      <c r="AB443" s="22">
        <f t="shared" si="105"/>
        <v>0.31181116707026046</v>
      </c>
      <c r="AC443" s="22">
        <f t="shared" si="105"/>
        <v>0.32232707512528408</v>
      </c>
      <c r="AD443" s="22">
        <f t="shared" si="105"/>
        <v>0.3351197990813381</v>
      </c>
      <c r="AE443" s="22">
        <f t="shared" si="105"/>
        <v>0.34877420515767382</v>
      </c>
      <c r="AF443" s="22">
        <f t="shared" si="105"/>
        <v>0.36345258133503372</v>
      </c>
      <c r="AG443" s="22">
        <f t="shared" si="105"/>
        <v>0.38083016862876407</v>
      </c>
      <c r="AH443" s="22">
        <f t="shared" si="105"/>
        <v>0.39938153765045087</v>
      </c>
      <c r="AI443" s="22">
        <f t="shared" si="105"/>
        <v>0.41916235532127738</v>
      </c>
      <c r="AJ443" s="22">
        <f t="shared" si="105"/>
        <v>0.44033699802523357</v>
      </c>
      <c r="AK443" s="22">
        <f t="shared" si="105"/>
        <v>0.46255246991586263</v>
      </c>
      <c r="AL443" s="22">
        <f t="shared" si="105"/>
        <v>0.4849989870103863</v>
      </c>
      <c r="AM443" s="22">
        <f t="shared" si="105"/>
        <v>0.5073607314243489</v>
      </c>
      <c r="AN443" s="22">
        <f t="shared" si="105"/>
        <v>0.53078683817051064</v>
      </c>
      <c r="AO443" s="22">
        <f t="shared" si="105"/>
        <v>0.5536150401579657</v>
      </c>
      <c r="AP443" s="22">
        <f t="shared" si="105"/>
        <v>0.57732537778336546</v>
      </c>
      <c r="AQ443" s="22">
        <f t="shared" si="105"/>
        <v>0.60227610229055129</v>
      </c>
      <c r="AR443" s="22">
        <f t="shared" si="105"/>
        <v>0.62855926981848975</v>
      </c>
      <c r="AS443" s="22">
        <f t="shared" si="105"/>
        <v>0.65626274717655353</v>
      </c>
      <c r="AT443" s="22">
        <f t="shared" si="105"/>
        <v>0.68321168340101823</v>
      </c>
      <c r="AU443" s="22">
        <f t="shared" si="105"/>
        <v>0.71157831971098529</v>
      </c>
      <c r="AV443" s="22">
        <f t="shared" si="105"/>
        <v>0.74218261572200483</v>
      </c>
      <c r="AW443" s="22">
        <f t="shared" si="105"/>
        <v>0.77471225556990453</v>
      </c>
      <c r="AY443" s="79"/>
    </row>
    <row r="444" spans="1:51" x14ac:dyDescent="0.25">
      <c r="A444" s="95" t="str">
        <f t="shared" si="104"/>
        <v>GS MM Leaching</v>
      </c>
      <c r="B444" s="95" t="s">
        <v>1021</v>
      </c>
      <c r="C444" s="95" t="s">
        <v>1333</v>
      </c>
      <c r="D444" t="s">
        <v>369</v>
      </c>
      <c r="E444" t="s">
        <v>64</v>
      </c>
      <c r="F444" t="s">
        <v>63</v>
      </c>
      <c r="G444" t="s">
        <v>1152</v>
      </c>
      <c r="H444" t="s">
        <v>1306</v>
      </c>
      <c r="I444" t="s">
        <v>139</v>
      </c>
      <c r="J444" t="s">
        <v>287</v>
      </c>
      <c r="K444" s="22">
        <f t="shared" si="101"/>
        <v>8.9211118607918805E-2</v>
      </c>
      <c r="L444" s="22">
        <f t="shared" si="105"/>
        <v>8.9709854381943815E-2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8.9183512197547513E-2</v>
      </c>
      <c r="T444" s="22">
        <f t="shared" si="105"/>
        <v>9.0677950864974502E-2</v>
      </c>
      <c r="U444" s="22">
        <f t="shared" si="105"/>
        <v>9.1149117935516111E-2</v>
      </c>
      <c r="V444" s="22">
        <f t="shared" si="105"/>
        <v>9.0998909882985368E-2</v>
      </c>
      <c r="W444" s="22">
        <f t="shared" si="105"/>
        <v>9.1213671574514113E-2</v>
      </c>
      <c r="X444" s="22">
        <f t="shared" si="105"/>
        <v>9.1505494494056261E-2</v>
      </c>
      <c r="Y444" s="22">
        <f t="shared" si="105"/>
        <v>9.1915611275986159E-2</v>
      </c>
      <c r="Z444" s="22">
        <f t="shared" si="105"/>
        <v>9.2408802185655434E-2</v>
      </c>
      <c r="AA444" s="22">
        <f t="shared" si="105"/>
        <v>9.2986950191027026E-2</v>
      </c>
      <c r="AB444" s="22">
        <f t="shared" si="105"/>
        <v>9.3734653474602012E-2</v>
      </c>
      <c r="AC444" s="22">
        <f t="shared" si="105"/>
        <v>9.466707755231947E-2</v>
      </c>
      <c r="AD444" s="22">
        <f t="shared" si="105"/>
        <v>9.5752198443139411E-2</v>
      </c>
      <c r="AE444" s="22">
        <f t="shared" si="105"/>
        <v>9.6896389710631234E-2</v>
      </c>
      <c r="AF444" s="22">
        <f t="shared" si="105"/>
        <v>9.8111576648831189E-2</v>
      </c>
      <c r="AG444" s="22">
        <f t="shared" si="105"/>
        <v>9.9512257169147217E-2</v>
      </c>
      <c r="AH444" s="22">
        <f t="shared" si="105"/>
        <v>0.10099560515959377</v>
      </c>
      <c r="AI444" s="22">
        <f t="shared" si="105"/>
        <v>0.10256738010683669</v>
      </c>
      <c r="AJ444" s="22">
        <f t="shared" si="105"/>
        <v>0.10423829103332971</v>
      </c>
      <c r="AK444" s="22">
        <f t="shared" si="105"/>
        <v>0.10598221028820945</v>
      </c>
      <c r="AL444" s="22">
        <f t="shared" si="105"/>
        <v>0.10774319413075867</v>
      </c>
      <c r="AM444" s="22">
        <f t="shared" si="105"/>
        <v>0.10949968376405832</v>
      </c>
      <c r="AN444" s="22">
        <f t="shared" si="105"/>
        <v>0.1113325499723575</v>
      </c>
      <c r="AO444" s="22">
        <f t="shared" si="105"/>
        <v>0.1131240148227753</v>
      </c>
      <c r="AP444" s="22">
        <f t="shared" si="105"/>
        <v>0.11497675602355148</v>
      </c>
      <c r="AQ444" s="22">
        <f t="shared" si="105"/>
        <v>0.11691627397163724</v>
      </c>
      <c r="AR444" s="22">
        <f t="shared" si="105"/>
        <v>0.1189484128637848</v>
      </c>
      <c r="AS444" s="22">
        <f t="shared" si="105"/>
        <v>0.12107866317965243</v>
      </c>
      <c r="AT444" s="22">
        <f t="shared" si="105"/>
        <v>0.12315305722988713</v>
      </c>
      <c r="AU444" s="22">
        <f t="shared" si="105"/>
        <v>0.125325986198385</v>
      </c>
      <c r="AV444" s="22">
        <f t="shared" si="105"/>
        <v>0.12765671898658354</v>
      </c>
      <c r="AW444" s="22">
        <f t="shared" si="105"/>
        <v>0.13012267129152613</v>
      </c>
      <c r="AY444" s="79"/>
    </row>
    <row r="445" spans="1:51" x14ac:dyDescent="0.25">
      <c r="A445" s="95" t="str">
        <f t="shared" si="104"/>
        <v>GS MM Leaching</v>
      </c>
      <c r="B445" s="95" t="s">
        <v>1021</v>
      </c>
      <c r="C445" s="95" t="s">
        <v>1333</v>
      </c>
      <c r="D445" t="s">
        <v>369</v>
      </c>
      <c r="E445" t="s">
        <v>64</v>
      </c>
      <c r="F445" t="s">
        <v>63</v>
      </c>
      <c r="G445" t="s">
        <v>1154</v>
      </c>
      <c r="H445" t="s">
        <v>1307</v>
      </c>
      <c r="I445" t="s">
        <v>139</v>
      </c>
      <c r="J445" t="s">
        <v>287</v>
      </c>
      <c r="K445" s="22">
        <f t="shared" si="101"/>
        <v>2.6939494531157467E-2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2.6931158095600705E-2</v>
      </c>
      <c r="T445" s="22">
        <f t="shared" si="105"/>
        <v>2.7382440659215215E-2</v>
      </c>
      <c r="U445" s="22">
        <f t="shared" si="105"/>
        <v>2.7524721160997759E-2</v>
      </c>
      <c r="V445" s="22">
        <f t="shared" si="105"/>
        <v>2.7479362139915746E-2</v>
      </c>
      <c r="W445" s="22">
        <f t="shared" si="105"/>
        <v>2.7544214722247638E-2</v>
      </c>
      <c r="X445" s="22">
        <f t="shared" si="105"/>
        <v>2.7632337840394192E-2</v>
      </c>
      <c r="Y445" s="22">
        <f t="shared" si="105"/>
        <v>2.775618270386343E-2</v>
      </c>
      <c r="Z445" s="22">
        <f t="shared" si="105"/>
        <v>2.7905113846317154E-2</v>
      </c>
      <c r="AA445" s="22">
        <f t="shared" si="105"/>
        <v>2.807969987630923E-2</v>
      </c>
      <c r="AB445" s="22">
        <f t="shared" si="105"/>
        <v>2.8305487298696825E-2</v>
      </c>
      <c r="AC445" s="22">
        <f t="shared" si="105"/>
        <v>2.8587055714544035E-2</v>
      </c>
      <c r="AD445" s="22">
        <f t="shared" si="105"/>
        <v>2.8914734694026008E-2</v>
      </c>
      <c r="AE445" s="22">
        <f t="shared" si="105"/>
        <v>2.926025142864588E-2</v>
      </c>
      <c r="AF445" s="22">
        <f t="shared" si="105"/>
        <v>2.9627207054657573E-2</v>
      </c>
      <c r="AG445" s="22">
        <f t="shared" si="105"/>
        <v>3.0050177036491231E-2</v>
      </c>
      <c r="AH445" s="22">
        <f t="shared" si="105"/>
        <v>3.0498110497028424E-2</v>
      </c>
      <c r="AI445" s="22">
        <f t="shared" si="105"/>
        <v>3.0972746655123885E-2</v>
      </c>
      <c r="AJ445" s="22">
        <f t="shared" si="105"/>
        <v>3.1477319363870458E-2</v>
      </c>
      <c r="AK445" s="22">
        <f t="shared" si="105"/>
        <v>3.2003938735566603E-2</v>
      </c>
      <c r="AL445" s="22">
        <f t="shared" si="105"/>
        <v>3.2535711179809912E-2</v>
      </c>
      <c r="AM445" s="22">
        <f t="shared" si="105"/>
        <v>3.3066126486878025E-2</v>
      </c>
      <c r="AN445" s="22">
        <f t="shared" si="105"/>
        <v>3.3619605581920294E-2</v>
      </c>
      <c r="AO445" s="22">
        <f t="shared" si="105"/>
        <v>3.4160582517235936E-2</v>
      </c>
      <c r="AP445" s="22">
        <f t="shared" si="105"/>
        <v>3.4720063355777167E-2</v>
      </c>
      <c r="AQ445" s="22">
        <f t="shared" si="105"/>
        <v>3.5305748570477524E-2</v>
      </c>
      <c r="AR445" s="22">
        <f t="shared" si="105"/>
        <v>3.5919402960488754E-2</v>
      </c>
      <c r="AS445" s="22">
        <f t="shared" si="105"/>
        <v>3.6562684511374031E-2</v>
      </c>
      <c r="AT445" s="22">
        <f t="shared" si="105"/>
        <v>3.7189098887113095E-2</v>
      </c>
      <c r="AU445" s="22">
        <f t="shared" si="105"/>
        <v>3.7845268308334172E-2</v>
      </c>
      <c r="AV445" s="22">
        <f t="shared" si="105"/>
        <v>3.8549090479617763E-2</v>
      </c>
      <c r="AW445" s="22">
        <f t="shared" si="105"/>
        <v>3.929374551443536E-2</v>
      </c>
      <c r="AY445" s="79"/>
    </row>
    <row r="446" spans="1:51" x14ac:dyDescent="0.25">
      <c r="A446" s="95" t="str">
        <f t="shared" si="104"/>
        <v>GS MM Leaching</v>
      </c>
      <c r="B446" s="95" t="s">
        <v>1021</v>
      </c>
      <c r="C446" s="95" t="s">
        <v>1333</v>
      </c>
      <c r="D446" t="s">
        <v>369</v>
      </c>
      <c r="E446" t="s">
        <v>64</v>
      </c>
      <c r="F446" t="s">
        <v>63</v>
      </c>
      <c r="G446" t="s">
        <v>1156</v>
      </c>
      <c r="H446" t="s">
        <v>1308</v>
      </c>
      <c r="I446" t="s">
        <v>139</v>
      </c>
      <c r="J446" t="s">
        <v>287</v>
      </c>
      <c r="K446" s="22">
        <f t="shared" si="101"/>
        <v>1.4483668498503166E-3</v>
      </c>
      <c r="L446" s="22">
        <f t="shared" si="105"/>
        <v>1.4564639612104711E-3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1.4479186522461497E-3</v>
      </c>
      <c r="T446" s="22">
        <f t="shared" si="105"/>
        <v>1.4721812717358642E-3</v>
      </c>
      <c r="U446" s="22">
        <f t="shared" si="105"/>
        <v>1.4798307976734641E-3</v>
      </c>
      <c r="V446" s="22">
        <f t="shared" si="105"/>
        <v>1.477392128959733E-3</v>
      </c>
      <c r="W446" s="22">
        <f t="shared" si="105"/>
        <v>1.4808788436146076E-3</v>
      </c>
      <c r="X446" s="22">
        <f t="shared" si="105"/>
        <v>1.4856166683307065E-3</v>
      </c>
      <c r="Y446" s="22">
        <f t="shared" si="105"/>
        <v>1.4922750261764941E-3</v>
      </c>
      <c r="Z446" s="22">
        <f t="shared" si="105"/>
        <v>1.500282115151041E-3</v>
      </c>
      <c r="AA446" s="22">
        <f t="shared" si="105"/>
        <v>1.5096685057529521E-3</v>
      </c>
      <c r="AB446" s="22">
        <f t="shared" si="105"/>
        <v>1.5218076725558457E-3</v>
      </c>
      <c r="AC446" s="22">
        <f t="shared" si="105"/>
        <v>1.5369458318485632E-3</v>
      </c>
      <c r="AD446" s="22">
        <f t="shared" si="105"/>
        <v>1.554563065561897E-3</v>
      </c>
      <c r="AE446" s="22">
        <f t="shared" si="105"/>
        <v>1.5731393229565249E-3</v>
      </c>
      <c r="AF446" s="22">
        <f t="shared" si="105"/>
        <v>1.5928682144346739E-3</v>
      </c>
      <c r="AG446" s="22">
        <f t="shared" si="105"/>
        <v>1.615608644826237E-3</v>
      </c>
      <c r="AH446" s="22">
        <f t="shared" si="105"/>
        <v>1.6396912041493313E-3</v>
      </c>
      <c r="AI446" s="22">
        <f t="shared" si="105"/>
        <v>1.6652093992413262E-3</v>
      </c>
      <c r="AJ446" s="22">
        <f t="shared" si="105"/>
        <v>1.6923370940034712E-3</v>
      </c>
      <c r="AK446" s="22">
        <f t="shared" si="105"/>
        <v>1.7206500988956575E-3</v>
      </c>
      <c r="AL446" s="22">
        <f t="shared" si="105"/>
        <v>1.7492401520243491E-3</v>
      </c>
      <c r="AM446" s="22">
        <f t="shared" si="105"/>
        <v>1.7777572404397283E-3</v>
      </c>
      <c r="AN446" s="22">
        <f t="shared" si="105"/>
        <v>1.8075143233878593E-3</v>
      </c>
      <c r="AO446" s="22">
        <f t="shared" si="105"/>
        <v>1.8365992439953553E-3</v>
      </c>
      <c r="AP446" s="22">
        <f t="shared" si="105"/>
        <v>1.8666790028687955E-3</v>
      </c>
      <c r="AQ446" s="22">
        <f t="shared" si="105"/>
        <v>1.8981676059098944E-3</v>
      </c>
      <c r="AR446" s="22">
        <f t="shared" si="105"/>
        <v>1.9311599352473808E-3</v>
      </c>
      <c r="AS446" s="22">
        <f t="shared" si="105"/>
        <v>1.9657451303164626E-3</v>
      </c>
      <c r="AT446" s="22">
        <f t="shared" si="105"/>
        <v>1.999423483673865E-3</v>
      </c>
      <c r="AU446" s="22">
        <f t="shared" si="105"/>
        <v>2.0347015783123111E-3</v>
      </c>
      <c r="AV446" s="22">
        <f t="shared" si="105"/>
        <v>2.0725416610168261E-3</v>
      </c>
      <c r="AW446" s="22">
        <f t="shared" si="105"/>
        <v>2.11257706946729E-3</v>
      </c>
      <c r="AY446" s="79"/>
    </row>
    <row r="447" spans="1:51" x14ac:dyDescent="0.25">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2.7061685185942399E-2</v>
      </c>
      <c r="S447" s="22">
        <f t="shared" si="105"/>
        <v>2.4014748048472239E-2</v>
      </c>
      <c r="T447" s="22">
        <f t="shared" si="105"/>
        <v>2.4913020029281582E-2</v>
      </c>
      <c r="U447" s="22">
        <f t="shared" si="105"/>
        <v>2.4967492067687117E-2</v>
      </c>
      <c r="V447" s="22">
        <f t="shared" si="105"/>
        <v>2.4490984052511891E-2</v>
      </c>
      <c r="W447" s="22">
        <f t="shared" si="105"/>
        <v>2.427068078926067E-2</v>
      </c>
      <c r="X447" s="22">
        <f t="shared" si="105"/>
        <v>2.4085772372737162E-2</v>
      </c>
      <c r="Y447" s="22">
        <f t="shared" si="105"/>
        <v>2.3999231319888695E-2</v>
      </c>
      <c r="Z447" s="22">
        <f t="shared" si="105"/>
        <v>2.3978457958089842E-2</v>
      </c>
      <c r="AA447" s="22">
        <f t="shared" si="105"/>
        <v>2.402219902053113E-2</v>
      </c>
      <c r="AB447" s="22">
        <f t="shared" si="105"/>
        <v>2.4190177256763468E-2</v>
      </c>
      <c r="AC447" s="22">
        <f t="shared" si="105"/>
        <v>2.4487022069257937E-2</v>
      </c>
      <c r="AD447" s="22">
        <f t="shared" si="105"/>
        <v>2.4674493082593771E-2</v>
      </c>
      <c r="AE447" s="22">
        <f t="shared" si="105"/>
        <v>2.4878344853189249E-2</v>
      </c>
      <c r="AF447" s="22">
        <f t="shared" si="105"/>
        <v>2.5104139909981237E-2</v>
      </c>
      <c r="AG447" s="22">
        <f t="shared" si="105"/>
        <v>2.5426409827964801E-2</v>
      </c>
      <c r="AH447" s="22">
        <f t="shared" si="105"/>
        <v>2.5768875898053403E-2</v>
      </c>
      <c r="AI447" s="22">
        <f t="shared" si="105"/>
        <v>2.6131308975829524E-2</v>
      </c>
      <c r="AJ447" s="22">
        <f t="shared" si="105"/>
        <v>2.6517473925256753E-2</v>
      </c>
      <c r="AK447" s="22">
        <f t="shared" si="105"/>
        <v>2.6908456498090223E-2</v>
      </c>
      <c r="AL447" s="22">
        <f t="shared" si="105"/>
        <v>2.7268247310873892E-2</v>
      </c>
      <c r="AM447" s="22">
        <f t="shared" si="105"/>
        <v>2.7583980993975396E-2</v>
      </c>
      <c r="AN447" s="22">
        <f t="shared" si="105"/>
        <v>2.8044298655306568E-2</v>
      </c>
      <c r="AO447" s="22">
        <f t="shared" si="105"/>
        <v>2.844839403492954E-2</v>
      </c>
      <c r="AP447" s="22">
        <f t="shared" si="105"/>
        <v>2.885449992032919E-2</v>
      </c>
      <c r="AQ447" s="22">
        <f t="shared" si="105"/>
        <v>2.927456612582886E-2</v>
      </c>
      <c r="AR447" s="22">
        <f t="shared" si="105"/>
        <v>2.9709541943827189E-2</v>
      </c>
      <c r="AS447" s="22">
        <f t="shared" si="105"/>
        <v>3.0159989319154656E-2</v>
      </c>
      <c r="AT447" s="22">
        <f t="shared" si="105"/>
        <v>3.0546087015283521E-2</v>
      </c>
      <c r="AU447" s="22">
        <f t="shared" si="105"/>
        <v>3.094551766769826E-2</v>
      </c>
      <c r="AV447" s="22">
        <f t="shared" si="105"/>
        <v>3.1383769605566547E-2</v>
      </c>
      <c r="AW447" s="22">
        <f t="shared" si="105"/>
        <v>3.1846027881071305E-2</v>
      </c>
      <c r="AY447" s="79"/>
    </row>
    <row r="448" spans="1:51" x14ac:dyDescent="0.25">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3.5923531179771262E-2</v>
      </c>
      <c r="S448" s="22">
        <f t="shared" si="106"/>
        <v>3.1878818498035873E-2</v>
      </c>
      <c r="T448" s="22">
        <f t="shared" si="106"/>
        <v>3.3071246142094106E-2</v>
      </c>
      <c r="U448" s="22">
        <f t="shared" si="106"/>
        <v>3.3143556050240677E-2</v>
      </c>
      <c r="V448" s="22">
        <f t="shared" si="106"/>
        <v>3.2511006731048613E-2</v>
      </c>
      <c r="W448" s="22">
        <f t="shared" si="106"/>
        <v>3.2218561116814579E-2</v>
      </c>
      <c r="X448" s="22">
        <f t="shared" si="106"/>
        <v>3.1973101042146533E-2</v>
      </c>
      <c r="Y448" s="22">
        <f t="shared" si="106"/>
        <v>3.1858220531602907E-2</v>
      </c>
      <c r="Z448" s="22">
        <f t="shared" si="106"/>
        <v>3.1830644550832975E-2</v>
      </c>
      <c r="AA448" s="22">
        <f t="shared" si="106"/>
        <v>3.188870942778535E-2</v>
      </c>
      <c r="AB448" s="22">
        <f t="shared" si="106"/>
        <v>3.2111695223583113E-2</v>
      </c>
      <c r="AC448" s="22">
        <f t="shared" si="106"/>
        <v>3.2505747323588234E-2</v>
      </c>
      <c r="AD448" s="22">
        <f t="shared" si="106"/>
        <v>3.2754609164475049E-2</v>
      </c>
      <c r="AE448" s="22">
        <f t="shared" si="106"/>
        <v>3.3025215942534922E-2</v>
      </c>
      <c r="AF448" s="22">
        <f t="shared" si="106"/>
        <v>3.3324951739000346E-2</v>
      </c>
      <c r="AG448" s="22">
        <f t="shared" si="106"/>
        <v>3.3752754862399273E-2</v>
      </c>
      <c r="AH448" s="22">
        <f t="shared" si="106"/>
        <v>3.4207367738955559E-2</v>
      </c>
      <c r="AI448" s="22">
        <f t="shared" si="106"/>
        <v>3.4688486186702283E-2</v>
      </c>
      <c r="AJ448" s="22">
        <f t="shared" si="106"/>
        <v>3.520110794347632E-2</v>
      </c>
      <c r="AK448" s="22">
        <f t="shared" si="106"/>
        <v>3.5720124942950786E-2</v>
      </c>
      <c r="AL448" s="22">
        <f t="shared" si="106"/>
        <v>3.6197735867489332E-2</v>
      </c>
      <c r="AM448" s="22">
        <f t="shared" si="106"/>
        <v>3.6616862345809791E-2</v>
      </c>
      <c r="AN448" s="22">
        <f t="shared" si="106"/>
        <v>3.7227919482340971E-2</v>
      </c>
      <c r="AO448" s="22">
        <f t="shared" si="106"/>
        <v>3.7764343318097811E-2</v>
      </c>
      <c r="AP448" s="22">
        <f t="shared" si="106"/>
        <v>3.8303436036685089E-2</v>
      </c>
      <c r="AQ448" s="22">
        <f t="shared" si="106"/>
        <v>3.8861060638669384E-2</v>
      </c>
      <c r="AR448" s="22">
        <f t="shared" si="106"/>
        <v>3.9438477279685767E-2</v>
      </c>
      <c r="AS448" s="22">
        <f t="shared" si="106"/>
        <v>4.0036431923723546E-2</v>
      </c>
      <c r="AT448" s="22">
        <f t="shared" si="106"/>
        <v>4.0548964403871089E-2</v>
      </c>
      <c r="AU448" s="22">
        <f t="shared" si="106"/>
        <v>4.1079195961794567E-2</v>
      </c>
      <c r="AV448" s="22">
        <f t="shared" si="106"/>
        <v>4.1660961548321489E-2</v>
      </c>
      <c r="AW448" s="22">
        <f t="shared" si="106"/>
        <v>4.2274594788790511E-2</v>
      </c>
      <c r="AY448" s="79"/>
    </row>
    <row r="449" spans="1:51" x14ac:dyDescent="0.25">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4.6315596244033488E-2</v>
      </c>
      <c r="O449" s="22">
        <f t="shared" si="106"/>
        <v>4.7281576900430188E-2</v>
      </c>
      <c r="P449" s="22">
        <f t="shared" si="106"/>
        <v>4.7947144057730852E-2</v>
      </c>
      <c r="Q449" s="22">
        <f t="shared" si="106"/>
        <v>4.8855920576585839E-2</v>
      </c>
      <c r="R449" s="22">
        <f t="shared" si="106"/>
        <v>4.9808583705724517E-2</v>
      </c>
      <c r="S449" s="22">
        <f t="shared" si="106"/>
        <v>4.5986911012556725E-2</v>
      </c>
      <c r="T449" s="22">
        <f t="shared" si="106"/>
        <v>4.8856443444208197E-2</v>
      </c>
      <c r="U449" s="22">
        <f t="shared" si="106"/>
        <v>5.0126725552886477E-2</v>
      </c>
      <c r="V449" s="22">
        <f t="shared" si="106"/>
        <v>5.0323572055413011E-2</v>
      </c>
      <c r="W449" s="22">
        <f t="shared" si="106"/>
        <v>5.1027089909847584E-2</v>
      </c>
      <c r="X449" s="22">
        <f t="shared" si="106"/>
        <v>5.1799517753616409E-2</v>
      </c>
      <c r="Y449" s="22">
        <f t="shared" si="106"/>
        <v>5.2784983515339438E-2</v>
      </c>
      <c r="Z449" s="22">
        <f t="shared" si="106"/>
        <v>5.3925228435181494E-2</v>
      </c>
      <c r="AA449" s="22">
        <f t="shared" si="106"/>
        <v>5.5227882789165614E-2</v>
      </c>
      <c r="AB449" s="22">
        <f t="shared" si="106"/>
        <v>5.6843866240216291E-2</v>
      </c>
      <c r="AC449" s="22">
        <f t="shared" si="106"/>
        <v>5.8804393787153471E-2</v>
      </c>
      <c r="AD449" s="22">
        <f t="shared" si="106"/>
        <v>6.1219639268874082E-2</v>
      </c>
      <c r="AE449" s="22">
        <f t="shared" si="106"/>
        <v>6.3776320001480799E-2</v>
      </c>
      <c r="AF449" s="22">
        <f t="shared" si="106"/>
        <v>6.6498895502615951E-2</v>
      </c>
      <c r="AG449" s="22">
        <f t="shared" si="106"/>
        <v>6.9603284640762972E-2</v>
      </c>
      <c r="AH449" s="22">
        <f t="shared" si="106"/>
        <v>7.2906966362152381E-2</v>
      </c>
      <c r="AI449" s="22">
        <f t="shared" si="106"/>
        <v>7.6423263660527499E-2</v>
      </c>
      <c r="AJ449" s="22">
        <f t="shared" si="106"/>
        <v>8.0178550835766693E-2</v>
      </c>
      <c r="AK449" s="22">
        <f t="shared" si="106"/>
        <v>8.413100995108784E-2</v>
      </c>
      <c r="AL449" s="22">
        <f t="shared" si="106"/>
        <v>8.8176814110827659E-2</v>
      </c>
      <c r="AM449" s="22">
        <f t="shared" si="106"/>
        <v>9.2274505584201458E-2</v>
      </c>
      <c r="AN449" s="22">
        <f t="shared" si="106"/>
        <v>9.6461364292334692E-2</v>
      </c>
      <c r="AO449" s="22">
        <f t="shared" si="106"/>
        <v>0.10062173504543424</v>
      </c>
      <c r="AP449" s="22">
        <f t="shared" si="106"/>
        <v>0.10495893165406156</v>
      </c>
      <c r="AQ449" s="22">
        <f t="shared" si="106"/>
        <v>0.10952672051483585</v>
      </c>
      <c r="AR449" s="22">
        <f t="shared" si="106"/>
        <v>0.11434225005471457</v>
      </c>
      <c r="AS449" s="22">
        <f t="shared" si="106"/>
        <v>0.11942245706952602</v>
      </c>
      <c r="AT449" s="22">
        <f t="shared" si="106"/>
        <v>0.12445801961268657</v>
      </c>
      <c r="AU449" s="22">
        <f t="shared" si="106"/>
        <v>0.12976322686402902</v>
      </c>
      <c r="AV449" s="22">
        <f t="shared" si="106"/>
        <v>0.13546448505143638</v>
      </c>
      <c r="AW449" s="22">
        <f t="shared" si="106"/>
        <v>0.14152327253928215</v>
      </c>
      <c r="AY449" s="79"/>
    </row>
    <row r="450" spans="1:51" x14ac:dyDescent="0.25">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4.4581709989822945E-3</v>
      </c>
      <c r="T450" s="22">
        <f t="shared" si="106"/>
        <v>4.4610980917274045E-3</v>
      </c>
      <c r="U450" s="22">
        <f t="shared" si="106"/>
        <v>4.4595819749100821E-3</v>
      </c>
      <c r="V450" s="22">
        <f t="shared" si="106"/>
        <v>4.4591492889482038E-3</v>
      </c>
      <c r="W450" s="22">
        <f t="shared" si="106"/>
        <v>4.4637731513944437E-3</v>
      </c>
      <c r="X450" s="22">
        <f t="shared" si="106"/>
        <v>4.4712731698915899E-3</v>
      </c>
      <c r="Y450" s="22">
        <f t="shared" si="106"/>
        <v>4.4784042673409168E-3</v>
      </c>
      <c r="Z450" s="22">
        <f t="shared" si="106"/>
        <v>4.485241386431282E-3</v>
      </c>
      <c r="AA450" s="22">
        <f t="shared" si="106"/>
        <v>4.4917527438929237E-3</v>
      </c>
      <c r="AB450" s="22">
        <f t="shared" si="106"/>
        <v>4.498084693555734E-3</v>
      </c>
      <c r="AC450" s="22">
        <f t="shared" si="106"/>
        <v>4.5043547728788359E-3</v>
      </c>
      <c r="AD450" s="22">
        <f t="shared" si="106"/>
        <v>4.510532278085972E-3</v>
      </c>
      <c r="AE450" s="22">
        <f t="shared" si="106"/>
        <v>4.5166262135033974E-3</v>
      </c>
      <c r="AF450" s="22">
        <f t="shared" si="106"/>
        <v>4.5226631659848722E-3</v>
      </c>
      <c r="AG450" s="22">
        <f t="shared" si="106"/>
        <v>4.5286797298434598E-3</v>
      </c>
      <c r="AH450" s="22">
        <f t="shared" si="106"/>
        <v>4.5346258681925782E-3</v>
      </c>
      <c r="AI450" s="22">
        <f t="shared" si="106"/>
        <v>4.5405768629306698E-3</v>
      </c>
      <c r="AJ450" s="22">
        <f t="shared" si="106"/>
        <v>4.5464705257573486E-3</v>
      </c>
      <c r="AK450" s="22">
        <f t="shared" si="106"/>
        <v>4.5521570128301964E-3</v>
      </c>
      <c r="AL450" s="22">
        <f t="shared" si="106"/>
        <v>4.5575828912470711E-3</v>
      </c>
      <c r="AM450" s="22">
        <f t="shared" si="106"/>
        <v>4.5627518435696962E-3</v>
      </c>
      <c r="AN450" s="22">
        <f t="shared" si="106"/>
        <v>4.5677660955520385E-3</v>
      </c>
      <c r="AO450" s="22">
        <f t="shared" si="106"/>
        <v>4.5724301465395233E-3</v>
      </c>
      <c r="AP450" s="22">
        <f t="shared" si="106"/>
        <v>4.5767789562386934E-3</v>
      </c>
      <c r="AQ450" s="22">
        <f t="shared" si="106"/>
        <v>4.5808271676653408E-3</v>
      </c>
      <c r="AR450" s="22">
        <f t="shared" si="106"/>
        <v>4.5845132132215621E-3</v>
      </c>
      <c r="AS450" s="22">
        <f t="shared" si="106"/>
        <v>4.5877693834176433E-3</v>
      </c>
      <c r="AT450" s="22">
        <f t="shared" si="106"/>
        <v>4.5904470581737663E-3</v>
      </c>
      <c r="AU450" s="22">
        <f t="shared" si="106"/>
        <v>4.5926983315877348E-3</v>
      </c>
      <c r="AV450" s="22">
        <f t="shared" si="106"/>
        <v>4.5945852867812966E-3</v>
      </c>
      <c r="AW450" s="22">
        <f t="shared" si="106"/>
        <v>4.5960188686608441E-3</v>
      </c>
      <c r="AY450" s="79"/>
    </row>
    <row r="451" spans="1:51" x14ac:dyDescent="0.25">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3.7083959035202588E-3</v>
      </c>
      <c r="T451" s="22">
        <f t="shared" si="106"/>
        <v>3.7108307178752185E-3</v>
      </c>
      <c r="U451" s="22">
        <f t="shared" si="106"/>
        <v>3.7095695815491572E-3</v>
      </c>
      <c r="V451" s="22">
        <f t="shared" si="106"/>
        <v>3.7092096647023355E-3</v>
      </c>
      <c r="W451" s="22">
        <f t="shared" si="106"/>
        <v>3.7130558860693471E-3</v>
      </c>
      <c r="X451" s="22">
        <f t="shared" si="106"/>
        <v>3.7192945516291683E-3</v>
      </c>
      <c r="Y451" s="22">
        <f t="shared" si="106"/>
        <v>3.7252263412744561E-3</v>
      </c>
      <c r="Z451" s="22">
        <f t="shared" si="106"/>
        <v>3.7309135938343898E-3</v>
      </c>
      <c r="AA451" s="22">
        <f t="shared" si="106"/>
        <v>3.736329871348784E-3</v>
      </c>
      <c r="AB451" s="22">
        <f t="shared" si="106"/>
        <v>3.7415969138638022E-3</v>
      </c>
      <c r="AC451" s="22">
        <f t="shared" si="106"/>
        <v>3.7468124913914136E-3</v>
      </c>
      <c r="AD451" s="22">
        <f t="shared" si="106"/>
        <v>3.7519510639157407E-3</v>
      </c>
      <c r="AE451" s="22">
        <f t="shared" si="106"/>
        <v>3.7570201214156547E-3</v>
      </c>
      <c r="AF451" s="22">
        <f t="shared" si="106"/>
        <v>3.7620417793684698E-3</v>
      </c>
      <c r="AG451" s="22">
        <f t="shared" si="106"/>
        <v>3.7670464776565233E-3</v>
      </c>
      <c r="AH451" s="22">
        <f t="shared" si="106"/>
        <v>3.7719925945956605E-3</v>
      </c>
      <c r="AI451" s="22">
        <f t="shared" si="106"/>
        <v>3.7769427511763856E-3</v>
      </c>
      <c r="AJ451" s="22">
        <f t="shared" si="106"/>
        <v>3.7818452179252324E-3</v>
      </c>
      <c r="AK451" s="22">
        <f t="shared" si="106"/>
        <v>3.7865753517337332E-3</v>
      </c>
      <c r="AL451" s="22">
        <f t="shared" si="106"/>
        <v>3.7910887060439956E-3</v>
      </c>
      <c r="AM451" s="22">
        <f t="shared" si="106"/>
        <v>3.7953883440845922E-3</v>
      </c>
      <c r="AN451" s="22">
        <f t="shared" si="106"/>
        <v>3.7995592992845569E-3</v>
      </c>
      <c r="AO451" s="22">
        <f t="shared" si="106"/>
        <v>3.8034389502848774E-3</v>
      </c>
      <c r="AP451" s="22">
        <f t="shared" si="106"/>
        <v>3.8070563772694571E-3</v>
      </c>
      <c r="AQ451" s="22">
        <f t="shared" si="106"/>
        <v>3.8104237605920328E-3</v>
      </c>
      <c r="AR451" s="22">
        <f t="shared" si="106"/>
        <v>3.8134898870918915E-3</v>
      </c>
      <c r="AS451" s="22">
        <f t="shared" si="106"/>
        <v>3.8161984346597329E-3</v>
      </c>
      <c r="AT451" s="22">
        <f t="shared" si="106"/>
        <v>3.8184257781373244E-3</v>
      </c>
      <c r="AU451" s="22">
        <f t="shared" si="106"/>
        <v>3.8202984324406178E-3</v>
      </c>
      <c r="AV451" s="22">
        <f t="shared" si="106"/>
        <v>3.8218680395533831E-3</v>
      </c>
      <c r="AW451" s="22">
        <f t="shared" si="106"/>
        <v>3.8230605216655962E-3</v>
      </c>
      <c r="AY451" s="79"/>
    </row>
    <row r="452" spans="1:51" x14ac:dyDescent="0.25">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5.5840147541839718E-4</v>
      </c>
      <c r="R452" s="22">
        <f t="shared" si="106"/>
        <v>5.620753208024884E-4</v>
      </c>
      <c r="S452" s="22">
        <f t="shared" si="106"/>
        <v>5.6066630759729153E-4</v>
      </c>
      <c r="T452" s="22">
        <f t="shared" si="106"/>
        <v>5.6157634290112345E-4</v>
      </c>
      <c r="U452" s="22">
        <f t="shared" si="106"/>
        <v>5.6159613547716977E-4</v>
      </c>
      <c r="V452" s="22">
        <f t="shared" si="106"/>
        <v>5.6178683196627093E-4</v>
      </c>
      <c r="W452" s="22">
        <f t="shared" si="106"/>
        <v>5.6290393869214356E-4</v>
      </c>
      <c r="X452" s="22">
        <f t="shared" si="106"/>
        <v>5.645308779883766E-4</v>
      </c>
      <c r="Y452" s="22">
        <f t="shared" si="106"/>
        <v>5.6605380948017545E-4</v>
      </c>
      <c r="Z452" s="22">
        <f t="shared" si="106"/>
        <v>5.6748982359473594E-4</v>
      </c>
      <c r="AA452" s="22">
        <f t="shared" si="106"/>
        <v>5.6883553846490673E-4</v>
      </c>
      <c r="AB452" s="22">
        <f t="shared" si="106"/>
        <v>5.7012079913769484E-4</v>
      </c>
      <c r="AC452" s="22">
        <f t="shared" si="106"/>
        <v>5.7136961061407033E-4</v>
      </c>
      <c r="AD452" s="22">
        <f t="shared" si="106"/>
        <v>5.7257792176041594E-4</v>
      </c>
      <c r="AE452" s="22">
        <f t="shared" si="106"/>
        <v>5.7374897777707958E-4</v>
      </c>
      <c r="AF452" s="22">
        <f t="shared" si="106"/>
        <v>5.7488914523303825E-4</v>
      </c>
      <c r="AG452" s="22">
        <f t="shared" si="106"/>
        <v>5.760064894775208E-4</v>
      </c>
      <c r="AH452" s="22">
        <f t="shared" si="106"/>
        <v>5.7709286127535829E-4</v>
      </c>
      <c r="AI452" s="22">
        <f t="shared" si="106"/>
        <v>5.7816327054346548E-4</v>
      </c>
      <c r="AJ452" s="22">
        <f t="shared" si="106"/>
        <v>5.7920715562869113E-4</v>
      </c>
      <c r="AK452" s="22">
        <f t="shared" si="106"/>
        <v>5.8019781115600767E-4</v>
      </c>
      <c r="AL452" s="22">
        <f t="shared" si="106"/>
        <v>5.811263999509201E-4</v>
      </c>
      <c r="AM452" s="22">
        <f t="shared" si="106"/>
        <v>5.8199457697221952E-4</v>
      </c>
      <c r="AN452" s="22">
        <f t="shared" si="106"/>
        <v>5.8282199425588939E-4</v>
      </c>
      <c r="AO452" s="22">
        <f t="shared" si="106"/>
        <v>5.8357363646125153E-4</v>
      </c>
      <c r="AP452" s="22">
        <f t="shared" si="106"/>
        <v>5.8425678515061229E-4</v>
      </c>
      <c r="AQ452" s="22">
        <f t="shared" si="106"/>
        <v>5.8487492413681285E-4</v>
      </c>
      <c r="AR452" s="22">
        <f t="shared" si="106"/>
        <v>5.8541760018569874E-4</v>
      </c>
      <c r="AS452" s="22">
        <f t="shared" si="106"/>
        <v>5.8587327760768629E-4</v>
      </c>
      <c r="AT452" s="22">
        <f t="shared" si="106"/>
        <v>5.8621578048485747E-4</v>
      </c>
      <c r="AU452" s="22">
        <f t="shared" si="106"/>
        <v>5.8647354978308105E-4</v>
      </c>
      <c r="AV452" s="22">
        <f t="shared" si="106"/>
        <v>5.8665853167492793E-4</v>
      </c>
      <c r="AW452" s="22">
        <f t="shared" si="106"/>
        <v>5.8675527523613749E-4</v>
      </c>
      <c r="AY452" s="79"/>
    </row>
    <row r="453" spans="1:51" x14ac:dyDescent="0.25">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6.769960915195136E-3</v>
      </c>
      <c r="O453" s="22">
        <f t="shared" si="106"/>
        <v>6.8044291009834836E-3</v>
      </c>
      <c r="P453" s="22">
        <f t="shared" si="106"/>
        <v>6.8438891439814974E-3</v>
      </c>
      <c r="Q453" s="22">
        <f t="shared" si="106"/>
        <v>6.8863566425632575E-3</v>
      </c>
      <c r="R453" s="22">
        <f t="shared" si="106"/>
        <v>6.9316634884048298E-3</v>
      </c>
      <c r="S453" s="22">
        <f t="shared" si="106"/>
        <v>6.9142871599526205E-3</v>
      </c>
      <c r="T453" s="22">
        <f t="shared" si="106"/>
        <v>6.9255099592025939E-3</v>
      </c>
      <c r="U453" s="22">
        <f t="shared" si="106"/>
        <v>6.9257540465546717E-3</v>
      </c>
      <c r="V453" s="22">
        <f t="shared" si="106"/>
        <v>6.9281057667635966E-3</v>
      </c>
      <c r="W453" s="22">
        <f t="shared" si="106"/>
        <v>6.9418822262838752E-3</v>
      </c>
      <c r="X453" s="22">
        <f t="shared" si="106"/>
        <v>6.9619460776934108E-3</v>
      </c>
      <c r="Y453" s="22">
        <f t="shared" si="106"/>
        <v>6.9807272769853018E-3</v>
      </c>
      <c r="Z453" s="22">
        <f t="shared" si="106"/>
        <v>6.9984365878878341E-3</v>
      </c>
      <c r="AA453" s="22">
        <f t="shared" si="106"/>
        <v>7.0150323043089895E-3</v>
      </c>
      <c r="AB453" s="22">
        <f t="shared" si="106"/>
        <v>7.0308824833667143E-3</v>
      </c>
      <c r="AC453" s="22">
        <f t="shared" si="106"/>
        <v>7.0462831611661494E-3</v>
      </c>
      <c r="AD453" s="22">
        <f t="shared" si="106"/>
        <v>7.0611843780418503E-3</v>
      </c>
      <c r="AE453" s="22">
        <f t="shared" si="106"/>
        <v>7.0756261546741969E-3</v>
      </c>
      <c r="AF453" s="22">
        <f t="shared" si="106"/>
        <v>7.0896870052980076E-3</v>
      </c>
      <c r="AG453" s="22">
        <f t="shared" si="106"/>
        <v>7.1034663939614374E-3</v>
      </c>
      <c r="AH453" s="22">
        <f t="shared" si="106"/>
        <v>7.1168638221124408E-3</v>
      </c>
      <c r="AI453" s="22">
        <f t="shared" si="106"/>
        <v>7.1300643960689608E-3</v>
      </c>
      <c r="AJ453" s="22">
        <f t="shared" si="106"/>
        <v>7.1429378666938896E-3</v>
      </c>
      <c r="AK453" s="22">
        <f t="shared" si="106"/>
        <v>7.1551548961455366E-3</v>
      </c>
      <c r="AL453" s="22">
        <f t="shared" si="106"/>
        <v>7.1666065020197216E-3</v>
      </c>
      <c r="AM453" s="22">
        <f t="shared" si="106"/>
        <v>7.1773130937117773E-3</v>
      </c>
      <c r="AN453" s="22">
        <f t="shared" si="106"/>
        <v>7.1875170253960594E-3</v>
      </c>
      <c r="AO453" s="22">
        <f t="shared" si="106"/>
        <v>7.1967864785074569E-3</v>
      </c>
      <c r="AP453" s="22">
        <f t="shared" si="106"/>
        <v>7.2052112512237436E-3</v>
      </c>
      <c r="AQ453" s="22">
        <f t="shared" si="106"/>
        <v>7.2128343068585061E-3</v>
      </c>
      <c r="AR453" s="22">
        <f t="shared" si="106"/>
        <v>7.219526733326766E-3</v>
      </c>
      <c r="AS453" s="22">
        <f t="shared" si="106"/>
        <v>7.2251462694130899E-3</v>
      </c>
      <c r="AT453" s="22">
        <f t="shared" si="106"/>
        <v>7.2293701066827492E-3</v>
      </c>
      <c r="AU453" s="22">
        <f t="shared" si="106"/>
        <v>7.232548986748819E-3</v>
      </c>
      <c r="AV453" s="22">
        <f t="shared" si="106"/>
        <v>7.2348302330129321E-3</v>
      </c>
      <c r="AW453" s="22">
        <f t="shared" si="106"/>
        <v>7.2360233005363686E-3</v>
      </c>
      <c r="AY453" s="79"/>
    </row>
    <row r="454" spans="1:51" x14ac:dyDescent="0.25">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5">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5">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2.6729002214214568E-2</v>
      </c>
      <c r="M456" s="22">
        <f t="shared" si="107"/>
        <v>2.6740992333189311E-2</v>
      </c>
      <c r="N456" s="22">
        <f t="shared" si="107"/>
        <v>2.6495489531984436E-2</v>
      </c>
      <c r="O456" s="22">
        <f t="shared" si="107"/>
        <v>2.609452683304701E-2</v>
      </c>
      <c r="P456" s="22">
        <f t="shared" si="107"/>
        <v>2.5544514050244028E-2</v>
      </c>
      <c r="Q456" s="22">
        <f t="shared" si="107"/>
        <v>2.5145143775072754E-2</v>
      </c>
      <c r="R456" s="22">
        <f t="shared" si="107"/>
        <v>2.4781112413324518E-2</v>
      </c>
      <c r="S456" s="22">
        <f t="shared" si="107"/>
        <v>2.2119850736863438E-2</v>
      </c>
      <c r="T456" s="22">
        <f t="shared" si="107"/>
        <v>2.2884216141871892E-2</v>
      </c>
      <c r="U456" s="22">
        <f t="shared" si="107"/>
        <v>2.2864544545948863E-2</v>
      </c>
      <c r="V456" s="22">
        <f t="shared" si="107"/>
        <v>2.2349209585613386E-2</v>
      </c>
      <c r="W456" s="22">
        <f t="shared" si="107"/>
        <v>2.2072248282822265E-2</v>
      </c>
      <c r="X456" s="22">
        <f t="shared" si="107"/>
        <v>2.1829131631099036E-2</v>
      </c>
      <c r="Y456" s="22">
        <f t="shared" si="107"/>
        <v>2.168349697720074E-2</v>
      </c>
      <c r="Z456" s="22">
        <f t="shared" si="107"/>
        <v>2.16040406617014E-2</v>
      </c>
      <c r="AA456" s="22">
        <f t="shared" si="107"/>
        <v>2.158909713703637E-2</v>
      </c>
      <c r="AB456" s="22">
        <f t="shared" si="107"/>
        <v>2.1693597526377076E-2</v>
      </c>
      <c r="AC456" s="22">
        <f t="shared" si="107"/>
        <v>2.1921059725777094E-2</v>
      </c>
      <c r="AD456" s="22">
        <f t="shared" si="107"/>
        <v>2.2243888566125167E-2</v>
      </c>
      <c r="AE456" s="22">
        <f t="shared" si="107"/>
        <v>2.2594213449130693E-2</v>
      </c>
      <c r="AF456" s="22">
        <f t="shared" si="107"/>
        <v>2.2978036113902488E-2</v>
      </c>
      <c r="AG456" s="22">
        <f t="shared" si="107"/>
        <v>2.3467810661069458E-2</v>
      </c>
      <c r="AH456" s="22">
        <f t="shared" si="107"/>
        <v>2.3992643640663967E-2</v>
      </c>
      <c r="AI456" s="22">
        <f t="shared" si="107"/>
        <v>2.4553401994137039E-2</v>
      </c>
      <c r="AJ456" s="22">
        <f t="shared" si="107"/>
        <v>2.5155179177804035E-2</v>
      </c>
      <c r="AK456" s="22">
        <f t="shared" si="107"/>
        <v>2.5780868953810543E-2</v>
      </c>
      <c r="AL456" s="22">
        <f t="shared" si="107"/>
        <v>2.6395448536936907E-2</v>
      </c>
      <c r="AM456" s="22">
        <f t="shared" si="107"/>
        <v>2.6985938283534693E-2</v>
      </c>
      <c r="AN456" s="22">
        <f t="shared" si="107"/>
        <v>2.7599371037367381E-2</v>
      </c>
      <c r="AO456" s="22">
        <f t="shared" si="107"/>
        <v>2.816769452545647E-2</v>
      </c>
      <c r="AP456" s="22">
        <f t="shared" si="107"/>
        <v>2.875043707640362E-2</v>
      </c>
      <c r="AQ456" s="22">
        <f t="shared" si="107"/>
        <v>2.9360485943112583E-2</v>
      </c>
      <c r="AR456" s="22">
        <f t="shared" si="107"/>
        <v>2.9999669991420112E-2</v>
      </c>
      <c r="AS456" s="22">
        <f t="shared" si="107"/>
        <v>3.0669498707449793E-2</v>
      </c>
      <c r="AT456" s="22">
        <f t="shared" si="107"/>
        <v>3.1286560507744206E-2</v>
      </c>
      <c r="AU456" s="22">
        <f t="shared" si="107"/>
        <v>3.1932726595321148E-2</v>
      </c>
      <c r="AV456" s="22">
        <f t="shared" si="107"/>
        <v>3.2636230731040113E-2</v>
      </c>
      <c r="AW456" s="22">
        <f t="shared" si="107"/>
        <v>3.3382774113920009E-2</v>
      </c>
      <c r="AY456" s="79"/>
    </row>
    <row r="457" spans="1:51" x14ac:dyDescent="0.25">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3.8999555700251309E-3</v>
      </c>
      <c r="P457" s="22">
        <f t="shared" si="107"/>
        <v>3.8177534504158584E-3</v>
      </c>
      <c r="Q457" s="22">
        <f t="shared" si="107"/>
        <v>3.7580655955978051E-3</v>
      </c>
      <c r="R457" s="22">
        <f t="shared" si="107"/>
        <v>3.7036593154610876E-3</v>
      </c>
      <c r="S457" s="22">
        <f t="shared" si="107"/>
        <v>3.3059206492337782E-3</v>
      </c>
      <c r="T457" s="22">
        <f t="shared" si="107"/>
        <v>3.4201588240767131E-3</v>
      </c>
      <c r="U457" s="22">
        <f t="shared" si="107"/>
        <v>3.4172188071688704E-3</v>
      </c>
      <c r="V457" s="22">
        <f t="shared" si="107"/>
        <v>3.3401994589412646E-3</v>
      </c>
      <c r="W457" s="22">
        <f t="shared" si="107"/>
        <v>3.2988062280000664E-3</v>
      </c>
      <c r="X457" s="22">
        <f t="shared" si="107"/>
        <v>3.2624712468708769E-3</v>
      </c>
      <c r="Y457" s="22">
        <f t="shared" si="107"/>
        <v>3.2407054304874959E-3</v>
      </c>
      <c r="Z457" s="22">
        <f t="shared" si="107"/>
        <v>3.2288302927550535E-3</v>
      </c>
      <c r="AA457" s="22">
        <f t="shared" si="107"/>
        <v>3.2265969093859632E-3</v>
      </c>
      <c r="AB457" s="22">
        <f t="shared" si="107"/>
        <v>3.2422150073145662E-3</v>
      </c>
      <c r="AC457" s="22">
        <f t="shared" si="107"/>
        <v>3.2762103534343064E-3</v>
      </c>
      <c r="AD457" s="22">
        <f t="shared" si="107"/>
        <v>3.3244587137949075E-3</v>
      </c>
      <c r="AE457" s="22">
        <f t="shared" si="107"/>
        <v>3.3768164931689913E-3</v>
      </c>
      <c r="AF457" s="22">
        <f t="shared" si="107"/>
        <v>3.434180681029372E-3</v>
      </c>
      <c r="AG457" s="22">
        <f t="shared" si="107"/>
        <v>3.5073798996050226E-3</v>
      </c>
      <c r="AH457" s="22">
        <f t="shared" si="107"/>
        <v>3.5858187735956525E-3</v>
      </c>
      <c r="AI457" s="22">
        <f t="shared" si="107"/>
        <v>3.6696268716714451E-3</v>
      </c>
      <c r="AJ457" s="22">
        <f t="shared" si="107"/>
        <v>3.7595654359677696E-3</v>
      </c>
      <c r="AK457" s="22">
        <f t="shared" si="107"/>
        <v>3.8530778549764194E-3</v>
      </c>
      <c r="AL457" s="22">
        <f t="shared" si="107"/>
        <v>3.9449298009332215E-3</v>
      </c>
      <c r="AM457" s="22">
        <f t="shared" si="107"/>
        <v>4.0331814021605846E-3</v>
      </c>
      <c r="AN457" s="22">
        <f t="shared" si="107"/>
        <v>4.1248619488304652E-3</v>
      </c>
      <c r="AO457" s="22">
        <f t="shared" si="107"/>
        <v>4.2098006935385006E-3</v>
      </c>
      <c r="AP457" s="22">
        <f t="shared" si="107"/>
        <v>4.2968944382152123E-3</v>
      </c>
      <c r="AQ457" s="22">
        <f t="shared" si="107"/>
        <v>4.3880692462863087E-3</v>
      </c>
      <c r="AR457" s="22">
        <f t="shared" si="107"/>
        <v>4.4835984507596094E-3</v>
      </c>
      <c r="AS457" s="22">
        <f t="shared" si="107"/>
        <v>4.5837076517716169E-3</v>
      </c>
      <c r="AT457" s="22">
        <f t="shared" si="107"/>
        <v>4.6759305773109378E-3</v>
      </c>
      <c r="AU457" s="22">
        <f t="shared" si="107"/>
        <v>4.7725032819447566E-3</v>
      </c>
      <c r="AV457" s="22">
        <f t="shared" si="107"/>
        <v>4.8776454403056521E-3</v>
      </c>
      <c r="AW457" s="22">
        <f t="shared" si="107"/>
        <v>4.9892200261548447E-3</v>
      </c>
      <c r="AY457" s="79"/>
    </row>
    <row r="458" spans="1:51" x14ac:dyDescent="0.25">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1.8197780265539365E-2</v>
      </c>
      <c r="Q458" s="22">
        <f t="shared" si="107"/>
        <v>1.8432867891885713E-2</v>
      </c>
      <c r="R458" s="22">
        <f t="shared" si="107"/>
        <v>1.8677293946611211E-2</v>
      </c>
      <c r="S458" s="22">
        <f t="shared" si="107"/>
        <v>1.7866519757963228E-2</v>
      </c>
      <c r="T458" s="22">
        <f t="shared" si="107"/>
        <v>1.8509144113960856E-2</v>
      </c>
      <c r="U458" s="22">
        <f t="shared" si="107"/>
        <v>1.8806988990823701E-2</v>
      </c>
      <c r="V458" s="22">
        <f t="shared" si="107"/>
        <v>1.8884456622465989E-2</v>
      </c>
      <c r="W458" s="22">
        <f t="shared" si="107"/>
        <v>1.9076579460793972E-2</v>
      </c>
      <c r="X458" s="22">
        <f t="shared" si="107"/>
        <v>1.9288020002145689E-2</v>
      </c>
      <c r="Y458" s="22">
        <f t="shared" si="107"/>
        <v>1.9539785970133085E-2</v>
      </c>
      <c r="Z458" s="22">
        <f t="shared" si="107"/>
        <v>1.9819994601871449E-2</v>
      </c>
      <c r="AA458" s="22">
        <f t="shared" si="107"/>
        <v>2.0129932389994051E-2</v>
      </c>
      <c r="AB458" s="22">
        <f t="shared" si="107"/>
        <v>2.0500232945743369E-2</v>
      </c>
      <c r="AC458" s="22">
        <f t="shared" si="107"/>
        <v>2.0937059179758664E-2</v>
      </c>
      <c r="AD458" s="22">
        <f t="shared" si="107"/>
        <v>2.1429807921436568E-2</v>
      </c>
      <c r="AE458" s="22">
        <f t="shared" si="107"/>
        <v>2.1945154822106773E-2</v>
      </c>
      <c r="AF458" s="22">
        <f t="shared" si="107"/>
        <v>2.2487694592975279E-2</v>
      </c>
      <c r="AG458" s="22">
        <f t="shared" si="107"/>
        <v>2.3099678743148656E-2</v>
      </c>
      <c r="AH458" s="22">
        <f t="shared" si="107"/>
        <v>2.3744156426757715E-2</v>
      </c>
      <c r="AI458" s="22">
        <f t="shared" si="107"/>
        <v>2.4423456573095255E-2</v>
      </c>
      <c r="AJ458" s="22">
        <f t="shared" si="107"/>
        <v>2.5142024875307544E-2</v>
      </c>
      <c r="AK458" s="22">
        <f t="shared" si="107"/>
        <v>2.5890804322949275E-2</v>
      </c>
      <c r="AL458" s="22">
        <f t="shared" si="107"/>
        <v>2.664925548017839E-2</v>
      </c>
      <c r="AM458" s="22">
        <f t="shared" si="107"/>
        <v>2.7409320556492311E-2</v>
      </c>
      <c r="AN458" s="22">
        <f t="shared" si="107"/>
        <v>2.8201196183477262E-2</v>
      </c>
      <c r="AO458" s="22">
        <f t="shared" si="107"/>
        <v>2.8981036630624464E-2</v>
      </c>
      <c r="AP458" s="22">
        <f t="shared" si="107"/>
        <v>2.9787501375830049E-2</v>
      </c>
      <c r="AQ458" s="22">
        <f t="shared" si="107"/>
        <v>3.0630461447410714E-2</v>
      </c>
      <c r="AR458" s="22">
        <f t="shared" si="107"/>
        <v>3.1512558779286347E-2</v>
      </c>
      <c r="AS458" s="22">
        <f t="shared" si="107"/>
        <v>3.2436334131589861E-2</v>
      </c>
      <c r="AT458" s="22">
        <f t="shared" si="107"/>
        <v>3.3343283263071261E-2</v>
      </c>
      <c r="AU458" s="22">
        <f t="shared" si="107"/>
        <v>3.4292330953186408E-2</v>
      </c>
      <c r="AV458" s="22">
        <f t="shared" si="107"/>
        <v>3.5306560909979502E-2</v>
      </c>
      <c r="AW458" s="22">
        <f t="shared" si="107"/>
        <v>3.6377908135725716E-2</v>
      </c>
      <c r="AY458" s="79"/>
    </row>
    <row r="459" spans="1:51" x14ac:dyDescent="0.25">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8.0430818839717713E-2</v>
      </c>
      <c r="P459" s="22">
        <f t="shared" si="107"/>
        <v>7.938481013134728E-2</v>
      </c>
      <c r="Q459" s="22">
        <f t="shared" si="107"/>
        <v>7.8944464359385624E-2</v>
      </c>
      <c r="R459" s="22">
        <f t="shared" si="107"/>
        <v>7.8604018955287347E-2</v>
      </c>
      <c r="S459" s="22">
        <f t="shared" si="107"/>
        <v>6.7721104784121369E-2</v>
      </c>
      <c r="T459" s="22">
        <f t="shared" si="107"/>
        <v>7.2746055762746717E-2</v>
      </c>
      <c r="U459" s="22">
        <f t="shared" si="107"/>
        <v>7.4131998037435823E-2</v>
      </c>
      <c r="V459" s="22">
        <f t="shared" si="107"/>
        <v>7.3072847188380266E-2</v>
      </c>
      <c r="W459" s="22">
        <f t="shared" si="107"/>
        <v>7.3078546347850409E-2</v>
      </c>
      <c r="X459" s="22">
        <f t="shared" si="107"/>
        <v>7.3192853128497673E-2</v>
      </c>
      <c r="Y459" s="22">
        <f t="shared" si="107"/>
        <v>7.379139145393912E-2</v>
      </c>
      <c r="Z459" s="22">
        <f t="shared" si="107"/>
        <v>7.4730832126072358E-2</v>
      </c>
      <c r="AA459" s="22">
        <f t="shared" si="107"/>
        <v>7.6016686997398025E-2</v>
      </c>
      <c r="AB459" s="22">
        <f t="shared" si="107"/>
        <v>7.7952791767565116E-2</v>
      </c>
      <c r="AC459" s="22">
        <f t="shared" si="107"/>
        <v>8.058176878132102E-2</v>
      </c>
      <c r="AD459" s="22">
        <f t="shared" si="107"/>
        <v>8.3779949770334525E-2</v>
      </c>
      <c r="AE459" s="22">
        <f t="shared" si="107"/>
        <v>8.7193551289418469E-2</v>
      </c>
      <c r="AF459" s="22">
        <f t="shared" si="107"/>
        <v>9.086314533375843E-2</v>
      </c>
      <c r="AG459" s="22">
        <f t="shared" si="107"/>
        <v>9.5207542157191016E-2</v>
      </c>
      <c r="AH459" s="22">
        <f t="shared" si="107"/>
        <v>9.9845384412612703E-2</v>
      </c>
      <c r="AI459" s="22">
        <f t="shared" si="107"/>
        <v>0.10479058883031935</v>
      </c>
      <c r="AJ459" s="22">
        <f t="shared" si="107"/>
        <v>0.11008424950630839</v>
      </c>
      <c r="AK459" s="22">
        <f t="shared" si="107"/>
        <v>0.11563811747896563</v>
      </c>
      <c r="AL459" s="22">
        <f t="shared" si="107"/>
        <v>0.12124974675259657</v>
      </c>
      <c r="AM459" s="22">
        <f t="shared" si="107"/>
        <v>0.12684018285608722</v>
      </c>
      <c r="AN459" s="22">
        <f t="shared" si="107"/>
        <v>0.13269670954262766</v>
      </c>
      <c r="AO459" s="22">
        <f t="shared" si="107"/>
        <v>0.13840376003949142</v>
      </c>
      <c r="AP459" s="22">
        <f t="shared" si="107"/>
        <v>0.14433134444584136</v>
      </c>
      <c r="AQ459" s="22">
        <f t="shared" si="107"/>
        <v>0.15056902557263782</v>
      </c>
      <c r="AR459" s="22">
        <f t="shared" si="107"/>
        <v>0.15713981745462244</v>
      </c>
      <c r="AS459" s="22">
        <f t="shared" si="107"/>
        <v>0.16406568679413838</v>
      </c>
      <c r="AT459" s="22">
        <f t="shared" si="107"/>
        <v>0.17080292085025456</v>
      </c>
      <c r="AU459" s="22">
        <f t="shared" si="107"/>
        <v>0.17789457992774635</v>
      </c>
      <c r="AV459" s="22">
        <f t="shared" si="107"/>
        <v>0.18554565393050121</v>
      </c>
      <c r="AW459" s="22">
        <f t="shared" si="107"/>
        <v>0.19367806389247613</v>
      </c>
      <c r="AY459" s="79"/>
    </row>
    <row r="462" spans="1:51" x14ac:dyDescent="0.25">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72.246065125367679</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72.223708556447988</v>
      </c>
      <c r="T462" s="93">
        <f>IF('Net zero activities &amp; levers'!$C$8="Off",('Activity data'!AM5*EF!$H4)*kgtoGg,IF('Net zero activities &amp; levers'!$C$8="On",(('Net zero supporting data'!K132*EF!$H4)+('Net zero supporting data'!K122*'Net zero supporting data'!K142))*kgtoGg,"ERROR"))</f>
        <v>73.433953590671948</v>
      </c>
      <c r="U462" s="93">
        <f>IF('Net zero activities &amp; levers'!$C$8="Off",('Activity data'!AN5*EF!$H4)*kgtoGg,IF('Net zero activities &amp; levers'!$C$8="On",(('Net zero supporting data'!L132*EF!$H4)+('Net zero supporting data'!L122*'Net zero supporting data'!L142))*kgtoGg,"ERROR"))</f>
        <v>73.815520007442061</v>
      </c>
      <c r="V462" s="93">
        <f>IF('Net zero activities &amp; levers'!$C$8="Off",('Activity data'!AO5*EF!$H4)*kgtoGg,IF('Net zero activities &amp; levers'!$C$8="On",(('Net zero supporting data'!M132*EF!$H4)+('Net zero supporting data'!M122*'Net zero supporting data'!M142))*kgtoGg,"ERROR"))</f>
        <v>73.69387664151607</v>
      </c>
      <c r="W462" s="93">
        <f>IF('Net zero activities &amp; levers'!$C$8="Off",('Activity data'!AP5*EF!$H4)*kgtoGg,IF('Net zero activities &amp; levers'!$C$8="On",(('Net zero supporting data'!N132*EF!$H4)+('Net zero supporting data'!N122*'Net zero supporting data'!N142))*kgtoGg,"ERROR"))</f>
        <v>73.867797643681854</v>
      </c>
      <c r="X462" s="93">
        <f>IF('Net zero activities &amp; levers'!$C$8="Off",('Activity data'!AQ5*EF!$H4)*kgtoGg,IF('Net zero activities &amp; levers'!$C$8="On",(('Net zero supporting data'!O132*EF!$H4)+('Net zero supporting data'!O122*'Net zero supporting data'!O142))*kgtoGg,"ERROR"))</f>
        <v>74.104125334437256</v>
      </c>
      <c r="Y462" s="93">
        <f>IF('Net zero activities &amp; levers'!$C$8="Off",('Activity data'!AR5*EF!$H4)*kgtoGg,IF('Net zero activities &amp; levers'!$C$8="On",(('Net zero supporting data'!P132*EF!$H4)+('Net zero supporting data'!P122*'Net zero supporting data'!P142))*kgtoGg,"ERROR"))</f>
        <v>74.43625124204452</v>
      </c>
      <c r="Z462" s="93">
        <f>IF('Net zero activities &amp; levers'!$C$8="Off",('Activity data'!AS5*EF!$H4)*kgtoGg,IF('Net zero activities &amp; levers'!$C$8="On",(('Net zero supporting data'!Q132*EF!$H4)+('Net zero supporting data'!Q122*'Net zero supporting data'!Q142))*kgtoGg,"ERROR"))</f>
        <v>74.835653279987824</v>
      </c>
      <c r="AA462" s="93">
        <f>IF('Net zero activities &amp; levers'!$C$8="Off",('Activity data'!AT5*EF!$H4)*kgtoGg,IF('Net zero activities &amp; levers'!$C$8="On",(('Net zero supporting data'!R132*EF!$H4)+('Net zero supporting data'!R122*'Net zero supporting data'!R142))*kgtoGg,"ERROR"))</f>
        <v>75.303856336960493</v>
      </c>
      <c r="AB462" s="93">
        <f>IF('Net zero activities &amp; levers'!$C$8="Off",('Activity data'!AU5*EF!$H4)*kgtoGg,IF('Net zero activities &amp; levers'!$C$8="On",(('Net zero supporting data'!S132*EF!$H4)+('Net zero supporting data'!S122*'Net zero supporting data'!S142))*kgtoGg,"ERROR"))</f>
        <v>75.909370772409076</v>
      </c>
      <c r="AC462" s="93">
        <f>IF('Net zero activities &amp; levers'!$C$8="Off",('Activity data'!AV5*EF!$H4)*kgtoGg,IF('Net zero activities &amp; levers'!$C$8="On",(('Net zero supporting data'!T132*EF!$H4)+('Net zero supporting data'!T122*'Net zero supporting data'!T142))*kgtoGg,"ERROR"))</f>
        <v>76.664478114345883</v>
      </c>
      <c r="AD462" s="93">
        <f>IF('Net zero activities &amp; levers'!$C$8="Off",('Activity data'!AW5*EF!$H4)*kgtoGg,IF('Net zero activities &amp; levers'!$C$8="On",(('Net zero supporting data'!U132*EF!$H4)+('Net zero supporting data'!U122*'Net zero supporting data'!U142))*kgtoGg,"ERROR"))</f>
        <v>77.543244301457847</v>
      </c>
      <c r="AE462" s="93">
        <f>IF('Net zero activities &amp; levers'!$C$8="Off",('Activity data'!AX5*EF!$H4)*kgtoGg,IF('Net zero activities &amp; levers'!$C$8="On",(('Net zero supporting data'!V132*EF!$H4)+('Net zero supporting data'!V122*'Net zero supporting data'!V142))*kgtoGg,"ERROR"))</f>
        <v>78.469847600654177</v>
      </c>
      <c r="AF462" s="93">
        <f>IF('Net zero activities &amp; levers'!$C$8="Off",('Activity data'!AY5*EF!$H4)*kgtoGg,IF('Net zero activities &amp; levers'!$C$8="On",(('Net zero supporting data'!W132*EF!$H4)+('Net zero supporting data'!W122*'Net zero supporting data'!W142))*kgtoGg,"ERROR"))</f>
        <v>79.453945502873466</v>
      </c>
      <c r="AG462" s="93">
        <f>IF('Net zero activities &amp; levers'!$C$8="Off",('Activity data'!AZ5*EF!$H4)*kgtoGg,IF('Net zero activities &amp; levers'!$C$8="On",(('Net zero supporting data'!X132*EF!$H4)+('Net zero supporting data'!X122*'Net zero supporting data'!X142))*kgtoGg,"ERROR"))</f>
        <v>80.588262140414244</v>
      </c>
      <c r="AH462" s="93">
        <f>IF('Net zero activities &amp; levers'!$C$8="Off",('Activity data'!BA5*EF!$H4)*kgtoGg,IF('Net zero activities &amp; levers'!$C$8="On",(('Net zero supporting data'!Y132*EF!$H4)+('Net zero supporting data'!Y122*'Net zero supporting data'!Y142))*kgtoGg,"ERROR"))</f>
        <v>81.789525583734331</v>
      </c>
      <c r="AI462" s="93">
        <f>IF('Net zero activities &amp; levers'!$C$8="Off",('Activity data'!BB5*EF!$H4)*kgtoGg,IF('Net zero activities &amp; levers'!$C$8="On",(('Net zero supporting data'!Z132*EF!$H4)+('Net zero supporting data'!Z122*'Net zero supporting data'!Z142))*kgtoGg,"ERROR"))</f>
        <v>83.062400052442698</v>
      </c>
      <c r="AJ462" s="93">
        <f>IF('Net zero activities &amp; levers'!$C$8="Off",('Activity data'!BC5*EF!$H4)*kgtoGg,IF('Net zero activities &amp; levers'!$C$8="On",(('Net zero supporting data'!AA132*EF!$H4)+('Net zero supporting data'!AA122*'Net zero supporting data'!AA142))*kgtoGg,"ERROR"))</f>
        <v>84.41555806119554</v>
      </c>
      <c r="AK462" s="93">
        <f>IF('Net zero activities &amp; levers'!$C$8="Off",('Activity data'!BD5*EF!$H4)*kgtoGg,IF('Net zero activities &amp; levers'!$C$8="On",(('Net zero supporting data'!AB132*EF!$H4)+('Net zero supporting data'!AB122*'Net zero supporting data'!AB142))*kgtoGg,"ERROR"))</f>
        <v>85.827840588614009</v>
      </c>
      <c r="AL462" s="93">
        <f>IF('Net zero activities &amp; levers'!$C$8="Off",('Activity data'!BE5*EF!$H4)*kgtoGg,IF('Net zero activities &amp; levers'!$C$8="On",(('Net zero supporting data'!AC132*EF!$H4)+('Net zero supporting data'!AC122*'Net zero supporting data'!AC142))*kgtoGg,"ERROR"))</f>
        <v>87.253942574092775</v>
      </c>
      <c r="AM462" s="93">
        <f>IF('Net zero activities &amp; levers'!$C$8="Off",('Activity data'!BF5*EF!$H4)*kgtoGg,IF('Net zero activities &amp; levers'!$C$8="On",(('Net zero supporting data'!AD132*EF!$H4)+('Net zero supporting data'!AD122*'Net zero supporting data'!AD142))*kgtoGg,"ERROR"))</f>
        <v>88.676405002762891</v>
      </c>
      <c r="AN462" s="93">
        <f>IF('Net zero activities &amp; levers'!$C$8="Off",('Activity data'!BG5*EF!$H4)*kgtoGg,IF('Net zero activities &amp; levers'!$C$8="On",(('Net zero supporting data'!AE132*EF!$H4)+('Net zero supporting data'!AE122*'Net zero supporting data'!AE142))*kgtoGg,"ERROR"))</f>
        <v>90.160719665746086</v>
      </c>
      <c r="AO462" s="93">
        <f>IF('Net zero activities &amp; levers'!$C$8="Off",('Activity data'!BH5*EF!$H4)*kgtoGg,IF('Net zero activities &amp; levers'!$C$8="On",(('Net zero supporting data'!AF132*EF!$H4)+('Net zero supporting data'!AF122*'Net zero supporting data'!AF142))*kgtoGg,"ERROR"))</f>
        <v>91.611506162683995</v>
      </c>
      <c r="AP462" s="93">
        <f>IF('Net zero activities &amp; levers'!$C$8="Off",('Activity data'!BI5*EF!$H4)*kgtoGg,IF('Net zero activities &amp; levers'!$C$8="On",(('Net zero supporting data'!AG132*EF!$H4)+('Net zero supporting data'!AG122*'Net zero supporting data'!AG142))*kgtoGg,"ERROR"))</f>
        <v>93.11191624093901</v>
      </c>
      <c r="AQ462" s="93">
        <f>IF('Net zero activities &amp; levers'!$C$8="Off",('Activity data'!BJ5*EF!$H4)*kgtoGg,IF('Net zero activities &amp; levers'!$C$8="On",(('Net zero supporting data'!AH132*EF!$H4)+('Net zero supporting data'!AH122*'Net zero supporting data'!AH142))*kgtoGg,"ERROR"))</f>
        <v>94.682600951272718</v>
      </c>
      <c r="AR462" s="93">
        <f>IF('Net zero activities &amp; levers'!$C$8="Off",('Activity data'!BK5*EF!$H4)*kgtoGg,IF('Net zero activities &amp; levers'!$C$8="On",(('Net zero supporting data'!AI132*EF!$H4)+('Net zero supporting data'!AI122*'Net zero supporting data'!AI142))*kgtoGg,"ERROR"))</f>
        <v>96.328293114276846</v>
      </c>
      <c r="AS462" s="93">
        <f>IF('Net zero activities &amp; levers'!$C$8="Off",('Activity data'!BL5*EF!$H4)*kgtoGg,IF('Net zero activities &amp; levers'!$C$8="On",(('Net zero supporting data'!AJ132*EF!$H4)+('Net zero supporting data'!AJ122*'Net zero supporting data'!AJ142))*kgtoGg,"ERROR"))</f>
        <v>98.05343909893719</v>
      </c>
      <c r="AT462" s="93">
        <f>IF('Net zero activities &amp; levers'!$C$8="Off",('Activity data'!BM5*EF!$H4)*kgtoGg,IF('Net zero activities &amp; levers'!$C$8="On",(('Net zero supporting data'!AK132*EF!$H4)+('Net zero supporting data'!AK122*'Net zero supporting data'!AK142))*kgtoGg,"ERROR"))</f>
        <v>99.733350863160126</v>
      </c>
      <c r="AU462" s="93">
        <f>IF('Net zero activities &amp; levers'!$C$8="Off",('Activity data'!BN5*EF!$H4)*kgtoGg,IF('Net zero activities &amp; levers'!$C$8="On",(('Net zero supporting data'!AL132*EF!$H4)+('Net zero supporting data'!AL122*'Net zero supporting data'!AL142))*kgtoGg,"ERROR"))</f>
        <v>101.49305940869296</v>
      </c>
      <c r="AV462" s="93">
        <f>IF('Net zero activities &amp; levers'!$C$8="Off",('Activity data'!BO5*EF!$H4)*kgtoGg,IF('Net zero activities &amp; levers'!$C$8="On",(('Net zero supporting data'!AM132*EF!$H4)+('Net zero supporting data'!AM122*'Net zero supporting data'!AM142))*kgtoGg,"ERROR"))</f>
        <v>103.38056261943146</v>
      </c>
      <c r="AW462" s="93">
        <f>IF('Net zero activities &amp; levers'!$C$8="Off",('Activity data'!BP5*EF!$H4)*kgtoGg,IF('Net zero activities &amp; levers'!$C$8="On",(('Net zero supporting data'!AN132*EF!$H4)+('Net zero supporting data'!AN122*'Net zero supporting data'!AN142))*kgtoGg,"ERROR"))</f>
        <v>105.37757099236671</v>
      </c>
      <c r="AY462" s="79"/>
    </row>
    <row r="463" spans="1:51" x14ac:dyDescent="0.25">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57.783598896292546</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57.765717742365183</v>
      </c>
      <c r="T463" s="93">
        <f>IF('Net zero activities &amp; levers'!$C$8="Off",('Activity data'!AM6*EF!$H5)*kgtoGg,IF('Net zero activities &amp; levers'!$C$8="On",(('Net zero supporting data'!K133*EF!$H5)+('Net zero supporting data'!K123*'Net zero supporting data'!K143))*kgtoGg,"ERROR"))</f>
        <v>58.733691755932206</v>
      </c>
      <c r="U463" s="93">
        <f>IF('Net zero activities &amp; levers'!$C$8="Off",('Activity data'!AN6*EF!$H5)*kgtoGg,IF('Net zero activities &amp; levers'!$C$8="On",(('Net zero supporting data'!L133*EF!$H5)+('Net zero supporting data'!L123*'Net zero supporting data'!L143))*kgtoGg,"ERROR"))</f>
        <v>59.038874892767126</v>
      </c>
      <c r="V463" s="93">
        <f>IF('Net zero activities &amp; levers'!$C$8="Off",('Activity data'!AO6*EF!$H5)*kgtoGg,IF('Net zero activities &amp; levers'!$C$8="On",(('Net zero supporting data'!M133*EF!$H5)+('Net zero supporting data'!M123*'Net zero supporting data'!M143))*kgtoGg,"ERROR"))</f>
        <v>58.941582514935</v>
      </c>
      <c r="W463" s="93">
        <f>IF('Net zero activities &amp; levers'!$C$8="Off",('Activity data'!AP6*EF!$H5)*kgtoGg,IF('Net zero activities &amp; levers'!$C$8="On",(('Net zero supporting data'!N133*EF!$H5)+('Net zero supporting data'!N123*'Net zero supporting data'!N143))*kgtoGg,"ERROR"))</f>
        <v>59.080687411670191</v>
      </c>
      <c r="X463" s="93">
        <f>IF('Net zero activities &amp; levers'!$C$8="Off",('Activity data'!AQ6*EF!$H5)*kgtoGg,IF('Net zero activities &amp; levers'!$C$8="On",(('Net zero supporting data'!O133*EF!$H5)+('Net zero supporting data'!O123*'Net zero supporting data'!O143))*kgtoGg,"ERROR"))</f>
        <v>59.269706211060878</v>
      </c>
      <c r="Y463" s="93">
        <f>IF('Net zero activities &amp; levers'!$C$8="Off",('Activity data'!AR6*EF!$H5)*kgtoGg,IF('Net zero activities &amp; levers'!$C$8="On",(('Net zero supporting data'!P133*EF!$H5)+('Net zero supporting data'!P123*'Net zero supporting data'!P143))*kgtoGg,"ERROR"))</f>
        <v>59.535346010196534</v>
      </c>
      <c r="Z463" s="93">
        <f>IF('Net zero activities &amp; levers'!$C$8="Off",('Activity data'!AS6*EF!$H5)*kgtoGg,IF('Net zero activities &amp; levers'!$C$8="On",(('Net zero supporting data'!Q133*EF!$H5)+('Net zero supporting data'!Q123*'Net zero supporting data'!Q143))*kgtoGg,"ERROR"))</f>
        <v>59.854794372108422</v>
      </c>
      <c r="AA463" s="93">
        <f>IF('Net zero activities &amp; levers'!$C$8="Off",('Activity data'!AT6*EF!$H5)*kgtoGg,IF('Net zero activities &amp; levers'!$C$8="On",(('Net zero supporting data'!R133*EF!$H5)+('Net zero supporting data'!R123*'Net zero supporting data'!R143))*kgtoGg,"ERROR"))</f>
        <v>60.229270928017449</v>
      </c>
      <c r="AB463" s="93">
        <f>IF('Net zero activities &amp; levers'!$C$8="Off",('Activity data'!AU6*EF!$H5)*kgtoGg,IF('Net zero activities &amp; levers'!$C$8="On",(('Net zero supporting data'!S133*EF!$H5)+('Net zero supporting data'!S123*'Net zero supporting data'!S143))*kgtoGg,"ERROR"))</f>
        <v>60.713571397574647</v>
      </c>
      <c r="AC463" s="93">
        <f>IF('Net zero activities &amp; levers'!$C$8="Off",('Activity data'!AV6*EF!$H5)*kgtoGg,IF('Net zero activities &amp; levers'!$C$8="On",(('Net zero supporting data'!T133*EF!$H5)+('Net zero supporting data'!T123*'Net zero supporting data'!T143))*kgtoGg,"ERROR"))</f>
        <v>61.317518750200797</v>
      </c>
      <c r="AD463" s="93">
        <f>IF('Net zero activities &amp; levers'!$C$8="Off",('Activity data'!AW6*EF!$H5)*kgtoGg,IF('Net zero activities &amp; levers'!$C$8="On",(('Net zero supporting data'!U133*EF!$H5)+('Net zero supporting data'!U123*'Net zero supporting data'!U143))*kgtoGg,"ERROR"))</f>
        <v>62.020370494328134</v>
      </c>
      <c r="AE463" s="93">
        <f>IF('Net zero activities &amp; levers'!$C$8="Off",('Activity data'!AX6*EF!$H5)*kgtoGg,IF('Net zero activities &amp; levers'!$C$8="On",(('Net zero supporting data'!V133*EF!$H5)+('Net zero supporting data'!V123*'Net zero supporting data'!V143))*kgtoGg,"ERROR"))</f>
        <v>62.761483152627669</v>
      </c>
      <c r="AF463" s="93">
        <f>IF('Net zero activities &amp; levers'!$C$8="Off",('Activity data'!AY6*EF!$H5)*kgtoGg,IF('Net zero activities &amp; levers'!$C$8="On",(('Net zero supporting data'!W133*EF!$H5)+('Net zero supporting data'!W123*'Net zero supporting data'!W143))*kgtoGg,"ERROR"))</f>
        <v>63.548580946228547</v>
      </c>
      <c r="AG463" s="93">
        <f>IF('Net zero activities &amp; levers'!$C$8="Off",('Activity data'!AZ6*EF!$H5)*kgtoGg,IF('Net zero activities &amp; levers'!$C$8="On",(('Net zero supporting data'!X133*EF!$H5)+('Net zero supporting data'!X123*'Net zero supporting data'!X143))*kgtoGg,"ERROR"))</f>
        <v>64.455826171159586</v>
      </c>
      <c r="AH463" s="93">
        <f>IF('Net zero activities &amp; levers'!$C$8="Off",('Activity data'!BA6*EF!$H5)*kgtoGg,IF('Net zero activities &amp; levers'!$C$8="On",(('Net zero supporting data'!Y133*EF!$H5)+('Net zero supporting data'!Y123*'Net zero supporting data'!Y143))*kgtoGg,"ERROR"))</f>
        <v>65.416616559634519</v>
      </c>
      <c r="AI463" s="93">
        <f>IF('Net zero activities &amp; levers'!$C$8="Off",('Activity data'!BB6*EF!$H5)*kgtoGg,IF('Net zero activities &amp; levers'!$C$8="On",(('Net zero supporting data'!Z133*EF!$H5)+('Net zero supporting data'!Z123*'Net zero supporting data'!Z143))*kgtoGg,"ERROR"))</f>
        <v>66.434682631711155</v>
      </c>
      <c r="AJ463" s="93">
        <f>IF('Net zero activities &amp; levers'!$C$8="Off",('Activity data'!BC6*EF!$H5)*kgtoGg,IF('Net zero activities &amp; levers'!$C$8="On",(('Net zero supporting data'!AA133*EF!$H5)+('Net zero supporting data'!AA123*'Net zero supporting data'!AA143))*kgtoGg,"ERROR"))</f>
        <v>67.516960808182034</v>
      </c>
      <c r="AK463" s="93">
        <f>IF('Net zero activities &amp; levers'!$C$8="Off",('Activity data'!BD6*EF!$H5)*kgtoGg,IF('Net zero activities &amp; levers'!$C$8="On",(('Net zero supporting data'!AB133*EF!$H5)+('Net zero supporting data'!AB123*'Net zero supporting data'!AB143))*kgtoGg,"ERROR"))</f>
        <v>68.646527753468007</v>
      </c>
      <c r="AL463" s="93">
        <f>IF('Net zero activities &amp; levers'!$C$8="Off",('Activity data'!BE6*EF!$H5)*kgtoGg,IF('Net zero activities &amp; levers'!$C$8="On",(('Net zero supporting data'!AC133*EF!$H5)+('Net zero supporting data'!AC123*'Net zero supporting data'!AC143))*kgtoGg,"ERROR"))</f>
        <v>69.787147730087</v>
      </c>
      <c r="AM463" s="93">
        <f>IF('Net zero activities &amp; levers'!$C$8="Off",('Activity data'!BF6*EF!$H5)*kgtoGg,IF('Net zero activities &amp; levers'!$C$8="On",(('Net zero supporting data'!AD133*EF!$H5)+('Net zero supporting data'!AD123*'Net zero supporting data'!AD143))*kgtoGg,"ERROR"))</f>
        <v>70.924856728918783</v>
      </c>
      <c r="AN463" s="93">
        <f>IF('Net zero activities &amp; levers'!$C$8="Off",('Activity data'!BG6*EF!$H5)*kgtoGg,IF('Net zero activities &amp; levers'!$C$8="On",(('Net zero supporting data'!AE133*EF!$H5)+('Net zero supporting data'!AE123*'Net zero supporting data'!AE143))*kgtoGg,"ERROR"))</f>
        <v>72.112036168696903</v>
      </c>
      <c r="AO463" s="93">
        <f>IF('Net zero activities &amp; levers'!$C$8="Off",('Activity data'!BH6*EF!$H5)*kgtoGg,IF('Net zero activities &amp; levers'!$C$8="On",(('Net zero supporting data'!AF133*EF!$H5)+('Net zero supporting data'!AF123*'Net zero supporting data'!AF143))*kgtoGg,"ERROR"))</f>
        <v>73.272399226224607</v>
      </c>
      <c r="AP463" s="93">
        <f>IF('Net zero activities &amp; levers'!$C$8="Off",('Activity data'!BI6*EF!$H5)*kgtoGg,IF('Net zero activities &amp; levers'!$C$8="On",(('Net zero supporting data'!AG133*EF!$H5)+('Net zero supporting data'!AG123*'Net zero supporting data'!AG143))*kgtoGg,"ERROR"))</f>
        <v>74.472452045591268</v>
      </c>
      <c r="AQ463" s="93">
        <f>IF('Net zero activities &amp; levers'!$C$8="Off",('Activity data'!BJ6*EF!$H5)*kgtoGg,IF('Net zero activities &amp; levers'!$C$8="On",(('Net zero supporting data'!AH133*EF!$H5)+('Net zero supporting data'!AH123*'Net zero supporting data'!AH143))*kgtoGg,"ERROR"))</f>
        <v>75.728711679067047</v>
      </c>
      <c r="AR463" s="93">
        <f>IF('Net zero activities &amp; levers'!$C$8="Off",('Activity data'!BK6*EF!$H5)*kgtoGg,IF('Net zero activities &amp; levers'!$C$8="On",(('Net zero supporting data'!AI133*EF!$H5)+('Net zero supporting data'!AI123*'Net zero supporting data'!AI143))*kgtoGg,"ERROR"))</f>
        <v>77.044963514911501</v>
      </c>
      <c r="AS463" s="93">
        <f>IF('Net zero activities &amp; levers'!$C$8="Off",('Activity data'!BL6*EF!$H5)*kgtoGg,IF('Net zero activities &amp; levers'!$C$8="On",(('Net zero supporting data'!AJ133*EF!$H5)+('Net zero supporting data'!AJ123*'Net zero supporting data'!AJ143))*kgtoGg,"ERROR"))</f>
        <v>78.424763832647557</v>
      </c>
      <c r="AT463" s="93">
        <f>IF('Net zero activities &amp; levers'!$C$8="Off",('Activity data'!BM6*EF!$H5)*kgtoGg,IF('Net zero activities &amp; levers'!$C$8="On",(('Net zero supporting data'!AK133*EF!$H5)+('Net zero supporting data'!AK123*'Net zero supporting data'!AK143))*kgtoGg,"ERROR"))</f>
        <v>79.768385072040658</v>
      </c>
      <c r="AU463" s="93">
        <f>IF('Net zero activities &amp; levers'!$C$8="Off",('Activity data'!BN6*EF!$H5)*kgtoGg,IF('Net zero activities &amp; levers'!$C$8="On",(('Net zero supporting data'!AL133*EF!$H5)+('Net zero supporting data'!AL123*'Net zero supporting data'!AL143))*kgtoGg,"ERROR"))</f>
        <v>81.17582909813396</v>
      </c>
      <c r="AV463" s="93">
        <f>IF('Net zero activities &amp; levers'!$C$8="Off",('Activity data'!BO6*EF!$H5)*kgtoGg,IF('Net zero activities &amp; levers'!$C$8="On",(('Net zero supporting data'!AM133*EF!$H5)+('Net zero supporting data'!AM123*'Net zero supporting data'!AM143))*kgtoGg,"ERROR"))</f>
        <v>82.685485413055972</v>
      </c>
      <c r="AW463" s="93">
        <f>IF('Net zero activities &amp; levers'!$C$8="Off",('Activity data'!BP6*EF!$H5)*kgtoGg,IF('Net zero activities &amp; levers'!$C$8="On",(('Net zero supporting data'!AN133*EF!$H5)+('Net zero supporting data'!AN123*'Net zero supporting data'!AN143))*kgtoGg,"ERROR"))</f>
        <v>84.282725769523637</v>
      </c>
      <c r="AY463" s="79"/>
    </row>
    <row r="464" spans="1:51" x14ac:dyDescent="0.25">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26.126191807126638</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26.118107048368749</v>
      </c>
      <c r="T464" s="93">
        <f>IF('Net zero activities &amp; levers'!$C$8="Off",('Activity data'!AM7*EF!$H6)*kgtoGg,IF('Net zero activities &amp; levers'!$C$8="On",(('Net zero supporting data'!K134*EF!$H6)+('Net zero supporting data'!K124*'Net zero supporting data'!K144))*kgtoGg,"ERROR"))</f>
        <v>26.555765401704527</v>
      </c>
      <c r="U464" s="93">
        <f>IF('Net zero activities &amp; levers'!$C$8="Off",('Activity data'!AN7*EF!$H6)*kgtoGg,IF('Net zero activities &amp; levers'!$C$8="On",(('Net zero supporting data'!L134*EF!$H6)+('Net zero supporting data'!L124*'Net zero supporting data'!L144))*kgtoGg,"ERROR"))</f>
        <v>26.693750458390934</v>
      </c>
      <c r="V464" s="93">
        <f>IF('Net zero activities &amp; levers'!$C$8="Off",('Activity data'!AO7*EF!$H6)*kgtoGg,IF('Net zero activities &amp; levers'!$C$8="On",(('Net zero supporting data'!M134*EF!$H6)+('Net zero supporting data'!M124*'Net zero supporting data'!M144))*kgtoGg,"ERROR"))</f>
        <v>26.649760825118427</v>
      </c>
      <c r="W464" s="93">
        <f>IF('Net zero activities &amp; levers'!$C$8="Off",('Activity data'!AP7*EF!$H6)*kgtoGg,IF('Net zero activities &amp; levers'!$C$8="On",(('Net zero supporting data'!N134*EF!$H6)+('Net zero supporting data'!N124*'Net zero supporting data'!N144))*kgtoGg,"ERROR"))</f>
        <v>26.71265550947232</v>
      </c>
      <c r="X464" s="93">
        <f>IF('Net zero activities &amp; levers'!$C$8="Off",('Activity data'!AQ7*EF!$H6)*kgtoGg,IF('Net zero activities &amp; levers'!$C$8="On",(('Net zero supporting data'!O134*EF!$H6)+('Net zero supporting data'!O124*'Net zero supporting data'!O144))*kgtoGg,"ERROR"))</f>
        <v>26.798118192696624</v>
      </c>
      <c r="Y464" s="93">
        <f>IF('Net zero activities &amp; levers'!$C$8="Off",('Activity data'!AR7*EF!$H6)*kgtoGg,IF('Net zero activities &amp; levers'!$C$8="On",(('Net zero supporting data'!P134*EF!$H6)+('Net zero supporting data'!P124*'Net zero supporting data'!P144))*kgtoGg,"ERROR"))</f>
        <v>26.918224182568949</v>
      </c>
      <c r="Z464" s="93">
        <f>IF('Net zero activities &amp; levers'!$C$8="Off",('Activity data'!AS7*EF!$H6)*kgtoGg,IF('Net zero activities &amp; levers'!$C$8="On",(('Net zero supporting data'!Q134*EF!$H6)+('Net zero supporting data'!Q124*'Net zero supporting data'!Q144))*kgtoGg,"ERROR"))</f>
        <v>27.062659097236711</v>
      </c>
      <c r="AA464" s="93">
        <f>IF('Net zero activities &amp; levers'!$C$8="Off",('Activity data'!AT7*EF!$H6)*kgtoGg,IF('Net zero activities &amp; levers'!$C$8="On",(('Net zero supporting data'!R134*EF!$H6)+('Net zero supporting data'!R124*'Net zero supporting data'!R144))*kgtoGg,"ERROR"))</f>
        <v>27.231974378974542</v>
      </c>
      <c r="AB464" s="93">
        <f>IF('Net zero activities &amp; levers'!$C$8="Off",('Activity data'!AU7*EF!$H6)*kgtoGg,IF('Net zero activities &amp; levers'!$C$8="On",(('Net zero supporting data'!S134*EF!$H6)+('Net zero supporting data'!S124*'Net zero supporting data'!S144))*kgtoGg,"ERROR"))</f>
        <v>27.450945284241996</v>
      </c>
      <c r="AC464" s="93">
        <f>IF('Net zero activities &amp; levers'!$C$8="Off",('Activity data'!AV7*EF!$H6)*kgtoGg,IF('Net zero activities &amp; levers'!$C$8="On",(('Net zero supporting data'!T134*EF!$H6)+('Net zero supporting data'!T124*'Net zero supporting data'!T144))*kgtoGg,"ERROR"))</f>
        <v>27.724013156051718</v>
      </c>
      <c r="AD464" s="93">
        <f>IF('Net zero activities &amp; levers'!$C$8="Off",('Activity data'!AW7*EF!$H6)*kgtoGg,IF('Net zero activities &amp; levers'!$C$8="On",(('Net zero supporting data'!U134*EF!$H6)+('Net zero supporting data'!U124*'Net zero supporting data'!U144))*kgtoGg,"ERROR"))</f>
        <v>28.041799514634214</v>
      </c>
      <c r="AE464" s="93">
        <f>IF('Net zero activities &amp; levers'!$C$8="Off",('Activity data'!AX7*EF!$H6)*kgtoGg,IF('Net zero activities &amp; levers'!$C$8="On",(('Net zero supporting data'!V134*EF!$H6)+('Net zero supporting data'!V124*'Net zero supporting data'!V144))*kgtoGg,"ERROR"))</f>
        <v>28.37688510693479</v>
      </c>
      <c r="AF464" s="93">
        <f>IF('Net zero activities &amp; levers'!$C$8="Off",('Activity data'!AY7*EF!$H6)*kgtoGg,IF('Net zero activities &amp; levers'!$C$8="On",(('Net zero supporting data'!W134*EF!$H6)+('Net zero supporting data'!W124*'Net zero supporting data'!W144))*kgtoGg,"ERROR"))</f>
        <v>28.732762350986167</v>
      </c>
      <c r="AG464" s="93">
        <f>IF('Net zero activities &amp; levers'!$C$8="Off",('Activity data'!AZ7*EF!$H6)*kgtoGg,IF('Net zero activities &amp; levers'!$C$8="On",(('Net zero supporting data'!X134*EF!$H6)+('Net zero supporting data'!X124*'Net zero supporting data'!X144))*kgtoGg,"ERROR"))</f>
        <v>29.142962878737809</v>
      </c>
      <c r="AH464" s="93">
        <f>IF('Net zero activities &amp; levers'!$C$8="Off",('Activity data'!BA7*EF!$H6)*kgtoGg,IF('Net zero activities &amp; levers'!$C$8="On",(('Net zero supporting data'!Y134*EF!$H6)+('Net zero supporting data'!Y124*'Net zero supporting data'!Y144))*kgtoGg,"ERROR"))</f>
        <v>29.577373238341593</v>
      </c>
      <c r="AI464" s="93">
        <f>IF('Net zero activities &amp; levers'!$C$8="Off",('Activity data'!BB7*EF!$H6)*kgtoGg,IF('Net zero activities &amp; levers'!$C$8="On",(('Net zero supporting data'!Z134*EF!$H6)+('Net zero supporting data'!Z124*'Net zero supporting data'!Z144))*kgtoGg,"ERROR"))</f>
        <v>30.037680141674837</v>
      </c>
      <c r="AJ464" s="93">
        <f>IF('Net zero activities &amp; levers'!$C$8="Off",('Activity data'!BC7*EF!$H6)*kgtoGg,IF('Net zero activities &amp; levers'!$C$8="On",(('Net zero supporting data'!AA134*EF!$H6)+('Net zero supporting data'!AA124*'Net zero supporting data'!AA144))*kgtoGg,"ERROR"))</f>
        <v>30.527019811879413</v>
      </c>
      <c r="AK464" s="93">
        <f>IF('Net zero activities &amp; levers'!$C$8="Off",('Activity data'!BD7*EF!$H6)*kgtoGg,IF('Net zero activities &amp; levers'!$C$8="On",(('Net zero supporting data'!AB134*EF!$H6)+('Net zero supporting data'!AB124*'Net zero supporting data'!AB144))*kgtoGg,"ERROR"))</f>
        <v>31.037740556783113</v>
      </c>
      <c r="AL464" s="93">
        <f>IF('Net zero activities &amp; levers'!$C$8="Off",('Activity data'!BE7*EF!$H6)*kgtoGg,IF('Net zero activities &amp; levers'!$C$8="On",(('Net zero supporting data'!AC134*EF!$H6)+('Net zero supporting data'!AC124*'Net zero supporting data'!AC144))*kgtoGg,"ERROR"))</f>
        <v>31.553458803091583</v>
      </c>
      <c r="AM464" s="93">
        <f>IF('Net zero activities &amp; levers'!$C$8="Off",('Activity data'!BF7*EF!$H6)*kgtoGg,IF('Net zero activities &amp; levers'!$C$8="On",(('Net zero supporting data'!AD134*EF!$H6)+('Net zero supporting data'!AD124*'Net zero supporting data'!AD144))*kgtoGg,"ERROR"))</f>
        <v>32.067860884165157</v>
      </c>
      <c r="AN464" s="93">
        <f>IF('Net zero activities &amp; levers'!$C$8="Off",('Activity data'!BG7*EF!$H6)*kgtoGg,IF('Net zero activities &amp; levers'!$C$8="On",(('Net zero supporting data'!AE134*EF!$H6)+('Net zero supporting data'!AE124*'Net zero supporting data'!AE144))*kgtoGg,"ERROR"))</f>
        <v>32.604630457981209</v>
      </c>
      <c r="AO464" s="93">
        <f>IF('Net zero activities &amp; levers'!$C$8="Off",('Activity data'!BH7*EF!$H6)*kgtoGg,IF('Net zero activities &amp; levers'!$C$8="On",(('Net zero supporting data'!AF134*EF!$H6)+('Net zero supporting data'!AF124*'Net zero supporting data'!AF144))*kgtoGg,"ERROR"))</f>
        <v>33.129275311986966</v>
      </c>
      <c r="AP464" s="93">
        <f>IF('Net zero activities &amp; levers'!$C$8="Off",('Activity data'!BI7*EF!$H6)*kgtoGg,IF('Net zero activities &amp; levers'!$C$8="On",(('Net zero supporting data'!AG134*EF!$H6)+('Net zero supporting data'!AG124*'Net zero supporting data'!AG144))*kgtoGg,"ERROR"))</f>
        <v>33.671865436802946</v>
      </c>
      <c r="AQ464" s="93">
        <f>IF('Net zero activities &amp; levers'!$C$8="Off",('Activity data'!BJ7*EF!$H6)*kgtoGg,IF('Net zero activities &amp; levers'!$C$8="On",(('Net zero supporting data'!AH134*EF!$H6)+('Net zero supporting data'!AH124*'Net zero supporting data'!AH144))*kgtoGg,"ERROR"))</f>
        <v>34.239868828260882</v>
      </c>
      <c r="AR464" s="93">
        <f>IF('Net zero activities &amp; levers'!$C$8="Off",('Activity data'!BK7*EF!$H6)*kgtoGg,IF('Net zero activities &amp; levers'!$C$8="On",(('Net zero supporting data'!AI134*EF!$H6)+('Net zero supporting data'!AI124*'Net zero supporting data'!AI144))*kgtoGg,"ERROR"))</f>
        <v>34.834997006266434</v>
      </c>
      <c r="AS464" s="93">
        <f>IF('Net zero activities &amp; levers'!$C$8="Off",('Activity data'!BL7*EF!$H6)*kgtoGg,IF('Net zero activities &amp; levers'!$C$8="On",(('Net zero supporting data'!AJ134*EF!$H6)+('Net zero supporting data'!AJ124*'Net zero supporting data'!AJ144))*kgtoGg,"ERROR"))</f>
        <v>35.458857901836573</v>
      </c>
      <c r="AT464" s="93">
        <f>IF('Net zero activities &amp; levers'!$C$8="Off",('Activity data'!BM7*EF!$H6)*kgtoGg,IF('Net zero activities &amp; levers'!$C$8="On",(('Net zero supporting data'!AK134*EF!$H6)+('Net zero supporting data'!AK124*'Net zero supporting data'!AK144))*kgtoGg,"ERROR"))</f>
        <v>36.066360841892561</v>
      </c>
      <c r="AU464" s="93">
        <f>IF('Net zero activities &amp; levers'!$C$8="Off",('Activity data'!BN7*EF!$H6)*kgtoGg,IF('Net zero activities &amp; levers'!$C$8="On",(('Net zero supporting data'!AL134*EF!$H6)+('Net zero supporting data'!AL124*'Net zero supporting data'!AL144))*kgtoGg,"ERROR"))</f>
        <v>36.702720523287681</v>
      </c>
      <c r="AV464" s="93">
        <f>IF('Net zero activities &amp; levers'!$C$8="Off",('Activity data'!BO7*EF!$H6)*kgtoGg,IF('Net zero activities &amp; levers'!$C$8="On",(('Net zero supporting data'!AM134*EF!$H6)+('Net zero supporting data'!AM124*'Net zero supporting data'!AM144))*kgtoGg,"ERROR"))</f>
        <v>37.385294319310326</v>
      </c>
      <c r="AW464" s="93">
        <f>IF('Net zero activities &amp; levers'!$C$8="Off",('Activity data'!BP7*EF!$H6)*kgtoGg,IF('Net zero activities &amp; levers'!$C$8="On",(('Net zero supporting data'!AN134*EF!$H6)+('Net zero supporting data'!AN124*'Net zero supporting data'!AN144))*kgtoGg,"ERROR"))</f>
        <v>38.107468235650359</v>
      </c>
      <c r="AY464" s="79"/>
    </row>
    <row r="465" spans="1:51" x14ac:dyDescent="0.25">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413.68555596285609</v>
      </c>
      <c r="S465" s="93">
        <f>IF('Net zero activities &amp; levers'!$C$8="Off",('Activity data'!AL8*EF!$H7)*kgtoGg,IF('Net zero activities &amp; levers'!$C$8="On",(('Net zero supporting data'!J135*EF!$H7)+('Net zero supporting data'!J125*'Net zero supporting data'!J145))*kgtoGg,"ERROR"))</f>
        <v>367.10775140126185</v>
      </c>
      <c r="T465" s="93">
        <f>IF('Net zero activities &amp; levers'!$C$8="Off",('Activity data'!AM8*EF!$H7)*kgtoGg,IF('Net zero activities &amp; levers'!$C$8="On",(('Net zero supporting data'!K135*EF!$H7)+('Net zero supporting data'!K125*'Net zero supporting data'!K145))*kgtoGg,"ERROR"))</f>
        <v>380.83942188791741</v>
      </c>
      <c r="U465" s="93">
        <f>IF('Net zero activities &amp; levers'!$C$8="Off",('Activity data'!AN8*EF!$H7)*kgtoGg,IF('Net zero activities &amp; levers'!$C$8="On",(('Net zero supporting data'!L135*EF!$H7)+('Net zero supporting data'!L125*'Net zero supporting data'!L145))*kgtoGg,"ERROR"))</f>
        <v>381.67212300528638</v>
      </c>
      <c r="V465" s="93">
        <f>IF('Net zero activities &amp; levers'!$C$8="Off",('Activity data'!AO8*EF!$H7)*kgtoGg,IF('Net zero activities &amp; levers'!$C$8="On",(('Net zero supporting data'!M135*EF!$H7)+('Net zero supporting data'!M125*'Net zero supporting data'!M145))*kgtoGg,"ERROR"))</f>
        <v>374.38785811845224</v>
      </c>
      <c r="W465" s="93">
        <f>IF('Net zero activities &amp; levers'!$C$8="Off",('Activity data'!AP8*EF!$H7)*kgtoGg,IF('Net zero activities &amp; levers'!$C$8="On",(('Net zero supporting data'!N135*EF!$H7)+('Net zero supporting data'!N125*'Net zero supporting data'!N145))*kgtoGg,"ERROR"))</f>
        <v>371.02013444151527</v>
      </c>
      <c r="X465" s="93">
        <f>IF('Net zero activities &amp; levers'!$C$8="Off",('Activity data'!AQ8*EF!$H7)*kgtoGg,IF('Net zero activities &amp; levers'!$C$8="On",(('Net zero supporting data'!O135*EF!$H7)+('Net zero supporting data'!O125*'Net zero supporting data'!O145))*kgtoGg,"ERROR"))</f>
        <v>368.19348338242031</v>
      </c>
      <c r="Y465" s="93">
        <f>IF('Net zero activities &amp; levers'!$C$8="Off",('Activity data'!AR8*EF!$H7)*kgtoGg,IF('Net zero activities &amp; levers'!$C$8="On",(('Net zero supporting data'!P135*EF!$H7)+('Net zero supporting data'!P125*'Net zero supporting data'!P145))*kgtoGg,"ERROR"))</f>
        <v>366.87055085566737</v>
      </c>
      <c r="Z465" s="93">
        <f>IF('Net zero activities &amp; levers'!$C$8="Off",('Activity data'!AS8*EF!$H7)*kgtoGg,IF('Net zero activities &amp; levers'!$C$8="On",(('Net zero supporting data'!Q135*EF!$H7)+('Net zero supporting data'!Q125*'Net zero supporting data'!Q145))*kgtoGg,"ERROR"))</f>
        <v>366.5529934062356</v>
      </c>
      <c r="AA465" s="93">
        <f>IF('Net zero activities &amp; levers'!$C$8="Off",('Activity data'!AT8*EF!$H7)*kgtoGg,IF('Net zero activities &amp; levers'!$C$8="On",(('Net zero supporting data'!R135*EF!$H7)+('Net zero supporting data'!R125*'Net zero supporting data'!R145))*kgtoGg,"ERROR"))</f>
        <v>367.22165264198151</v>
      </c>
      <c r="AB465" s="93">
        <f>IF('Net zero activities &amp; levers'!$C$8="Off",('Activity data'!AU8*EF!$H7)*kgtoGg,IF('Net zero activities &amp; levers'!$C$8="On",(('Net zero supporting data'!S135*EF!$H7)+('Net zero supporting data'!S125*'Net zero supporting data'!S145))*kgtoGg,"ERROR"))</f>
        <v>369.78949605483501</v>
      </c>
      <c r="AC465" s="93">
        <f>IF('Net zero activities &amp; levers'!$C$8="Off",('Activity data'!AV8*EF!$H7)*kgtoGg,IF('Net zero activities &amp; levers'!$C$8="On",(('Net zero supporting data'!T135*EF!$H7)+('Net zero supporting data'!T125*'Net zero supporting data'!T145))*kgtoGg,"ERROR"))</f>
        <v>374.32729222117479</v>
      </c>
      <c r="AD465" s="93">
        <f>IF('Net zero activities &amp; levers'!$C$8="Off",('Activity data'!AW8*EF!$H7)*kgtoGg,IF('Net zero activities &amp; levers'!$C$8="On",(('Net zero supporting data'!U135*EF!$H7)+('Net zero supporting data'!U125*'Net zero supporting data'!U145))*kgtoGg,"ERROR"))</f>
        <v>377.19311708928177</v>
      </c>
      <c r="AE465" s="93">
        <f>IF('Net zero activities &amp; levers'!$C$8="Off",('Activity data'!AX8*EF!$H7)*kgtoGg,IF('Net zero activities &amp; levers'!$C$8="On",(('Net zero supporting data'!V135*EF!$H7)+('Net zero supporting data'!V125*'Net zero supporting data'!V145))*kgtoGg,"ERROR"))</f>
        <v>380.30935070420128</v>
      </c>
      <c r="AF465" s="93">
        <f>IF('Net zero activities &amp; levers'!$C$8="Off",('Activity data'!AY8*EF!$H7)*kgtoGg,IF('Net zero activities &amp; levers'!$C$8="On",(('Net zero supporting data'!W135*EF!$H7)+('Net zero supporting data'!W125*'Net zero supporting data'!W145))*kgtoGg,"ERROR"))</f>
        <v>383.76102612503496</v>
      </c>
      <c r="AG465" s="93">
        <f>IF('Net zero activities &amp; levers'!$C$8="Off",('Activity data'!AZ8*EF!$H7)*kgtoGg,IF('Net zero activities &amp; levers'!$C$8="On",(('Net zero supporting data'!X135*EF!$H7)+('Net zero supporting data'!X125*'Net zero supporting data'!X145))*kgtoGg,"ERROR"))</f>
        <v>388.68748984209822</v>
      </c>
      <c r="AH465" s="93">
        <f>IF('Net zero activities &amp; levers'!$C$8="Off",('Activity data'!BA8*EF!$H7)*kgtoGg,IF('Net zero activities &amp; levers'!$C$8="On",(('Net zero supporting data'!Y135*EF!$H7)+('Net zero supporting data'!Y125*'Net zero supporting data'!Y145))*kgtoGg,"ERROR"))</f>
        <v>393.92268734105562</v>
      </c>
      <c r="AI465" s="93">
        <f>IF('Net zero activities &amp; levers'!$C$8="Off",('Activity data'!BB8*EF!$H7)*kgtoGg,IF('Net zero activities &amp; levers'!$C$8="On",(('Net zero supporting data'!Z135*EF!$H7)+('Net zero supporting data'!Z125*'Net zero supporting data'!Z145))*kgtoGg,"ERROR"))</f>
        <v>399.46311574560417</v>
      </c>
      <c r="AJ465" s="93">
        <f>IF('Net zero activities &amp; levers'!$C$8="Off",('Activity data'!BC8*EF!$H7)*kgtoGg,IF('Net zero activities &amp; levers'!$C$8="On",(('Net zero supporting data'!AA135*EF!$H7)+('Net zero supporting data'!AA125*'Net zero supporting data'!AA145))*kgtoGg,"ERROR"))</f>
        <v>405.36632763723298</v>
      </c>
      <c r="AK465" s="93">
        <f>IF('Net zero activities &amp; levers'!$C$8="Off",('Activity data'!BD8*EF!$H7)*kgtoGg,IF('Net zero activities &amp; levers'!$C$8="On",(('Net zero supporting data'!AB135*EF!$H7)+('Net zero supporting data'!AB125*'Net zero supporting data'!AB145))*kgtoGg,"ERROR"))</f>
        <v>411.34318539398583</v>
      </c>
      <c r="AL465" s="93">
        <f>IF('Net zero activities &amp; levers'!$C$8="Off",('Activity data'!BE8*EF!$H7)*kgtoGg,IF('Net zero activities &amp; levers'!$C$8="On",(('Net zero supporting data'!AC135*EF!$H7)+('Net zero supporting data'!AC125*'Net zero supporting data'!AC145))*kgtoGg,"ERROR"))</f>
        <v>416.84322212096885</v>
      </c>
      <c r="AM465" s="93">
        <f>IF('Net zero activities &amp; levers'!$C$8="Off",('Activity data'!BF8*EF!$H7)*kgtoGg,IF('Net zero activities &amp; levers'!$C$8="On",(('Net zero supporting data'!AD135*EF!$H7)+('Net zero supporting data'!AD125*'Net zero supporting data'!AD145))*kgtoGg,"ERROR"))</f>
        <v>421.66976796734122</v>
      </c>
      <c r="AN465" s="93">
        <f>IF('Net zero activities &amp; levers'!$C$8="Off",('Activity data'!BG8*EF!$H7)*kgtoGg,IF('Net zero activities &amp; levers'!$C$8="On",(('Net zero supporting data'!AE135*EF!$H7)+('Net zero supporting data'!AE125*'Net zero supporting data'!AE145))*kgtoGg,"ERROR"))</f>
        <v>428.70653475916799</v>
      </c>
      <c r="AO465" s="93">
        <f>IF('Net zero activities &amp; levers'!$C$8="Off",('Activity data'!BH8*EF!$H7)*kgtoGg,IF('Net zero activities &amp; levers'!$C$8="On",(('Net zero supporting data'!AF135*EF!$H7)+('Net zero supporting data'!AF125*'Net zero supporting data'!AF145))*kgtoGg,"ERROR"))</f>
        <v>434.88384487983222</v>
      </c>
      <c r="AP465" s="93">
        <f>IF('Net zero activities &amp; levers'!$C$8="Off",('Activity data'!BI8*EF!$H7)*kgtoGg,IF('Net zero activities &amp; levers'!$C$8="On",(('Net zero supporting data'!AG135*EF!$H7)+('Net zero supporting data'!AG125*'Net zero supporting data'!AG145))*kgtoGg,"ERROR"))</f>
        <v>441.09188912493386</v>
      </c>
      <c r="AQ465" s="93">
        <f>IF('Net zero activities &amp; levers'!$C$8="Off",('Activity data'!BJ8*EF!$H7)*kgtoGg,IF('Net zero activities &amp; levers'!$C$8="On",(('Net zero supporting data'!AH135*EF!$H7)+('Net zero supporting data'!AH125*'Net zero supporting data'!AH145))*kgtoGg,"ERROR"))</f>
        <v>447.51334146869289</v>
      </c>
      <c r="AR465" s="93">
        <f>IF('Net zero activities &amp; levers'!$C$8="Off",('Activity data'!BK8*EF!$H7)*kgtoGg,IF('Net zero activities &amp; levers'!$C$8="On",(('Net zero supporting data'!AI135*EF!$H7)+('Net zero supporting data'!AI125*'Net zero supporting data'!AI145))*kgtoGg,"ERROR"))</f>
        <v>454.16271351860905</v>
      </c>
      <c r="AS465" s="93">
        <f>IF('Net zero activities &amp; levers'!$C$8="Off",('Activity data'!BL8*EF!$H7)*kgtoGg,IF('Net zero activities &amp; levers'!$C$8="On",(('Net zero supporting data'!AJ135*EF!$H7)+('Net zero supporting data'!AJ125*'Net zero supporting data'!AJ145))*kgtoGg,"ERROR"))</f>
        <v>461.04859559187889</v>
      </c>
      <c r="AT465" s="93">
        <f>IF('Net zero activities &amp; levers'!$C$8="Off",('Activity data'!BM8*EF!$H7)*kgtoGg,IF('Net zero activities &amp; levers'!$C$8="On",(('Net zero supporting data'!AK135*EF!$H7)+('Net zero supporting data'!AK125*'Net zero supporting data'!AK145))*kgtoGg,"ERROR"))</f>
        <v>466.95077939830412</v>
      </c>
      <c r="AU465" s="93">
        <f>IF('Net zero activities &amp; levers'!$C$8="Off",('Activity data'!BN8*EF!$H7)*kgtoGg,IF('Net zero activities &amp; levers'!$C$8="On",(('Net zero supporting data'!AL135*EF!$H7)+('Net zero supporting data'!AL125*'Net zero supporting data'!AL145))*kgtoGg,"ERROR"))</f>
        <v>473.05678094171992</v>
      </c>
      <c r="AV465" s="93">
        <f>IF('Net zero activities &amp; levers'!$C$8="Off",('Activity data'!BO8*EF!$H7)*kgtoGg,IF('Net zero activities &amp; levers'!$C$8="On",(('Net zero supporting data'!AM135*EF!$H7)+('Net zero supporting data'!AM125*'Net zero supporting data'!AM145))*kgtoGg,"ERROR"))</f>
        <v>479.75623425821254</v>
      </c>
      <c r="AW465" s="93">
        <f>IF('Net zero activities &amp; levers'!$C$8="Off",('Activity data'!BP8*EF!$H7)*kgtoGg,IF('Net zero activities &amp; levers'!$C$8="On",(('Net zero supporting data'!AN135*EF!$H7)+('Net zero supporting data'!AN125*'Net zero supporting data'!AN145))*kgtoGg,"ERROR"))</f>
        <v>486.8226667581352</v>
      </c>
      <c r="AY465" s="79"/>
    </row>
    <row r="466" spans="1:51" x14ac:dyDescent="0.25">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291.3087348709679</v>
      </c>
      <c r="S466" s="93">
        <f>IF('Net zero activities &amp; levers'!$C$8="Off",('Activity data'!AL9*EF!$H8)*kgtoGg,IF('Net zero activities &amp; levers'!$C$8="On",(('Net zero supporting data'!J136*EF!$H8)+('Net zero supporting data'!J126*'Net zero supporting data'!J146))*kgtoGg,"ERROR"))</f>
        <v>258.50961697978511</v>
      </c>
      <c r="T466" s="93">
        <f>IF('Net zero activities &amp; levers'!$C$8="Off",('Activity data'!AM9*EF!$H8)*kgtoGg,IF('Net zero activities &amp; levers'!$C$8="On",(('Net zero supporting data'!K136*EF!$H8)+('Net zero supporting data'!K126*'Net zero supporting data'!K146))*kgtoGg,"ERROR"))</f>
        <v>268.17917275584364</v>
      </c>
      <c r="U466" s="93">
        <f>IF('Net zero activities &amp; levers'!$C$8="Off",('Activity data'!AN9*EF!$H8)*kgtoGg,IF('Net zero activities &amp; levers'!$C$8="On",(('Net zero supporting data'!L136*EF!$H8)+('Net zero supporting data'!L126*'Net zero supporting data'!L146))*kgtoGg,"ERROR"))</f>
        <v>268.76554350418132</v>
      </c>
      <c r="V466" s="93">
        <f>IF('Net zero activities &amp; levers'!$C$8="Off",('Activity data'!AO9*EF!$H8)*kgtoGg,IF('Net zero activities &amp; levers'!$C$8="On",(('Net zero supporting data'!M136*EF!$H8)+('Net zero supporting data'!M126*'Net zero supporting data'!M146))*kgtoGg,"ERROR"))</f>
        <v>263.63611619384227</v>
      </c>
      <c r="W466" s="93">
        <f>IF('Net zero activities &amp; levers'!$C$8="Off",('Activity data'!AP9*EF!$H8)*kgtoGg,IF('Net zero activities &amp; levers'!$C$8="On",(('Net zero supporting data'!N136*EF!$H8)+('Net zero supporting data'!N126*'Net zero supporting data'!N146))*kgtoGg,"ERROR"))</f>
        <v>261.26463546510337</v>
      </c>
      <c r="X466" s="93">
        <f>IF('Net zero activities &amp; levers'!$C$8="Off",('Activity data'!AQ9*EF!$H8)*kgtoGg,IF('Net zero activities &amp; levers'!$C$8="On",(('Net zero supporting data'!O136*EF!$H8)+('Net zero supporting data'!O126*'Net zero supporting data'!O146))*kgtoGg,"ERROR"))</f>
        <v>259.27416678163655</v>
      </c>
      <c r="Y466" s="93">
        <f>IF('Net zero activities &amp; levers'!$C$8="Off",('Activity data'!AR9*EF!$H8)*kgtoGg,IF('Net zero activities &amp; levers'!$C$8="On",(('Net zero supporting data'!P136*EF!$H8)+('Net zero supporting data'!P126*'Net zero supporting data'!P146))*kgtoGg,"ERROR"))</f>
        <v>258.34258530596463</v>
      </c>
      <c r="Z466" s="93">
        <f>IF('Net zero activities &amp; levers'!$C$8="Off",('Activity data'!AS9*EF!$H8)*kgtoGg,IF('Net zero activities &amp; levers'!$C$8="On",(('Net zero supporting data'!Q136*EF!$H8)+('Net zero supporting data'!Q126*'Net zero supporting data'!Q146))*kgtoGg,"ERROR"))</f>
        <v>258.1189679775145</v>
      </c>
      <c r="AA466" s="93">
        <f>IF('Net zero activities &amp; levers'!$C$8="Off",('Activity data'!AT9*EF!$H8)*kgtoGg,IF('Net zero activities &amp; levers'!$C$8="On",(('Net zero supporting data'!R136*EF!$H8)+('Net zero supporting data'!R126*'Net zero supporting data'!R146))*kgtoGg,"ERROR"))</f>
        <v>258.58982385637535</v>
      </c>
      <c r="AB466" s="93">
        <f>IF('Net zero activities &amp; levers'!$C$8="Off",('Activity data'!AU9*EF!$H8)*kgtoGg,IF('Net zero activities &amp; levers'!$C$8="On",(('Net zero supporting data'!S136*EF!$H8)+('Net zero supporting data'!S126*'Net zero supporting data'!S146))*kgtoGg,"ERROR"))</f>
        <v>260.39804559668738</v>
      </c>
      <c r="AC466" s="93">
        <f>IF('Net zero activities &amp; levers'!$C$8="Off",('Activity data'!AV9*EF!$H8)*kgtoGg,IF('Net zero activities &amp; levers'!$C$8="On",(('Net zero supporting data'!T136*EF!$H8)+('Net zero supporting data'!T126*'Net zero supporting data'!T146))*kgtoGg,"ERROR"))</f>
        <v>263.59346695299269</v>
      </c>
      <c r="AD466" s="93">
        <f>IF('Net zero activities &amp; levers'!$C$8="Off",('Activity data'!AW9*EF!$H8)*kgtoGg,IF('Net zero activities &amp; levers'!$C$8="On",(('Net zero supporting data'!U136*EF!$H8)+('Net zero supporting data'!U126*'Net zero supporting data'!U146))*kgtoGg,"ERROR"))</f>
        <v>265.61152101520645</v>
      </c>
      <c r="AE466" s="93">
        <f>IF('Net zero activities &amp; levers'!$C$8="Off",('Activity data'!AX9*EF!$H8)*kgtoGg,IF('Net zero activities &amp; levers'!$C$8="On",(('Net zero supporting data'!V136*EF!$H8)+('Net zero supporting data'!V126*'Net zero supporting data'!V146))*kgtoGg,"ERROR"))</f>
        <v>267.80590769088269</v>
      </c>
      <c r="AF466" s="93">
        <f>IF('Net zero activities &amp; levers'!$C$8="Off",('Activity data'!AY9*EF!$H8)*kgtoGg,IF('Net zero activities &amp; levers'!$C$8="On",(('Net zero supporting data'!W136*EF!$H8)+('Net zero supporting data'!W126*'Net zero supporting data'!W146))*kgtoGg,"ERROR"))</f>
        <v>270.23650548559647</v>
      </c>
      <c r="AG466" s="93">
        <f>IF('Net zero activities &amp; levers'!$C$8="Off",('Activity data'!AZ9*EF!$H8)*kgtoGg,IF('Net zero activities &amp; levers'!$C$8="On",(('Net zero supporting data'!X136*EF!$H8)+('Net zero supporting data'!X126*'Net zero supporting data'!X146))*kgtoGg,"ERROR"))</f>
        <v>273.70561841961023</v>
      </c>
      <c r="AH466" s="93">
        <f>IF('Net zero activities &amp; levers'!$C$8="Off",('Activity data'!BA9*EF!$H8)*kgtoGg,IF('Net zero activities &amp; levers'!$C$8="On",(('Net zero supporting data'!Y136*EF!$H8)+('Net zero supporting data'!Y126*'Net zero supporting data'!Y146))*kgtoGg,"ERROR"))</f>
        <v>277.39213523954453</v>
      </c>
      <c r="AI466" s="93">
        <f>IF('Net zero activities &amp; levers'!$C$8="Off",('Activity data'!BB9*EF!$H8)*kgtoGg,IF('Net zero activities &amp; levers'!$C$8="On",(('Net zero supporting data'!Z136*EF!$H8)+('Net zero supporting data'!Z126*'Net zero supporting data'!Z146))*kgtoGg,"ERROR"))</f>
        <v>281.29358929301202</v>
      </c>
      <c r="AJ466" s="93">
        <f>IF('Net zero activities &amp; levers'!$C$8="Off",('Activity data'!BC9*EF!$H8)*kgtoGg,IF('Net zero activities &amp; levers'!$C$8="On",(('Net zero supporting data'!AA136*EF!$H8)+('Net zero supporting data'!AA126*'Net zero supporting data'!AA146))*kgtoGg,"ERROR"))</f>
        <v>285.45050790677192</v>
      </c>
      <c r="AK466" s="93">
        <f>IF('Net zero activities &amp; levers'!$C$8="Off",('Activity data'!BD9*EF!$H8)*kgtoGg,IF('Net zero activities &amp; levers'!$C$8="On",(('Net zero supporting data'!AB136*EF!$H8)+('Net zero supporting data'!AB126*'Net zero supporting data'!AB146))*kgtoGg,"ERROR"))</f>
        <v>289.65928640175946</v>
      </c>
      <c r="AL466" s="93">
        <f>IF('Net zero activities &amp; levers'!$C$8="Off",('Activity data'!BE9*EF!$H8)*kgtoGg,IF('Net zero activities &amp; levers'!$C$8="On",(('Net zero supporting data'!AC136*EF!$H8)+('Net zero supporting data'!AC126*'Net zero supporting data'!AC146))*kgtoGg,"ERROR"))</f>
        <v>293.53229747886155</v>
      </c>
      <c r="AM466" s="93">
        <f>IF('Net zero activities &amp; levers'!$C$8="Off",('Activity data'!BF9*EF!$H8)*kgtoGg,IF('Net zero activities &amp; levers'!$C$8="On",(('Net zero supporting data'!AD136*EF!$H8)+('Net zero supporting data'!AD126*'Net zero supporting data'!AD146))*kgtoGg,"ERROR"))</f>
        <v>296.93105033362571</v>
      </c>
      <c r="AN466" s="93">
        <f>IF('Net zero activities &amp; levers'!$C$8="Off",('Activity data'!BG9*EF!$H8)*kgtoGg,IF('Net zero activities &amp; levers'!$C$8="On",(('Net zero supporting data'!AE136*EF!$H8)+('Net zero supporting data'!AE126*'Net zero supporting data'!AE146))*kgtoGg,"ERROR"))</f>
        <v>301.88619465075811</v>
      </c>
      <c r="AO466" s="93">
        <f>IF('Net zero activities &amp; levers'!$C$8="Off",('Activity data'!BH9*EF!$H8)*kgtoGg,IF('Net zero activities &amp; levers'!$C$8="On",(('Net zero supporting data'!AF136*EF!$H8)+('Net zero supporting data'!AF126*'Net zero supporting data'!AF146))*kgtoGg,"ERROR"))</f>
        <v>306.23612751696118</v>
      </c>
      <c r="AP466" s="93">
        <f>IF('Net zero activities &amp; levers'!$C$8="Off",('Activity data'!BI9*EF!$H8)*kgtoGg,IF('Net zero activities &amp; levers'!$C$8="On",(('Net zero supporting data'!AG136*EF!$H8)+('Net zero supporting data'!AG126*'Net zero supporting data'!AG146))*kgtoGg,"ERROR"))</f>
        <v>310.60770271217035</v>
      </c>
      <c r="AQ466" s="93">
        <f>IF('Net zero activities &amp; levers'!$C$8="Off",('Activity data'!BJ9*EF!$H8)*kgtoGg,IF('Net zero activities &amp; levers'!$C$8="On",(('Net zero supporting data'!AH136*EF!$H8)+('Net zero supporting data'!AH126*'Net zero supporting data'!AH146))*kgtoGg,"ERROR"))</f>
        <v>315.12955543661644</v>
      </c>
      <c r="AR466" s="93">
        <f>IF('Net zero activities &amp; levers'!$C$8="Off",('Activity data'!BK9*EF!$H8)*kgtoGg,IF('Net zero activities &amp; levers'!$C$8="On",(('Net zero supporting data'!AI136*EF!$H8)+('Net zero supporting data'!AI126*'Net zero supporting data'!AI146))*kgtoGg,"ERROR"))</f>
        <v>319.81190446144291</v>
      </c>
      <c r="AS466" s="93">
        <f>IF('Net zero activities &amp; levers'!$C$8="Off",('Activity data'!BL9*EF!$H8)*kgtoGg,IF('Net zero activities &amp; levers'!$C$8="On",(('Net zero supporting data'!AJ136*EF!$H8)+('Net zero supporting data'!AJ126*'Net zero supporting data'!AJ146))*kgtoGg,"ERROR"))</f>
        <v>324.66079890873908</v>
      </c>
      <c r="AT466" s="93">
        <f>IF('Net zero activities &amp; levers'!$C$8="Off",('Activity data'!BM9*EF!$H8)*kgtoGg,IF('Net zero activities &amp; levers'!$C$8="On",(('Net zero supporting data'!AK136*EF!$H8)+('Net zero supporting data'!AK126*'Net zero supporting data'!AK146))*kgtoGg,"ERROR"))</f>
        <v>328.81699356635488</v>
      </c>
      <c r="AU466" s="93">
        <f>IF('Net zero activities &amp; levers'!$C$8="Off",('Activity data'!BN9*EF!$H8)*kgtoGg,IF('Net zero activities &amp; levers'!$C$8="On",(('Net zero supporting data'!AL136*EF!$H8)+('Net zero supporting data'!AL126*'Net zero supporting data'!AL146))*kgtoGg,"ERROR"))</f>
        <v>333.1167124206732</v>
      </c>
      <c r="AV466" s="93">
        <f>IF('Net zero activities &amp; levers'!$C$8="Off",('Activity data'!BO9*EF!$H8)*kgtoGg,IF('Net zero activities &amp; levers'!$C$8="On",(('Net zero supporting data'!AM136*EF!$H8)+('Net zero supporting data'!AM126*'Net zero supporting data'!AM146))*kgtoGg,"ERROR"))</f>
        <v>337.83432762822417</v>
      </c>
      <c r="AW466" s="93">
        <f>IF('Net zero activities &amp; levers'!$C$8="Off",('Activity data'!BP9*EF!$H8)*kgtoGg,IF('Net zero activities &amp; levers'!$C$8="On",(('Net zero supporting data'!AN136*EF!$H8)+('Net zero supporting data'!AN126*'Net zero supporting data'!AN146))*kgtoGg,"ERROR"))</f>
        <v>342.81036191787291</v>
      </c>
      <c r="AY466" s="79"/>
    </row>
    <row r="467" spans="1:51" x14ac:dyDescent="0.25">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35.195504797614646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37.125912791560353</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34.945734880362735</v>
      </c>
      <c r="T467" s="93">
        <f>IF('Net zero activities &amp; levers'!$C$8="Off",('Activity data'!AM10*EF!$H9)*kgtoGg,IF('Net zero activities &amp; levers'!$C$8="On",(('Net zero supporting data'!K137*EF!$H9)+('Net zero supporting data'!K127*'Net zero supporting data'!K147))*kgtoGg,"ERROR"))</f>
        <v>37.126310121863817</v>
      </c>
      <c r="U467" s="93">
        <f>IF('Net zero activities &amp; levers'!$C$8="Off",('Activity data'!AN10*EF!$H9)*kgtoGg,IF('Net zero activities &amp; levers'!$C$8="On",(('Net zero supporting data'!L137*EF!$H9)+('Net zero supporting data'!L127*'Net zero supporting data'!L147))*kgtoGg,"ERROR"))</f>
        <v>38.091605263801455</v>
      </c>
      <c r="V467" s="93">
        <f>IF('Net zero activities &amp; levers'!$C$8="Off",('Activity data'!AO10*EF!$H9)*kgtoGg,IF('Net zero activities &amp; levers'!$C$8="On",(('Net zero supporting data'!M137*EF!$H9)+('Net zero supporting data'!M127*'Net zero supporting data'!M147))*kgtoGg,"ERROR"))</f>
        <v>38.241190124753324</v>
      </c>
      <c r="W467" s="93">
        <f>IF('Net zero activities &amp; levers'!$C$8="Off",('Activity data'!AP10*EF!$H9)*kgtoGg,IF('Net zero activities &amp; levers'!$C$8="On",(('Net zero supporting data'!N137*EF!$H9)+('Net zero supporting data'!N127*'Net zero supporting data'!N147))*kgtoGg,"ERROR"))</f>
        <v>38.775797644226841</v>
      </c>
      <c r="X467" s="93">
        <f>IF('Net zero activities &amp; levers'!$C$8="Off",('Activity data'!AQ10*EF!$H9)*kgtoGg,IF('Net zero activities &amp; levers'!$C$8="On",(('Net zero supporting data'!O137*EF!$H9)+('Net zero supporting data'!O127*'Net zero supporting data'!O147))*kgtoGg,"ERROR"))</f>
        <v>39.362770285967983</v>
      </c>
      <c r="Y467" s="93">
        <f>IF('Net zero activities &amp; levers'!$C$8="Off",('Activity data'!AR10*EF!$H9)*kgtoGg,IF('Net zero activities &amp; levers'!$C$8="On",(('Net zero supporting data'!P137*EF!$H9)+('Net zero supporting data'!P127*'Net zero supporting data'!P147))*kgtoGg,"ERROR"))</f>
        <v>40.111631744252151</v>
      </c>
      <c r="Z467" s="93">
        <f>IF('Net zero activities &amp; levers'!$C$8="Off",('Activity data'!AS10*EF!$H9)*kgtoGg,IF('Net zero activities &amp; levers'!$C$8="On",(('Net zero supporting data'!Q137*EF!$H9)+('Net zero supporting data'!Q127*'Net zero supporting data'!Q147))*kgtoGg,"ERROR"))</f>
        <v>40.97811083123846</v>
      </c>
      <c r="AA467" s="93">
        <f>IF('Net zero activities &amp; levers'!$C$8="Off",('Activity data'!AT10*EF!$H9)*kgtoGg,IF('Net zero activities &amp; levers'!$C$8="On",(('Net zero supporting data'!R137*EF!$H9)+('Net zero supporting data'!R127*'Net zero supporting data'!R147))*kgtoGg,"ERROR"))</f>
        <v>41.968005840334627</v>
      </c>
      <c r="AB467" s="93">
        <f>IF('Net zero activities &amp; levers'!$C$8="Off",('Activity data'!AU10*EF!$H9)*kgtoGg,IF('Net zero activities &amp; levers'!$C$8="On",(('Net zero supporting data'!S137*EF!$H9)+('Net zero supporting data'!S127*'Net zero supporting data'!S147))*kgtoGg,"ERROR"))</f>
        <v>43.196001546244318</v>
      </c>
      <c r="AC467" s="93">
        <f>IF('Net zero activities &amp; levers'!$C$8="Off",('Activity data'!AV10*EF!$H9)*kgtoGg,IF('Net zero activities &amp; levers'!$C$8="On",(('Net zero supporting data'!T137*EF!$H9)+('Net zero supporting data'!T127*'Net zero supporting data'!T147))*kgtoGg,"ERROR"))</f>
        <v>44.685818417445063</v>
      </c>
      <c r="AD467" s="93">
        <f>IF('Net zero activities &amp; levers'!$C$8="Off",('Activity data'!AW10*EF!$H9)*kgtoGg,IF('Net zero activities &amp; levers'!$C$8="On",(('Net zero supporting data'!U137*EF!$H9)+('Net zero supporting data'!U127*'Net zero supporting data'!U147))*kgtoGg,"ERROR"))</f>
        <v>46.521178227808413</v>
      </c>
      <c r="AE467" s="93">
        <f>IF('Net zero activities &amp; levers'!$C$8="Off",('Activity data'!AX10*EF!$H9)*kgtoGg,IF('Net zero activities &amp; levers'!$C$8="On",(('Net zero supporting data'!V137*EF!$H9)+('Net zero supporting data'!V127*'Net zero supporting data'!V147))*kgtoGg,"ERROR"))</f>
        <v>48.464015550171958</v>
      </c>
      <c r="AF467" s="93">
        <f>IF('Net zero activities &amp; levers'!$C$8="Off",('Activity data'!AY10*EF!$H9)*kgtoGg,IF('Net zero activities &amp; levers'!$C$8="On",(('Net zero supporting data'!W137*EF!$H9)+('Net zero supporting data'!W127*'Net zero supporting data'!W147))*kgtoGg,"ERROR"))</f>
        <v>50.53291732155774</v>
      </c>
      <c r="AG467" s="93">
        <f>IF('Net zero activities &amp; levers'!$C$8="Off",('Activity data'!AZ10*EF!$H9)*kgtoGg,IF('Net zero activities &amp; levers'!$C$8="On",(('Net zero supporting data'!X137*EF!$H9)+('Net zero supporting data'!X127*'Net zero supporting data'!X147))*kgtoGg,"ERROR"))</f>
        <v>52.891961610432503</v>
      </c>
      <c r="AH467" s="93">
        <f>IF('Net zero activities &amp; levers'!$C$8="Off",('Activity data'!BA10*EF!$H9)*kgtoGg,IF('Net zero activities &amp; levers'!$C$8="On",(('Net zero supporting data'!Y137*EF!$H9)+('Net zero supporting data'!Y127*'Net zero supporting data'!Y147))*kgtoGg,"ERROR"))</f>
        <v>55.402449551952458</v>
      </c>
      <c r="AI467" s="93">
        <f>IF('Net zero activities &amp; levers'!$C$8="Off",('Activity data'!BB10*EF!$H9)*kgtoGg,IF('Net zero activities &amp; levers'!$C$8="On",(('Net zero supporting data'!Z137*EF!$H9)+('Net zero supporting data'!Z127*'Net zero supporting data'!Z147))*kgtoGg,"ERROR"))</f>
        <v>58.074505370530936</v>
      </c>
      <c r="AJ467" s="93">
        <f>IF('Net zero activities &amp; levers'!$C$8="Off",('Activity data'!BC10*EF!$H9)*kgtoGg,IF('Net zero activities &amp; levers'!$C$8="On",(('Net zero supporting data'!AA137*EF!$H9)+('Net zero supporting data'!AA127*'Net zero supporting data'!AA147))*kgtoGg,"ERROR"))</f>
        <v>60.92817105791972</v>
      </c>
      <c r="AK467" s="93">
        <f>IF('Net zero activities &amp; levers'!$C$8="Off",('Activity data'!BD10*EF!$H9)*kgtoGg,IF('Net zero activities &amp; levers'!$C$8="On",(('Net zero supporting data'!AB137*EF!$H9)+('Net zero supporting data'!AB127*'Net zero supporting data'!AB147))*kgtoGg,"ERROR"))</f>
        <v>63.931668908248753</v>
      </c>
      <c r="AL467" s="93">
        <f>IF('Net zero activities &amp; levers'!$C$8="Off",('Activity data'!BE10*EF!$H9)*kgtoGg,IF('Net zero activities &amp; levers'!$C$8="On",(('Net zero supporting data'!AC137*EF!$H9)+('Net zero supporting data'!AC127*'Net zero supporting data'!AC147))*kgtoGg,"ERROR"))</f>
        <v>67.006100228620127</v>
      </c>
      <c r="AM467" s="93">
        <f>IF('Net zero activities &amp; levers'!$C$8="Off",('Activity data'!BF10*EF!$H9)*kgtoGg,IF('Net zero activities &amp; levers'!$C$8="On",(('Net zero supporting data'!AD137*EF!$H9)+('Net zero supporting data'!AD127*'Net zero supporting data'!AD147))*kgtoGg,"ERROR"))</f>
        <v>70.119961035903842</v>
      </c>
      <c r="AN467" s="93">
        <f>IF('Net zero activities &amp; levers'!$C$8="Off",('Activity data'!BG10*EF!$H9)*kgtoGg,IF('Net zero activities &amp; levers'!$C$8="On",(('Net zero supporting data'!AE137*EF!$H9)+('Net zero supporting data'!AE127*'Net zero supporting data'!AE147))*kgtoGg,"ERROR"))</f>
        <v>73.301580570123264</v>
      </c>
      <c r="AO467" s="93">
        <f>IF('Net zero activities &amp; levers'!$C$8="Off",('Activity data'!BH10*EF!$H9)*kgtoGg,IF('Net zero activities &amp; levers'!$C$8="On",(('Net zero supporting data'!AF137*EF!$H9)+('Net zero supporting data'!AF127*'Net zero supporting data'!AF147))*kgtoGg,"ERROR"))</f>
        <v>76.463071745343427</v>
      </c>
      <c r="AP467" s="93">
        <f>IF('Net zero activities &amp; levers'!$C$8="Off",('Activity data'!BI10*EF!$H9)*kgtoGg,IF('Net zero activities &amp; levers'!$C$8="On",(('Net zero supporting data'!AG137*EF!$H9)+('Net zero supporting data'!AG127*'Net zero supporting data'!AG147))*kgtoGg,"ERROR"))</f>
        <v>79.758933969438331</v>
      </c>
      <c r="AQ467" s="93">
        <f>IF('Net zero activities &amp; levers'!$C$8="Off",('Activity data'!BJ10*EF!$H9)*kgtoGg,IF('Net zero activities &amp; levers'!$C$8="On",(('Net zero supporting data'!AH137*EF!$H9)+('Net zero supporting data'!AH127*'Net zero supporting data'!AH147))*kgtoGg,"ERROR"))</f>
        <v>83.230024655970965</v>
      </c>
      <c r="AR467" s="93">
        <f>IF('Net zero activities &amp; levers'!$C$8="Off",('Activity data'!BK10*EF!$H9)*kgtoGg,IF('Net zero activities &amp; levers'!$C$8="On",(('Net zero supporting data'!AI137*EF!$H9)+('Net zero supporting data'!AI127*'Net zero supporting data'!AI147))*kgtoGg,"ERROR"))</f>
        <v>86.889374999446048</v>
      </c>
      <c r="AS467" s="93">
        <f>IF('Net zero activities &amp; levers'!$C$8="Off",('Activity data'!BL10*EF!$H9)*kgtoGg,IF('Net zero activities &amp; levers'!$C$8="On",(('Net zero supporting data'!AJ137*EF!$H9)+('Net zero supporting data'!AJ127*'Net zero supporting data'!AJ147))*kgtoGg,"ERROR"))</f>
        <v>90.749855374578985</v>
      </c>
      <c r="AT467" s="93">
        <f>IF('Net zero activities &amp; levers'!$C$8="Off",('Activity data'!BM10*EF!$H9)*kgtoGg,IF('Net zero activities &amp; levers'!$C$8="On",(('Net zero supporting data'!AK137*EF!$H9)+('Net zero supporting data'!AK127*'Net zero supporting data'!AK147))*kgtoGg,"ERROR"))</f>
        <v>94.576410142711268</v>
      </c>
      <c r="AU467" s="93">
        <f>IF('Net zero activities &amp; levers'!$C$8="Off",('Activity data'!BN10*EF!$H9)*kgtoGg,IF('Net zero activities &amp; levers'!$C$8="On",(('Net zero supporting data'!AL137*EF!$H9)+('Net zero supporting data'!AL127*'Net zero supporting data'!AL147))*kgtoGg,"ERROR"))</f>
        <v>98.607869573421212</v>
      </c>
      <c r="AV467" s="93">
        <f>IF('Net zero activities &amp; levers'!$C$8="Off",('Activity data'!BO10*EF!$H9)*kgtoGg,IF('Net zero activities &amp; levers'!$C$8="On",(('Net zero supporting data'!AM137*EF!$H9)+('Net zero supporting data'!AM127*'Net zero supporting data'!AM147))*kgtoGg,"ERROR"))</f>
        <v>102.94029053222913</v>
      </c>
      <c r="AW467" s="93">
        <f>IF('Net zero activities &amp; levers'!$C$8="Off",('Activity data'!BP10*EF!$H9)*kgtoGg,IF('Net zero activities &amp; levers'!$C$8="On",(('Net zero supporting data'!AN137*EF!$H9)+('Net zero supporting data'!AN127*'Net zero supporting data'!AN147))*kgtoGg,"ERROR"))</f>
        <v>107.54440019266934</v>
      </c>
      <c r="AY467" s="79"/>
    </row>
    <row r="468" spans="1:51" x14ac:dyDescent="0.25">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134.50952060304346</v>
      </c>
      <c r="T468" s="93">
        <f>IF('Net zero activities &amp; levers'!$C$8="Off",('Activity data'!AM11*EF!$H10)*kgtoGg,IF('Net zero activities &amp; levers'!$C$8="On",(('Net zero supporting data'!K138*EF!$H10)+('Net zero supporting data'!K128*'Net zero supporting data'!K148))*kgtoGg,"ERROR"))</f>
        <v>134.5978352598826</v>
      </c>
      <c r="U468" s="93">
        <f>IF('Net zero activities &amp; levers'!$C$8="Off",('Activity data'!AN11*EF!$H10)*kgtoGg,IF('Net zero activities &amp; levers'!$C$8="On",(('Net zero supporting data'!L138*EF!$H10)+('Net zero supporting data'!L128*'Net zero supporting data'!L148))*kgtoGg,"ERROR"))</f>
        <v>134.55209180447844</v>
      </c>
      <c r="V468" s="93">
        <f>IF('Net zero activities &amp; levers'!$C$8="Off",('Activity data'!AO11*EF!$H10)*kgtoGg,IF('Net zero activities &amp; levers'!$C$8="On",(('Net zero supporting data'!M138*EF!$H10)+('Net zero supporting data'!M128*'Net zero supporting data'!M148))*kgtoGg,"ERROR"))</f>
        <v>134.53903703800194</v>
      </c>
      <c r="W468" s="93">
        <f>IF('Net zero activities &amp; levers'!$C$8="Off",('Activity data'!AP11*EF!$H10)*kgtoGg,IF('Net zero activities &amp; levers'!$C$8="On",(('Net zero supporting data'!N138*EF!$H10)+('Net zero supporting data'!N128*'Net zero supporting data'!N148))*kgtoGg,"ERROR"))</f>
        <v>134.67854571120449</v>
      </c>
      <c r="X468" s="93">
        <f>IF('Net zero activities &amp; levers'!$C$8="Off",('Activity data'!AQ11*EF!$H10)*kgtoGg,IF('Net zero activities &amp; levers'!$C$8="On",(('Net zero supporting data'!O138*EF!$H10)+('Net zero supporting data'!O128*'Net zero supporting data'!O148))*kgtoGg,"ERROR"))</f>
        <v>134.90483220689865</v>
      </c>
      <c r="Y468" s="93">
        <f>IF('Net zero activities &amp; levers'!$C$8="Off",('Activity data'!AR11*EF!$H10)*kgtoGg,IF('Net zero activities &amp; levers'!$C$8="On",(('Net zero supporting data'!P138*EF!$H10)+('Net zero supporting data'!P128*'Net zero supporting data'!P148))*kgtoGg,"ERROR"))</f>
        <v>135.11998781656493</v>
      </c>
      <c r="Z468" s="93">
        <f>IF('Net zero activities &amp; levers'!$C$8="Off",('Activity data'!AS11*EF!$H10)*kgtoGg,IF('Net zero activities &amp; levers'!$C$8="On",(('Net zero supporting data'!Q138*EF!$H10)+('Net zero supporting data'!Q128*'Net zero supporting data'!Q148))*kgtoGg,"ERROR"))</f>
        <v>135.32627367041866</v>
      </c>
      <c r="AA468" s="93">
        <f>IF('Net zero activities &amp; levers'!$C$8="Off",('Activity data'!AT11*EF!$H10)*kgtoGg,IF('Net zero activities &amp; levers'!$C$8="On",(('Net zero supporting data'!R138*EF!$H10)+('Net zero supporting data'!R128*'Net zero supporting data'!R148))*kgtoGg,"ERROR"))</f>
        <v>135.52273082086006</v>
      </c>
      <c r="AB468" s="93">
        <f>IF('Net zero activities &amp; levers'!$C$8="Off",('Activity data'!AU11*EF!$H10)*kgtoGg,IF('Net zero activities &amp; levers'!$C$8="On",(('Net zero supporting data'!S138*EF!$H10)+('Net zero supporting data'!S128*'Net zero supporting data'!S148))*kgtoGg,"ERROR"))</f>
        <v>135.7137749763717</v>
      </c>
      <c r="AC468" s="93">
        <f>IF('Net zero activities &amp; levers'!$C$8="Off",('Activity data'!AV11*EF!$H10)*kgtoGg,IF('Net zero activities &amp; levers'!$C$8="On",(('Net zero supporting data'!T138*EF!$H10)+('Net zero supporting data'!T128*'Net zero supporting data'!T148))*kgtoGg,"ERROR"))</f>
        <v>135.90295241350591</v>
      </c>
      <c r="AD468" s="93">
        <f>IF('Net zero activities &amp; levers'!$C$8="Off",('Activity data'!AW11*EF!$H10)*kgtoGg,IF('Net zero activities &amp; levers'!$C$8="On",(('Net zero supporting data'!U138*EF!$H10)+('Net zero supporting data'!U128*'Net zero supporting data'!U148))*kgtoGg,"ERROR"))</f>
        <v>136.0893367545562</v>
      </c>
      <c r="AE468" s="93">
        <f>IF('Net zero activities &amp; levers'!$C$8="Off",('Activity data'!AX11*EF!$H10)*kgtoGg,IF('Net zero activities &amp; levers'!$C$8="On",(('Net zero supporting data'!V138*EF!$H10)+('Net zero supporting data'!V128*'Net zero supporting data'!V148))*kgtoGg,"ERROR"))</f>
        <v>136.27319967317703</v>
      </c>
      <c r="AF468" s="93">
        <f>IF('Net zero activities &amp; levers'!$C$8="Off",('Activity data'!AY11*EF!$H10)*kgtoGg,IF('Net zero activities &amp; levers'!$C$8="On",(('Net zero supporting data'!W138*EF!$H10)+('Net zero supporting data'!W128*'Net zero supporting data'!W148))*kgtoGg,"ERROR"))</f>
        <v>136.45534333351932</v>
      </c>
      <c r="AG468" s="93">
        <f>IF('Net zero activities &amp; levers'!$C$8="Off",('Activity data'!AZ11*EF!$H10)*kgtoGg,IF('Net zero activities &amp; levers'!$C$8="On",(('Net zero supporting data'!X138*EF!$H10)+('Net zero supporting data'!X128*'Net zero supporting data'!X148))*kgtoGg,"ERROR"))</f>
        <v>136.63687183937546</v>
      </c>
      <c r="AH468" s="93">
        <f>IF('Net zero activities &amp; levers'!$C$8="Off",('Activity data'!BA11*EF!$H10)*kgtoGg,IF('Net zero activities &amp; levers'!$C$8="On",(('Net zero supporting data'!Y138*EF!$H10)+('Net zero supporting data'!Y128*'Net zero supporting data'!Y148))*kgtoGg,"ERROR"))</f>
        <v>136.81627550490597</v>
      </c>
      <c r="AI468" s="93">
        <f>IF('Net zero activities &amp; levers'!$C$8="Off",('Activity data'!BB11*EF!$H10)*kgtoGg,IF('Net zero activities &amp; levers'!$C$8="On",(('Net zero supporting data'!Z138*EF!$H10)+('Net zero supporting data'!Z128*'Net zero supporting data'!Z148))*kgtoGg,"ERROR"))</f>
        <v>136.99582569477411</v>
      </c>
      <c r="AJ468" s="93">
        <f>IF('Net zero activities &amp; levers'!$C$8="Off",('Activity data'!BC11*EF!$H10)*kgtoGg,IF('Net zero activities &amp; levers'!$C$8="On",(('Net zero supporting data'!AA138*EF!$H10)+('Net zero supporting data'!AA128*'Net zero supporting data'!AA148))*kgtoGg,"ERROR"))</f>
        <v>137.17364609726505</v>
      </c>
      <c r="AK468" s="93">
        <f>IF('Net zero activities &amp; levers'!$C$8="Off",('Activity data'!BD11*EF!$H10)*kgtoGg,IF('Net zero activities &amp; levers'!$C$8="On",(('Net zero supporting data'!AB138*EF!$H10)+('Net zero supporting data'!AB128*'Net zero supporting data'!AB148))*kgtoGg,"ERROR"))</f>
        <v>137.3452157051286</v>
      </c>
      <c r="AL468" s="93">
        <f>IF('Net zero activities &amp; levers'!$C$8="Off",('Activity data'!BE11*EF!$H10)*kgtoGg,IF('Net zero activities &amp; levers'!$C$8="On",(('Net zero supporting data'!AC138*EF!$H10)+('Net zero supporting data'!AC128*'Net zero supporting data'!AC148))*kgtoGg,"ERROR"))</f>
        <v>137.50892236978345</v>
      </c>
      <c r="AM468" s="93">
        <f>IF('Net zero activities &amp; levers'!$C$8="Off",('Activity data'!BF11*EF!$H10)*kgtoGg,IF('Net zero activities &amp; levers'!$C$8="On",(('Net zero supporting data'!AD138*EF!$H10)+('Net zero supporting data'!AD128*'Net zero supporting data'!AD148))*kgtoGg,"ERROR"))</f>
        <v>137.66487719948714</v>
      </c>
      <c r="AN468" s="93">
        <f>IF('Net zero activities &amp; levers'!$C$8="Off",('Activity data'!BG11*EF!$H10)*kgtoGg,IF('Net zero activities &amp; levers'!$C$8="On",(('Net zero supporting data'!AE138*EF!$H10)+('Net zero supporting data'!AE128*'Net zero supporting data'!AE148))*kgtoGg,"ERROR"))</f>
        <v>137.8161644943176</v>
      </c>
      <c r="AO468" s="93">
        <f>IF('Net zero activities &amp; levers'!$C$8="Off",('Activity data'!BH11*EF!$H10)*kgtoGg,IF('Net zero activities &amp; levers'!$C$8="On",(('Net zero supporting data'!AF138*EF!$H10)+('Net zero supporting data'!AF128*'Net zero supporting data'!AF148))*kgtoGg,"ERROR"))</f>
        <v>137.95688571441841</v>
      </c>
      <c r="AP468" s="93">
        <f>IF('Net zero activities &amp; levers'!$C$8="Off",('Activity data'!BI11*EF!$H10)*kgtoGg,IF('Net zero activities &amp; levers'!$C$8="On",(('Net zero supporting data'!AG138*EF!$H10)+('Net zero supporting data'!AG128*'Net zero supporting data'!AG148))*kgtoGg,"ERROR"))</f>
        <v>138.0880956451193</v>
      </c>
      <c r="AQ468" s="93">
        <f>IF('Net zero activities &amp; levers'!$C$8="Off",('Activity data'!BJ11*EF!$H10)*kgtoGg,IF('Net zero activities &amp; levers'!$C$8="On",(('Net zero supporting data'!AH138*EF!$H10)+('Net zero supporting data'!AH128*'Net zero supporting data'!AH148))*kgtoGg,"ERROR"))</f>
        <v>138.21023608756138</v>
      </c>
      <c r="AR468" s="93">
        <f>IF('Net zero activities &amp; levers'!$C$8="Off",('Activity data'!BK11*EF!$H10)*kgtoGg,IF('Net zero activities &amp; levers'!$C$8="On",(('Net zero supporting data'!AI138*EF!$H10)+('Net zero supporting data'!AI128*'Net zero supporting data'!AI148))*kgtoGg,"ERROR"))</f>
        <v>138.3214494575289</v>
      </c>
      <c r="AS468" s="93">
        <f>IF('Net zero activities &amp; levers'!$C$8="Off",('Activity data'!BL11*EF!$H10)*kgtoGg,IF('Net zero activities &amp; levers'!$C$8="On",(('Net zero supporting data'!AJ138*EF!$H10)+('Net zero supporting data'!AJ128*'Net zero supporting data'!AJ148))*kgtoGg,"ERROR"))</f>
        <v>138.41969286097324</v>
      </c>
      <c r="AT468" s="93">
        <f>IF('Net zero activities &amp; levers'!$C$8="Off",('Activity data'!BM11*EF!$H10)*kgtoGg,IF('Net zero activities &amp; levers'!$C$8="On",(('Net zero supporting data'!AK138*EF!$H10)+('Net zero supporting data'!AK128*'Net zero supporting data'!AK148))*kgtoGg,"ERROR"))</f>
        <v>138.50048221334654</v>
      </c>
      <c r="AU468" s="93">
        <f>IF('Net zero activities &amp; levers'!$C$8="Off",('Activity data'!BN11*EF!$H10)*kgtoGg,IF('Net zero activities &amp; levers'!$C$8="On",(('Net zero supporting data'!AL138*EF!$H10)+('Net zero supporting data'!AL128*'Net zero supporting data'!AL148))*kgtoGg,"ERROR"))</f>
        <v>138.56840641538551</v>
      </c>
      <c r="AV468" s="93">
        <f>IF('Net zero activities &amp; levers'!$C$8="Off",('Activity data'!BO11*EF!$H10)*kgtoGg,IF('Net zero activities &amp; levers'!$C$8="On",(('Net zero supporting data'!AM138*EF!$H10)+('Net zero supporting data'!AM128*'Net zero supporting data'!AM148))*kgtoGg,"ERROR"))</f>
        <v>138.62533860541211</v>
      </c>
      <c r="AW468" s="93">
        <f>IF('Net zero activities &amp; levers'!$C$8="Off",('Activity data'!BP11*EF!$H10)*kgtoGg,IF('Net zero activities &amp; levers'!$C$8="On",(('Net zero supporting data'!AN138*EF!$H10)+('Net zero supporting data'!AN128*'Net zero supporting data'!AN148))*kgtoGg,"ERROR"))</f>
        <v>138.66859186137901</v>
      </c>
      <c r="AY468" s="79"/>
    </row>
    <row r="469" spans="1:51" x14ac:dyDescent="0.25">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14.57731005863897</v>
      </c>
      <c r="T469" s="93">
        <f>IF('Net zero activities &amp; levers'!$C$8="Off",('Activity data'!AM12*EF!$H11)*kgtoGg,IF('Net zero activities &amp; levers'!$C$8="On",(('Net zero supporting data'!K139*EF!$H11)+('Net zero supporting data'!K129*'Net zero supporting data'!K149))*kgtoGg,"ERROR"))</f>
        <v>14.586881055024168</v>
      </c>
      <c r="U469" s="93">
        <f>IF('Net zero activities &amp; levers'!$C$8="Off",('Activity data'!AN12*EF!$H11)*kgtoGg,IF('Net zero activities &amp; levers'!$C$8="On",(('Net zero supporting data'!L139*EF!$H11)+('Net zero supporting data'!L129*'Net zero supporting data'!L149))*kgtoGg,"ERROR"))</f>
        <v>14.581923662197322</v>
      </c>
      <c r="V469" s="93">
        <f>IF('Net zero activities &amp; levers'!$C$8="Off",('Activity data'!AO12*EF!$H11)*kgtoGg,IF('Net zero activities &amp; levers'!$C$8="On",(('Net zero supporting data'!M139*EF!$H11)+('Net zero supporting data'!M129*'Net zero supporting data'!M149))*kgtoGg,"ERROR"))</f>
        <v>14.580508867335086</v>
      </c>
      <c r="W469" s="93">
        <f>IF('Net zero activities &amp; levers'!$C$8="Off",('Activity data'!AP12*EF!$H11)*kgtoGg,IF('Net zero activities &amp; levers'!$C$8="On",(('Net zero supporting data'!N139*EF!$H11)+('Net zero supporting data'!N129*'Net zero supporting data'!N149))*kgtoGg,"ERROR"))</f>
        <v>14.595627954638539</v>
      </c>
      <c r="X469" s="93">
        <f>IF('Net zero activities &amp; levers'!$C$8="Off",('Activity data'!AQ12*EF!$H11)*kgtoGg,IF('Net zero activities &amp; levers'!$C$8="On",(('Net zero supporting data'!O139*EF!$H11)+('Net zero supporting data'!O129*'Net zero supporting data'!O149))*kgtoGg,"ERROR"))</f>
        <v>14.620151485724129</v>
      </c>
      <c r="Y469" s="93">
        <f>IF('Net zero activities &amp; levers'!$C$8="Off",('Activity data'!AR12*EF!$H11)*kgtoGg,IF('Net zero activities &amp; levers'!$C$8="On",(('Net zero supporting data'!P139*EF!$H11)+('Net zero supporting data'!P129*'Net zero supporting data'!P149))*kgtoGg,"ERROR"))</f>
        <v>14.643468720213551</v>
      </c>
      <c r="Z469" s="93">
        <f>IF('Net zero activities &amp; levers'!$C$8="Off",('Activity data'!AS12*EF!$H11)*kgtoGg,IF('Net zero activities &amp; levers'!$C$8="On",(('Net zero supporting data'!Q139*EF!$H11)+('Net zero supporting data'!Q129*'Net zero supporting data'!Q149))*kgtoGg,"ERROR"))</f>
        <v>14.665824705417089</v>
      </c>
      <c r="AA469" s="93">
        <f>IF('Net zero activities &amp; levers'!$C$8="Off",('Activity data'!AT12*EF!$H11)*kgtoGg,IF('Net zero activities &amp; levers'!$C$8="On",(('Net zero supporting data'!R139*EF!$H11)+('Net zero supporting data'!R129*'Net zero supporting data'!R149))*kgtoGg,"ERROR"))</f>
        <v>14.687115516523853</v>
      </c>
      <c r="AB469" s="93">
        <f>IF('Net zero activities &amp; levers'!$C$8="Off",('Activity data'!AU12*EF!$H11)*kgtoGg,IF('Net zero activities &amp; levers'!$C$8="On",(('Net zero supporting data'!S139*EF!$H11)+('Net zero supporting data'!S129*'Net zero supporting data'!S149))*kgtoGg,"ERROR"))</f>
        <v>14.707819700713191</v>
      </c>
      <c r="AC469" s="93">
        <f>IF('Net zero activities &amp; levers'!$C$8="Off",('Activity data'!AV12*EF!$H11)*kgtoGg,IF('Net zero activities &amp; levers'!$C$8="On",(('Net zero supporting data'!T139*EF!$H11)+('Net zero supporting data'!T129*'Net zero supporting data'!T149))*kgtoGg,"ERROR"))</f>
        <v>14.728321581508247</v>
      </c>
      <c r="AD469" s="93">
        <f>IF('Net zero activities &amp; levers'!$C$8="Off",('Activity data'!AW12*EF!$H11)*kgtoGg,IF('Net zero activities &amp; levers'!$C$8="On",(('Net zero supporting data'!U139*EF!$H11)+('Net zero supporting data'!U129*'Net zero supporting data'!U149))*kgtoGg,"ERROR"))</f>
        <v>14.748520763821768</v>
      </c>
      <c r="AE469" s="93">
        <f>IF('Net zero activities &amp; levers'!$C$8="Off",('Activity data'!AX12*EF!$H11)*kgtoGg,IF('Net zero activities &amp; levers'!$C$8="On",(('Net zero supporting data'!V139*EF!$H11)+('Net zero supporting data'!V129*'Net zero supporting data'!V149))*kgtoGg,"ERROR"))</f>
        <v>14.768446689964435</v>
      </c>
      <c r="AF469" s="93">
        <f>IF('Net zero activities &amp; levers'!$C$8="Off",('Activity data'!AY12*EF!$H11)*kgtoGg,IF('Net zero activities &amp; levers'!$C$8="On",(('Net zero supporting data'!W139*EF!$H11)+('Net zero supporting data'!W129*'Net zero supporting data'!W149))*kgtoGg,"ERROR"))</f>
        <v>14.788186293526485</v>
      </c>
      <c r="AG469" s="93">
        <f>IF('Net zero activities &amp; levers'!$C$8="Off",('Activity data'!AZ12*EF!$H11)*kgtoGg,IF('Net zero activities &amp; levers'!$C$8="On",(('Net zero supporting data'!X139*EF!$H11)+('Net zero supporting data'!X129*'Net zero supporting data'!X149))*kgtoGg,"ERROR"))</f>
        <v>14.80785923044933</v>
      </c>
      <c r="AH469" s="93">
        <f>IF('Net zero activities &amp; levers'!$C$8="Off",('Activity data'!BA12*EF!$H11)*kgtoGg,IF('Net zero activities &amp; levers'!$C$8="On",(('Net zero supporting data'!Y139*EF!$H11)+('Net zero supporting data'!Y129*'Net zero supporting data'!Y149))*kgtoGg,"ERROR"))</f>
        <v>14.827301890317345</v>
      </c>
      <c r="AI469" s="93">
        <f>IF('Net zero activities &amp; levers'!$C$8="Off",('Activity data'!BB12*EF!$H11)*kgtoGg,IF('Net zero activities &amp; levers'!$C$8="On",(('Net zero supporting data'!Z139*EF!$H11)+('Net zero supporting data'!Z129*'Net zero supporting data'!Z149))*kgtoGg,"ERROR"))</f>
        <v>14.846760429586991</v>
      </c>
      <c r="AJ469" s="93">
        <f>IF('Net zero activities &amp; levers'!$C$8="Off",('Activity data'!BC12*EF!$H11)*kgtoGg,IF('Net zero activities &amp; levers'!$C$8="On",(('Net zero supporting data'!AA139*EF!$H11)+('Net zero supporting data'!AA129*'Net zero supporting data'!AA149))*kgtoGg,"ERROR"))</f>
        <v>14.866031505197411</v>
      </c>
      <c r="AK469" s="93">
        <f>IF('Net zero activities &amp; levers'!$C$8="Off",('Activity data'!BD12*EF!$H11)*kgtoGg,IF('Net zero activities &amp; levers'!$C$8="On",(('Net zero supporting data'!AB139*EF!$H11)+('Net zero supporting data'!AB129*'Net zero supporting data'!AB149))*kgtoGg,"ERROR"))</f>
        <v>14.884625158339979</v>
      </c>
      <c r="AL469" s="93">
        <f>IF('Net zero activities &amp; levers'!$C$8="Off",('Activity data'!BE12*EF!$H11)*kgtoGg,IF('Net zero activities &amp; levers'!$C$8="On",(('Net zero supporting data'!AC139*EF!$H11)+('Net zero supporting data'!AC129*'Net zero supporting data'!AC149))*kgtoGg,"ERROR"))</f>
        <v>14.902366674320708</v>
      </c>
      <c r="AM469" s="93">
        <f>IF('Net zero activities &amp; levers'!$C$8="Off",('Activity data'!BF12*EF!$H11)*kgtoGg,IF('Net zero activities &amp; levers'!$C$8="On",(('Net zero supporting data'!AD139*EF!$H11)+('Net zero supporting data'!AD129*'Net zero supporting data'!AD149))*kgtoGg,"ERROR"))</f>
        <v>14.919268094365481</v>
      </c>
      <c r="AN469" s="93">
        <f>IF('Net zero activities &amp; levers'!$C$8="Off",('Activity data'!BG12*EF!$H11)*kgtoGg,IF('Net zero activities &amp; levers'!$C$8="On",(('Net zero supporting data'!AE139*EF!$H11)+('Net zero supporting data'!AE129*'Net zero supporting data'!AE149))*kgtoGg,"ERROR"))</f>
        <v>14.935663675843946</v>
      </c>
      <c r="AO469" s="93">
        <f>IF('Net zero activities &amp; levers'!$C$8="Off",('Activity data'!BH12*EF!$H11)*kgtoGg,IF('Net zero activities &amp; levers'!$C$8="On",(('Net zero supporting data'!AF139*EF!$H11)+('Net zero supporting data'!AF129*'Net zero supporting data'!AF149))*kgtoGg,"ERROR"))</f>
        <v>14.950914171482042</v>
      </c>
      <c r="AP469" s="93">
        <f>IF('Net zero activities &amp; levers'!$C$8="Off",('Activity data'!BI12*EF!$H11)*kgtoGg,IF('Net zero activities &amp; levers'!$C$8="On",(('Net zero supporting data'!AG139*EF!$H11)+('Net zero supporting data'!AG129*'Net zero supporting data'!AG149))*kgtoGg,"ERROR"))</f>
        <v>14.965133892391199</v>
      </c>
      <c r="AQ469" s="93">
        <f>IF('Net zero activities &amp; levers'!$C$8="Off",('Activity data'!BJ12*EF!$H11)*kgtoGg,IF('Net zero activities &amp; levers'!$C$8="On",(('Net zero supporting data'!AH139*EF!$H11)+('Net zero supporting data'!AH129*'Net zero supporting data'!AH149))*kgtoGg,"ERROR"))</f>
        <v>14.978370718247056</v>
      </c>
      <c r="AR469" s="93">
        <f>IF('Net zero activities &amp; levers'!$C$8="Off",('Activity data'!BK12*EF!$H11)*kgtoGg,IF('Net zero activities &amp; levers'!$C$8="On",(('Net zero supporting data'!AI139*EF!$H11)+('Net zero supporting data'!AI129*'Net zero supporting data'!AI149))*kgtoGg,"ERROR"))</f>
        <v>14.990423335559308</v>
      </c>
      <c r="AS469" s="93">
        <f>IF('Net zero activities &amp; levers'!$C$8="Off",('Activity data'!BL12*EF!$H11)*kgtoGg,IF('Net zero activities &amp; levers'!$C$8="On",(('Net zero supporting data'!AJ139*EF!$H11)+('Net zero supporting data'!AJ129*'Net zero supporting data'!AJ149))*kgtoGg,"ERROR"))</f>
        <v>15.001070348103873</v>
      </c>
      <c r="AT469" s="93">
        <f>IF('Net zero activities &amp; levers'!$C$8="Off",('Activity data'!BM12*EF!$H11)*kgtoGg,IF('Net zero activities &amp; levers'!$C$8="On",(('Net zero supporting data'!AK139*EF!$H11)+('Net zero supporting data'!AK129*'Net zero supporting data'!AK149))*kgtoGg,"ERROR"))</f>
        <v>15.009825798526281</v>
      </c>
      <c r="AU469" s="93">
        <f>IF('Net zero activities &amp; levers'!$C$8="Off",('Activity data'!BN12*EF!$H11)*kgtoGg,IF('Net zero activities &amp; levers'!$C$8="On",(('Net zero supporting data'!AL139*EF!$H11)+('Net zero supporting data'!AL129*'Net zero supporting data'!AL149))*kgtoGg,"ERROR"))</f>
        <v>15.017187003511392</v>
      </c>
      <c r="AV469" s="93">
        <f>IF('Net zero activities &amp; levers'!$C$8="Off",('Activity data'!BO12*EF!$H11)*kgtoGg,IF('Net zero activities &amp; levers'!$C$8="On",(('Net zero supporting data'!AM139*EF!$H11)+('Net zero supporting data'!AM129*'Net zero supporting data'!AM149))*kgtoGg,"ERROR"))</f>
        <v>15.023356962207361</v>
      </c>
      <c r="AW469" s="93">
        <f>IF('Net zero activities &amp; levers'!$C$8="Off",('Activity data'!BP12*EF!$H11)*kgtoGg,IF('Net zero activities &amp; levers'!$C$8="On",(('Net zero supporting data'!AN139*EF!$H11)+('Net zero supporting data'!AN129*'Net zero supporting data'!AN149))*kgtoGg,"ERROR"))</f>
        <v>15.028044482618171</v>
      </c>
      <c r="AY469" s="79"/>
    </row>
    <row r="470" spans="1:51" x14ac:dyDescent="0.25">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15.608841098506876</v>
      </c>
      <c r="T470" s="93">
        <f>IF('Net zero activities &amp; levers'!$C$8="Off",('Activity data'!AM13*EF!$H12)*kgtoGg,IF('Net zero activities &amp; levers'!$C$8="On",(('Net zero supporting data'!K140*EF!$H12)+('Net zero supporting data'!K130*'Net zero supporting data'!K150))*kgtoGg,"ERROR"))</f>
        <v>15.634176304598387</v>
      </c>
      <c r="U470" s="93">
        <f>IF('Net zero activities &amp; levers'!$C$8="Off",('Activity data'!AN13*EF!$H12)*kgtoGg,IF('Net zero activities &amp; levers'!$C$8="On",(('Net zero supporting data'!L140*EF!$H12)+('Net zero supporting data'!L130*'Net zero supporting data'!L150))*kgtoGg,"ERROR"))</f>
        <v>15.634727326070967</v>
      </c>
      <c r="V470" s="93">
        <f>IF('Net zero activities &amp; levers'!$C$8="Off",('Activity data'!AO13*EF!$H12)*kgtoGg,IF('Net zero activities &amp; levers'!$C$8="On",(('Net zero supporting data'!M140*EF!$H12)+('Net zero supporting data'!M130*'Net zero supporting data'!M150))*kgtoGg,"ERROR"))</f>
        <v>15.640036279286257</v>
      </c>
      <c r="W470" s="93">
        <f>IF('Net zero activities &amp; levers'!$C$8="Off",('Activity data'!AP13*EF!$H12)*kgtoGg,IF('Net zero activities &amp; levers'!$C$8="On",(('Net zero supporting data'!N140*EF!$H12)+('Net zero supporting data'!N130*'Net zero supporting data'!N150))*kgtoGg,"ERROR"))</f>
        <v>15.671136313545395</v>
      </c>
      <c r="X470" s="93">
        <f>IF('Net zero activities &amp; levers'!$C$8="Off",('Activity data'!AQ13*EF!$H12)*kgtoGg,IF('Net zero activities &amp; levers'!$C$8="On",(('Net zero supporting data'!O140*EF!$H12)+('Net zero supporting data'!O130*'Net zero supporting data'!O150))*kgtoGg,"ERROR"))</f>
        <v>15.716429987532408</v>
      </c>
      <c r="Y470" s="93">
        <f>IF('Net zero activities &amp; levers'!$C$8="Off",('Activity data'!AR13*EF!$H12)*kgtoGg,IF('Net zero activities &amp; levers'!$C$8="On",(('Net zero supporting data'!P140*EF!$H12)+('Net zero supporting data'!P130*'Net zero supporting data'!P150))*kgtoGg,"ERROR"))</f>
        <v>15.75882810444668</v>
      </c>
      <c r="Z470" s="93">
        <f>IF('Net zero activities &amp; levers'!$C$8="Off",('Activity data'!AS13*EF!$H12)*kgtoGg,IF('Net zero activities &amp; levers'!$C$8="On",(('Net zero supporting data'!Q140*EF!$H12)+('Net zero supporting data'!Q130*'Net zero supporting data'!Q150))*kgtoGg,"ERROR"))</f>
        <v>15.798806458461641</v>
      </c>
      <c r="AA470" s="93">
        <f>IF('Net zero activities &amp; levers'!$C$8="Off",('Activity data'!AT13*EF!$H12)*kgtoGg,IF('Net zero activities &amp; levers'!$C$8="On",(('Net zero supporting data'!R140*EF!$H12)+('Net zero supporting data'!R130*'Net zero supporting data'!R150))*kgtoGg,"ERROR"))</f>
        <v>15.836270899052716</v>
      </c>
      <c r="AB470" s="93">
        <f>IF('Net zero activities &amp; levers'!$C$8="Off",('Activity data'!AU13*EF!$H12)*kgtoGg,IF('Net zero activities &amp; levers'!$C$8="On",(('Net zero supporting data'!S140*EF!$H12)+('Net zero supporting data'!S130*'Net zero supporting data'!S150))*kgtoGg,"ERROR"))</f>
        <v>15.872052306531405</v>
      </c>
      <c r="AC470" s="93">
        <f>IF('Net zero activities &amp; levers'!$C$8="Off",('Activity data'!AV13*EF!$H12)*kgtoGg,IF('Net zero activities &amp; levers'!$C$8="On",(('Net zero supporting data'!T140*EF!$H12)+('Net zero supporting data'!T130*'Net zero supporting data'!T150))*kgtoGg,"ERROR"))</f>
        <v>15.906818975461929</v>
      </c>
      <c r="AD470" s="93">
        <f>IF('Net zero activities &amp; levers'!$C$8="Off",('Activity data'!AW13*EF!$H12)*kgtoGg,IF('Net zero activities &amp; levers'!$C$8="On",(('Net zero supporting data'!U140*EF!$H12)+('Net zero supporting data'!U130*'Net zero supporting data'!U150))*kgtoGg,"ERROR"))</f>
        <v>15.940458123071297</v>
      </c>
      <c r="AE470" s="93">
        <f>IF('Net zero activities &amp; levers'!$C$8="Off",('Activity data'!AX13*EF!$H12)*kgtoGg,IF('Net zero activities &amp; levers'!$C$8="On",(('Net zero supporting data'!V140*EF!$H12)+('Net zero supporting data'!V130*'Net zero supporting data'!V150))*kgtoGg,"ERROR"))</f>
        <v>15.973060095106831</v>
      </c>
      <c r="AF470" s="93">
        <f>IF('Net zero activities &amp; levers'!$C$8="Off",('Activity data'!AY13*EF!$H12)*kgtoGg,IF('Net zero activities &amp; levers'!$C$8="On",(('Net zero supporting data'!W140*EF!$H12)+('Net zero supporting data'!W130*'Net zero supporting data'!W150))*kgtoGg,"ERROR"))</f>
        <v>16.004802135612195</v>
      </c>
      <c r="AG470" s="93">
        <f>IF('Net zero activities &amp; levers'!$C$8="Off",('Activity data'!AZ13*EF!$H12)*kgtoGg,IF('Net zero activities &amp; levers'!$C$8="On",(('Net zero supporting data'!X140*EF!$H12)+('Net zero supporting data'!X130*'Net zero supporting data'!X150))*kgtoGg,"ERROR"))</f>
        <v>16.035908782343299</v>
      </c>
      <c r="AH470" s="93">
        <f>IF('Net zero activities &amp; levers'!$C$8="Off",('Activity data'!BA13*EF!$H12)*kgtoGg,IF('Net zero activities &amp; levers'!$C$8="On",(('Net zero supporting data'!Y140*EF!$H12)+('Net zero supporting data'!Y130*'Net zero supporting data'!Y150))*kgtoGg,"ERROR"))</f>
        <v>16.066153162175954</v>
      </c>
      <c r="AI470" s="93">
        <f>IF('Net zero activities &amp; levers'!$C$8="Off",('Activity data'!BB13*EF!$H12)*kgtoGg,IF('Net zero activities &amp; levers'!$C$8="On",(('Net zero supporting data'!Z140*EF!$H12)+('Net zero supporting data'!Z130*'Net zero supporting data'!Z150))*kgtoGg,"ERROR"))</f>
        <v>16.095953148281513</v>
      </c>
      <c r="AJ470" s="93">
        <f>IF('Net zero activities &amp; levers'!$C$8="Off",('Activity data'!BC13*EF!$H12)*kgtoGg,IF('Net zero activities &amp; levers'!$C$8="On",(('Net zero supporting data'!AA140*EF!$H12)+('Net zero supporting data'!AA130*'Net zero supporting data'!AA150))*kgtoGg,"ERROR"))</f>
        <v>16.125014706287757</v>
      </c>
      <c r="AK470" s="93">
        <f>IF('Net zero activities &amp; levers'!$C$8="Off",('Activity data'!BD13*EF!$H12)*kgtoGg,IF('Net zero activities &amp; levers'!$C$8="On",(('Net zero supporting data'!AB140*EF!$H12)+('Net zero supporting data'!AB130*'Net zero supporting data'!AB150))*kgtoGg,"ERROR"))</f>
        <v>16.15259436374124</v>
      </c>
      <c r="AL470" s="93">
        <f>IF('Net zero activities &amp; levers'!$C$8="Off",('Activity data'!BE13*EF!$H12)*kgtoGg,IF('Net zero activities &amp; levers'!$C$8="On",(('Net zero supporting data'!AC140*EF!$H12)+('Net zero supporting data'!AC130*'Net zero supporting data'!AC150))*kgtoGg,"ERROR"))</f>
        <v>16.178446095420561</v>
      </c>
      <c r="AM470" s="93">
        <f>IF('Net zero activities &amp; levers'!$C$8="Off",('Activity data'!BF13*EF!$H12)*kgtoGg,IF('Net zero activities &amp; levers'!$C$8="On",(('Net zero supporting data'!AD140*EF!$H12)+('Net zero supporting data'!AD130*'Net zero supporting data'!AD150))*kgtoGg,"ERROR"))</f>
        <v>16.202615975057011</v>
      </c>
      <c r="AN470" s="93">
        <f>IF('Net zero activities &amp; levers'!$C$8="Off",('Activity data'!BG13*EF!$H12)*kgtoGg,IF('Net zero activities &amp; levers'!$C$8="On",(('Net zero supporting data'!AE140*EF!$H12)+('Net zero supporting data'!AE130*'Net zero supporting data'!AE150))*kgtoGg,"ERROR"))</f>
        <v>16.225651111515109</v>
      </c>
      <c r="AO470" s="93">
        <f>IF('Net zero activities &amp; levers'!$C$8="Off",('Activity data'!BH13*EF!$H12)*kgtoGg,IF('Net zero activities &amp; levers'!$C$8="On",(('Net zero supporting data'!AF140*EF!$H12)+('Net zero supporting data'!AF130*'Net zero supporting data'!AF150))*kgtoGg,"ERROR"))</f>
        <v>16.24657668451183</v>
      </c>
      <c r="AP470" s="93">
        <f>IF('Net zero activities &amp; levers'!$C$8="Off",('Activity data'!BI13*EF!$H12)*kgtoGg,IF('Net zero activities &amp; levers'!$C$8="On",(('Net zero supporting data'!AG140*EF!$H12)+('Net zero supporting data'!AG130*'Net zero supporting data'!AG150))*kgtoGg,"ERROR"))</f>
        <v>16.2655954113274</v>
      </c>
      <c r="AQ470" s="93">
        <f>IF('Net zero activities &amp; levers'!$C$8="Off",('Activity data'!BJ13*EF!$H12)*kgtoGg,IF('Net zero activities &amp; levers'!$C$8="On",(('Net zero supporting data'!AH140*EF!$H12)+('Net zero supporting data'!AH130*'Net zero supporting data'!AH150))*kgtoGg,"ERROR"))</f>
        <v>16.282804280634604</v>
      </c>
      <c r="AR470" s="93">
        <f>IF('Net zero activities &amp; levers'!$C$8="Off",('Activity data'!BK13*EF!$H12)*kgtoGg,IF('Net zero activities &amp; levers'!$C$8="On",(('Net zero supporting data'!AI140*EF!$H12)+('Net zero supporting data'!AI130*'Net zero supporting data'!AI150))*kgtoGg,"ERROR"))</f>
        <v>16.297912276425052</v>
      </c>
      <c r="AS470" s="93">
        <f>IF('Net zero activities &amp; levers'!$C$8="Off",('Activity data'!BL13*EF!$H12)*kgtoGg,IF('Net zero activities &amp; levers'!$C$8="On",(('Net zero supporting data'!AJ140*EF!$H12)+('Net zero supporting data'!AJ130*'Net zero supporting data'!AJ150))*kgtoGg,"ERROR"))</f>
        <v>16.310598247341446</v>
      </c>
      <c r="AT470" s="93">
        <f>IF('Net zero activities &amp; levers'!$C$8="Off",('Activity data'!BM13*EF!$H12)*kgtoGg,IF('Net zero activities &amp; levers'!$C$8="On",(('Net zero supporting data'!AK140*EF!$H12)+('Net zero supporting data'!AK130*'Net zero supporting data'!AK150))*kgtoGg,"ERROR"))</f>
        <v>16.320133460913411</v>
      </c>
      <c r="AU470" s="93">
        <f>IF('Net zero activities &amp; levers'!$C$8="Off",('Activity data'!BN13*EF!$H12)*kgtoGg,IF('Net zero activities &amp; levers'!$C$8="On",(('Net zero supporting data'!AL140*EF!$H12)+('Net zero supporting data'!AL130*'Net zero supporting data'!AL150))*kgtoGg,"ERROR"))</f>
        <v>16.327309708106313</v>
      </c>
      <c r="AV470" s="93">
        <f>IF('Net zero activities &amp; levers'!$C$8="Off",('Activity data'!BO13*EF!$H12)*kgtoGg,IF('Net zero activities &amp; levers'!$C$8="On",(('Net zero supporting data'!AM140*EF!$H12)+('Net zero supporting data'!AM130*'Net zero supporting data'!AM150))*kgtoGg,"ERROR"))</f>
        <v>16.332459568044055</v>
      </c>
      <c r="AW470" s="93">
        <f>IF('Net zero activities &amp; levers'!$C$8="Off",('Activity data'!BP13*EF!$H12)*kgtoGg,IF('Net zero activities &amp; levers'!$C$8="On",(('Net zero supporting data'!AN140*EF!$H12)+('Net zero supporting data'!AN130*'Net zero supporting data'!AN150))*kgtoGg,"ERROR"))</f>
        <v>16.335152889996454</v>
      </c>
      <c r="AY470" s="79"/>
    </row>
    <row r="471" spans="1:51" x14ac:dyDescent="0.25">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23.099483706921031</v>
      </c>
      <c r="T471" s="93">
        <f>IF('Net zero activities &amp; levers'!$C$8="Off",('Activity data'!AM14*EF!$H13)*kgtoGg,IF('Net zero activities &amp; levers'!$C$8="On",(('Net zero supporting data'!K141*EF!$H13)+('Net zero supporting data'!K131*'Net zero supporting data'!K151))*kgtoGg,"ERROR"))</f>
        <v>23.136977213109546</v>
      </c>
      <c r="U471" s="93">
        <f>IF('Net zero activities &amp; levers'!$C$8="Off",('Activity data'!AN14*EF!$H13)*kgtoGg,IF('Net zero activities &amp; levers'!$C$8="On",(('Net zero supporting data'!L141*EF!$H13)+('Net zero supporting data'!L131*'Net zero supporting data'!L151))*kgtoGg,"ERROR"))</f>
        <v>23.137792668366455</v>
      </c>
      <c r="V471" s="93">
        <f>IF('Net zero activities &amp; levers'!$C$8="Off",('Activity data'!AO14*EF!$H13)*kgtoGg,IF('Net zero activities &amp; levers'!$C$8="On",(('Net zero supporting data'!M141*EF!$H13)+('Net zero supporting data'!M131*'Net zero supporting data'!M151))*kgtoGg,"ERROR"))</f>
        <v>23.14564937454492</v>
      </c>
      <c r="W471" s="93">
        <f>IF('Net zero activities &amp; levers'!$C$8="Off",('Activity data'!AP14*EF!$H13)*kgtoGg,IF('Net zero activities &amp; levers'!$C$8="On",(('Net zero supporting data'!N141*EF!$H13)+('Net zero supporting data'!N131*'Net zero supporting data'!N151))*kgtoGg,"ERROR"))</f>
        <v>23.191674235078761</v>
      </c>
      <c r="X471" s="93">
        <f>IF('Net zero activities &amp; levers'!$C$8="Off",('Activity data'!AQ14*EF!$H13)*kgtoGg,IF('Net zero activities &amp; levers'!$C$8="On",(('Net zero supporting data'!O141*EF!$H13)+('Net zero supporting data'!O131*'Net zero supporting data'!O151))*kgtoGg,"ERROR"))</f>
        <v>23.258704226459077</v>
      </c>
      <c r="Y471" s="93">
        <f>IF('Net zero activities &amp; levers'!$C$8="Off",('Activity data'!AR14*EF!$H13)*kgtoGg,IF('Net zero activities &amp; levers'!$C$8="On",(('Net zero supporting data'!P141*EF!$H13)+('Net zero supporting data'!P131*'Net zero supporting data'!P151))*kgtoGg,"ERROR"))</f>
        <v>23.321449090391294</v>
      </c>
      <c r="Z471" s="93">
        <f>IF('Net zero activities &amp; levers'!$C$8="Off",('Activity data'!AS14*EF!$H13)*kgtoGg,IF('Net zero activities &amp; levers'!$C$8="On",(('Net zero supporting data'!Q141*EF!$H13)+('Net zero supporting data'!Q131*'Net zero supporting data'!Q151))*kgtoGg,"ERROR"))</f>
        <v>23.380612953446221</v>
      </c>
      <c r="AA471" s="93">
        <f>IF('Net zero activities &amp; levers'!$C$8="Off",('Activity data'!AT14*EF!$H13)*kgtoGg,IF('Net zero activities &amp; levers'!$C$8="On",(('Net zero supporting data'!R141*EF!$H13)+('Net zero supporting data'!R131*'Net zero supporting data'!R151))*kgtoGg,"ERROR"))</f>
        <v>23.436056482505219</v>
      </c>
      <c r="AB471" s="93">
        <f>IF('Net zero activities &amp; levers'!$C$8="Off",('Activity data'!AU14*EF!$H13)*kgtoGg,IF('Net zero activities &amp; levers'!$C$8="On",(('Net zero supporting data'!S141*EF!$H13)+('Net zero supporting data'!S131*'Net zero supporting data'!S151))*kgtoGg,"ERROR"))</f>
        <v>23.489009295199537</v>
      </c>
      <c r="AC471" s="93">
        <f>IF('Net zero activities &amp; levers'!$C$8="Off",('Activity data'!AV14*EF!$H13)*kgtoGg,IF('Net zero activities &amp; levers'!$C$8="On",(('Net zero supporting data'!T141*EF!$H13)+('Net zero supporting data'!T131*'Net zero supporting data'!T151))*kgtoGg,"ERROR"))</f>
        <v>23.540460398932115</v>
      </c>
      <c r="AD471" s="93">
        <f>IF('Net zero activities &amp; levers'!$C$8="Off",('Activity data'!AW14*EF!$H13)*kgtoGg,IF('Net zero activities &amp; levers'!$C$8="On",(('Net zero supporting data'!U141*EF!$H13)+('Net zero supporting data'!U131*'Net zero supporting data'!U151))*kgtoGg,"ERROR"))</f>
        <v>23.590242886767914</v>
      </c>
      <c r="AE471" s="93">
        <f>IF('Net zero activities &amp; levers'!$C$8="Off",('Activity data'!AX14*EF!$H13)*kgtoGg,IF('Net zero activities &amp; levers'!$C$8="On",(('Net zero supporting data'!V141*EF!$H13)+('Net zero supporting data'!V131*'Net zero supporting data'!V151))*kgtoGg,"ERROR"))</f>
        <v>23.638490461145512</v>
      </c>
      <c r="AF471" s="93">
        <f>IF('Net zero activities &amp; levers'!$C$8="Off",('Activity data'!AY14*EF!$H13)*kgtoGg,IF('Net zero activities &amp; levers'!$C$8="On",(('Net zero supporting data'!W141*EF!$H13)+('Net zero supporting data'!W131*'Net zero supporting data'!W151))*kgtoGg,"ERROR"))</f>
        <v>23.685465425068244</v>
      </c>
      <c r="AG471" s="93">
        <f>IF('Net zero activities &amp; levers'!$C$8="Off",('Activity data'!AZ14*EF!$H13)*kgtoGg,IF('Net zero activities &amp; levers'!$C$8="On",(('Net zero supporting data'!X141*EF!$H13)+('Net zero supporting data'!X131*'Net zero supporting data'!X151))*kgtoGg,"ERROR"))</f>
        <v>23.731500071382303</v>
      </c>
      <c r="AH471" s="93">
        <f>IF('Net zero activities &amp; levers'!$C$8="Off",('Activity data'!BA14*EF!$H13)*kgtoGg,IF('Net zero activities &amp; levers'!$C$8="On",(('Net zero supporting data'!Y141*EF!$H13)+('Net zero supporting data'!Y131*'Net zero supporting data'!Y151))*kgtoGg,"ERROR"))</f>
        <v>23.776258651136008</v>
      </c>
      <c r="AI471" s="93">
        <f>IF('Net zero activities &amp; levers'!$C$8="Off",('Activity data'!BB14*EF!$H13)*kgtoGg,IF('Net zero activities &amp; levers'!$C$8="On",(('Net zero supporting data'!Z141*EF!$H13)+('Net zero supporting data'!Z131*'Net zero supporting data'!Z151))*kgtoGg,"ERROR"))</f>
        <v>23.820359573758481</v>
      </c>
      <c r="AJ471" s="93">
        <f>IF('Net zero activities &amp; levers'!$C$8="Off",('Activity data'!BC14*EF!$H13)*kgtoGg,IF('Net zero activities &amp; levers'!$C$8="On",(('Net zero supporting data'!AA141*EF!$H13)+('Net zero supporting data'!AA131*'Net zero supporting data'!AA151))*kgtoGg,"ERROR"))</f>
        <v>23.863367698540223</v>
      </c>
      <c r="AK471" s="93">
        <f>IF('Net zero activities &amp; levers'!$C$8="Off",('Activity data'!BD14*EF!$H13)*kgtoGg,IF('Net zero activities &amp; levers'!$C$8="On",(('Net zero supporting data'!AB141*EF!$H13)+('Net zero supporting data'!AB131*'Net zero supporting data'!AB151))*kgtoGg,"ERROR"))</f>
        <v>23.904182762513823</v>
      </c>
      <c r="AL471" s="93">
        <f>IF('Net zero activities &amp; levers'!$C$8="Off",('Activity data'!BE14*EF!$H13)*kgtoGg,IF('Net zero activities &amp; levers'!$C$8="On",(('Net zero supporting data'!AC141*EF!$H13)+('Net zero supporting data'!AC131*'Net zero supporting data'!AC151))*kgtoGg,"ERROR"))</f>
        <v>23.94244067358829</v>
      </c>
      <c r="AM471" s="93">
        <f>IF('Net zero activities &amp; levers'!$C$8="Off",('Activity data'!BF14*EF!$H13)*kgtoGg,IF('Net zero activities &amp; levers'!$C$8="On",(('Net zero supporting data'!AD141*EF!$H13)+('Net zero supporting data'!AD131*'Net zero supporting data'!AD151))*kgtoGg,"ERROR"))</f>
        <v>23.978209616159802</v>
      </c>
      <c r="AN471" s="93">
        <f>IF('Net zero activities &amp; levers'!$C$8="Off",('Activity data'!BG14*EF!$H13)*kgtoGg,IF('Net zero activities &amp; levers'!$C$8="On",(('Net zero supporting data'!AE141*EF!$H13)+('Net zero supporting data'!AE131*'Net zero supporting data'!AE151))*kgtoGg,"ERROR"))</f>
        <v>24.012299255226694</v>
      </c>
      <c r="AO471" s="93">
        <f>IF('Net zero activities &amp; levers'!$C$8="Off",('Activity data'!BH14*EF!$H13)*kgtoGg,IF('Net zero activities &amp; levers'!$C$8="On",(('Net zero supporting data'!AF141*EF!$H13)+('Net zero supporting data'!AF131*'Net zero supporting data'!AF151))*kgtoGg,"ERROR"))</f>
        <v>24.043266956764896</v>
      </c>
      <c r="AP471" s="93">
        <f>IF('Net zero activities &amp; levers'!$C$8="Off",('Activity data'!BI14*EF!$H13)*kgtoGg,IF('Net zero activities &amp; levers'!$C$8="On",(('Net zero supporting data'!AG141*EF!$H13)+('Net zero supporting data'!AG131*'Net zero supporting data'!AG151))*kgtoGg,"ERROR"))</f>
        <v>24.071412721554868</v>
      </c>
      <c r="AQ471" s="93">
        <f>IF('Net zero activities &amp; levers'!$C$8="Off",('Activity data'!BJ14*EF!$H13)*kgtoGg,IF('Net zero activities &amp; levers'!$C$8="On",(('Net zero supporting data'!AH141*EF!$H13)+('Net zero supporting data'!AH131*'Net zero supporting data'!AH151))*kgtoGg,"ERROR"))</f>
        <v>24.096880082883459</v>
      </c>
      <c r="AR471" s="93">
        <f>IF('Net zero activities &amp; levers'!$C$8="Off",('Activity data'!BK14*EF!$H13)*kgtoGg,IF('Net zero activities &amp; levers'!$C$8="On",(('Net zero supporting data'!AI141*EF!$H13)+('Net zero supporting data'!AI131*'Net zero supporting data'!AI151))*kgtoGg,"ERROR"))</f>
        <v>24.119238366910007</v>
      </c>
      <c r="AS471" s="93">
        <f>IF('Net zero activities &amp; levers'!$C$8="Off",('Activity data'!BL14*EF!$H13)*kgtoGg,IF('Net zero activities &amp; levers'!$C$8="On",(('Net zero supporting data'!AJ141*EF!$H13)+('Net zero supporting data'!AJ131*'Net zero supporting data'!AJ151))*kgtoGg,"ERROR"))</f>
        <v>24.138012302568676</v>
      </c>
      <c r="AT471" s="93">
        <f>IF('Net zero activities &amp; levers'!$C$8="Off",('Activity data'!BM14*EF!$H13)*kgtoGg,IF('Net zero activities &amp; levers'!$C$8="On",(('Net zero supporting data'!AK141*EF!$H13)+('Net zero supporting data'!AK131*'Net zero supporting data'!AK151))*kgtoGg,"ERROR"))</f>
        <v>24.152123440554998</v>
      </c>
      <c r="AU471" s="93">
        <f>IF('Net zero activities &amp; levers'!$C$8="Off",('Activity data'!BN14*EF!$H13)*kgtoGg,IF('Net zero activities &amp; levers'!$C$8="On",(('Net zero supporting data'!AL141*EF!$H13)+('Net zero supporting data'!AL131*'Net zero supporting data'!AL151))*kgtoGg,"ERROR"))</f>
        <v>24.162743550277629</v>
      </c>
      <c r="AV471" s="93">
        <f>IF('Net zero activities &amp; levers'!$C$8="Off",('Activity data'!BO14*EF!$H13)*kgtoGg,IF('Net zero activities &amp; levers'!$C$8="On",(('Net zero supporting data'!AM141*EF!$H13)+('Net zero supporting data'!AM131*'Net zero supporting data'!AM151))*kgtoGg,"ERROR"))</f>
        <v>24.170364814724749</v>
      </c>
      <c r="AW471" s="93">
        <f>IF('Net zero activities &amp; levers'!$C$8="Off",('Activity data'!BP14*EF!$H13)*kgtoGg,IF('Net zero activities &amp; levers'!$C$8="On",(('Net zero supporting data'!AN141*EF!$H13)+('Net zero supporting data'!AN131*'Net zero supporting data'!AN151))*kgtoGg,"ERROR"))</f>
        <v>24.174350654939559</v>
      </c>
      <c r="AY471" s="79"/>
    </row>
    <row r="472" spans="1:51" x14ac:dyDescent="0.25">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5.6203482259438013</v>
      </c>
      <c r="N472" s="27">
        <f t="shared" si="109"/>
        <v>5.629075655008374</v>
      </c>
      <c r="O472" s="27">
        <f t="shared" si="109"/>
        <v>5.6165815405282276</v>
      </c>
      <c r="P472" s="27">
        <f t="shared" si="109"/>
        <v>5.5833231296706112</v>
      </c>
      <c r="Q472" s="27">
        <f t="shared" si="109"/>
        <v>5.5648827699457346</v>
      </c>
      <c r="R472" s="27">
        <f t="shared" si="109"/>
        <v>5.5483103177944031</v>
      </c>
      <c r="S472" s="27">
        <f t="shared" si="109"/>
        <v>5.2803833464567367</v>
      </c>
      <c r="T472" s="27">
        <f t="shared" si="109"/>
        <v>5.4084183105105064</v>
      </c>
      <c r="U472" s="27">
        <f t="shared" si="109"/>
        <v>5.4467115947178373</v>
      </c>
      <c r="V472" s="27">
        <f t="shared" si="109"/>
        <v>5.4224186083093189</v>
      </c>
      <c r="W472" s="27">
        <f t="shared" si="109"/>
        <v>5.4223243033308801</v>
      </c>
      <c r="X472" s="27">
        <f t="shared" si="109"/>
        <v>5.4234073071057072</v>
      </c>
      <c r="Y472" s="27">
        <f t="shared" si="109"/>
        <v>5.4369231886816394</v>
      </c>
      <c r="Z472" s="27">
        <f t="shared" si="109"/>
        <v>5.4591522823339398</v>
      </c>
      <c r="AA472" s="27">
        <f t="shared" si="109"/>
        <v>5.4902125756346534</v>
      </c>
      <c r="AB472" s="27">
        <f t="shared" si="109"/>
        <v>5.5376204396745452</v>
      </c>
      <c r="AC472" s="27">
        <f t="shared" si="109"/>
        <v>5.6023226186449859</v>
      </c>
      <c r="AD472" s="27">
        <f t="shared" si="109"/>
        <v>5.6811895482573158</v>
      </c>
      <c r="AE472" s="27">
        <f t="shared" si="109"/>
        <v>5.7653288791715855</v>
      </c>
      <c r="AF472" s="27">
        <f t="shared" si="109"/>
        <v>5.8557364759404038</v>
      </c>
      <c r="AG472" s="27">
        <f t="shared" si="109"/>
        <v>5.9628535041253414</v>
      </c>
      <c r="AH472" s="27">
        <f t="shared" si="109"/>
        <v>6.077164122124282</v>
      </c>
      <c r="AI472" s="27">
        <f t="shared" si="109"/>
        <v>6.1989600195503085</v>
      </c>
      <c r="AJ472" s="27">
        <f t="shared" si="109"/>
        <v>6.3293136796276546</v>
      </c>
      <c r="AK472" s="27">
        <f t="shared" si="109"/>
        <v>6.4661549750479965</v>
      </c>
      <c r="AL472" s="27">
        <f t="shared" si="109"/>
        <v>6.6045071340041819</v>
      </c>
      <c r="AM472" s="27">
        <f t="shared" si="109"/>
        <v>6.7424345411353785</v>
      </c>
      <c r="AN472" s="27">
        <f t="shared" si="109"/>
        <v>6.8870444673045936</v>
      </c>
      <c r="AO472" s="27">
        <f t="shared" si="109"/>
        <v>7.0281911039522464</v>
      </c>
      <c r="AP472" s="27">
        <f t="shared" si="109"/>
        <v>7.1751234269686286</v>
      </c>
      <c r="AQ472" s="27">
        <f t="shared" si="109"/>
        <v>7.3301139720202508</v>
      </c>
      <c r="AR472" s="27">
        <f t="shared" si="109"/>
        <v>7.49386719023276</v>
      </c>
      <c r="AS472" s="27">
        <f t="shared" si="109"/>
        <v>7.6670892883429591</v>
      </c>
      <c r="AT472" s="27">
        <f t="shared" si="109"/>
        <v>7.8364451360238094</v>
      </c>
      <c r="AU472" s="27">
        <f t="shared" si="109"/>
        <v>8.0154296684326614</v>
      </c>
      <c r="AV472" s="27">
        <f t="shared" si="109"/>
        <v>8.2092106985069559</v>
      </c>
      <c r="AW472" s="27">
        <f t="shared" si="109"/>
        <v>8.4160816764157058</v>
      </c>
      <c r="AY472" s="79"/>
    </row>
    <row r="473" spans="1:51" x14ac:dyDescent="0.25">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5">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1.8300977880312246</v>
      </c>
      <c r="M474" s="27">
        <f t="shared" si="109"/>
        <v>1.8309187348828144</v>
      </c>
      <c r="N474" s="27">
        <f t="shared" si="109"/>
        <v>1.8141094978660446</v>
      </c>
      <c r="O474" s="27">
        <f t="shared" si="109"/>
        <v>1.7866561368117297</v>
      </c>
      <c r="P474" s="27">
        <f t="shared" si="109"/>
        <v>1.7489975228040082</v>
      </c>
      <c r="Q474" s="27">
        <f t="shared" si="109"/>
        <v>1.7216531928010095</v>
      </c>
      <c r="R474" s="27">
        <f t="shared" si="109"/>
        <v>1.6967284692901876</v>
      </c>
      <c r="S474" s="27">
        <f t="shared" si="109"/>
        <v>1.5145155655524785</v>
      </c>
      <c r="T474" s="27">
        <f t="shared" si="109"/>
        <v>1.5668506069334709</v>
      </c>
      <c r="U474" s="27">
        <f t="shared" si="109"/>
        <v>1.5655037199865789</v>
      </c>
      <c r="V474" s="27">
        <f t="shared" si="109"/>
        <v>1.5302194484882745</v>
      </c>
      <c r="W474" s="27">
        <f t="shared" si="109"/>
        <v>1.5112562914072105</v>
      </c>
      <c r="X474" s="27">
        <f t="shared" si="109"/>
        <v>1.4946104307429604</v>
      </c>
      <c r="Y474" s="27">
        <f t="shared" si="109"/>
        <v>1.484639027552376</v>
      </c>
      <c r="Z474" s="27">
        <f t="shared" si="109"/>
        <v>1.47919876359957</v>
      </c>
      <c r="AA474" s="27">
        <f t="shared" si="109"/>
        <v>1.4781756011479497</v>
      </c>
      <c r="AB474" s="27">
        <f t="shared" si="109"/>
        <v>1.4853305981750786</v>
      </c>
      <c r="AC474" s="27">
        <f t="shared" si="109"/>
        <v>1.5009046201548932</v>
      </c>
      <c r="AD474" s="27">
        <f t="shared" si="109"/>
        <v>1.5230082640507174</v>
      </c>
      <c r="AE474" s="27">
        <f t="shared" si="109"/>
        <v>1.546994523932119</v>
      </c>
      <c r="AF474" s="27">
        <f t="shared" si="109"/>
        <v>1.5732743305693289</v>
      </c>
      <c r="AG474" s="27">
        <f t="shared" si="109"/>
        <v>1.6068085159542065</v>
      </c>
      <c r="AH474" s="27">
        <f t="shared" si="109"/>
        <v>1.6427431036856912</v>
      </c>
      <c r="AI474" s="27">
        <f t="shared" si="109"/>
        <v>1.6811374520450673</v>
      </c>
      <c r="AJ474" s="27">
        <f t="shared" si="109"/>
        <v>1.7223403029367834</v>
      </c>
      <c r="AK474" s="27">
        <f t="shared" si="109"/>
        <v>1.7651804159303879</v>
      </c>
      <c r="AL474" s="27">
        <f t="shared" si="109"/>
        <v>1.807259829394261</v>
      </c>
      <c r="AM474" s="27">
        <f t="shared" si="109"/>
        <v>1.8476898450919306</v>
      </c>
      <c r="AN474" s="27">
        <f t="shared" si="109"/>
        <v>1.8896907367413041</v>
      </c>
      <c r="AO474" s="27">
        <f t="shared" si="109"/>
        <v>1.928603059397513</v>
      </c>
      <c r="AP474" s="27">
        <f t="shared" si="109"/>
        <v>1.9685026353312862</v>
      </c>
      <c r="AQ474" s="27">
        <f t="shared" si="109"/>
        <v>2.0102718369126795</v>
      </c>
      <c r="AR474" s="27">
        <f t="shared" si="109"/>
        <v>2.0540358840543407</v>
      </c>
      <c r="AS474" s="27">
        <f t="shared" si="109"/>
        <v>2.0998981291819869</v>
      </c>
      <c r="AT474" s="27">
        <f t="shared" si="109"/>
        <v>2.1421474966199083</v>
      </c>
      <c r="AU474" s="27">
        <f t="shared" si="109"/>
        <v>2.1863895943270379</v>
      </c>
      <c r="AV474" s="27">
        <f t="shared" si="109"/>
        <v>2.2345575488332261</v>
      </c>
      <c r="AW474" s="27">
        <f t="shared" si="109"/>
        <v>2.2856723410251796</v>
      </c>
      <c r="AY474" s="79"/>
    </row>
    <row r="475" spans="1:51" x14ac:dyDescent="0.25">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0.25358132281546886</v>
      </c>
      <c r="M475" s="27">
        <f t="shared" si="109"/>
        <v>0.25369507454499329</v>
      </c>
      <c r="N475" s="27">
        <f t="shared" si="109"/>
        <v>0.25136595935447836</v>
      </c>
      <c r="O475" s="27">
        <f t="shared" si="109"/>
        <v>0.24756197704412702</v>
      </c>
      <c r="P475" s="27">
        <f t="shared" si="109"/>
        <v>0.24234393830437845</v>
      </c>
      <c r="Q475" s="27">
        <f t="shared" si="109"/>
        <v>0.23855506351363703</v>
      </c>
      <c r="R475" s="27">
        <f t="shared" si="109"/>
        <v>0.2351014533295149</v>
      </c>
      <c r="S475" s="27">
        <f t="shared" si="109"/>
        <v>0.20985373735169108</v>
      </c>
      <c r="T475" s="27">
        <f t="shared" si="109"/>
        <v>0.21710536571263853</v>
      </c>
      <c r="U475" s="27">
        <f t="shared" si="109"/>
        <v>0.21691873886902968</v>
      </c>
      <c r="V475" s="27">
        <f t="shared" si="109"/>
        <v>0.21202969288491011</v>
      </c>
      <c r="W475" s="27">
        <f t="shared" si="109"/>
        <v>0.20940212703087621</v>
      </c>
      <c r="X475" s="27">
        <f t="shared" si="109"/>
        <v>0.2070956495331992</v>
      </c>
      <c r="Y475" s="27">
        <f t="shared" si="109"/>
        <v>0.20571399570686735</v>
      </c>
      <c r="Z475" s="27">
        <f t="shared" si="109"/>
        <v>0.20496018389493031</v>
      </c>
      <c r="AA475" s="27">
        <f t="shared" si="109"/>
        <v>0.20481841284333191</v>
      </c>
      <c r="AB475" s="27">
        <f t="shared" si="109"/>
        <v>0.20580982085592342</v>
      </c>
      <c r="AC475" s="27">
        <f t="shared" si="109"/>
        <v>0.2079677826441004</v>
      </c>
      <c r="AD475" s="27">
        <f t="shared" si="109"/>
        <v>0.21103049945344365</v>
      </c>
      <c r="AE475" s="27">
        <f t="shared" si="109"/>
        <v>0.21435407459237918</v>
      </c>
      <c r="AF475" s="27">
        <f t="shared" si="109"/>
        <v>0.21799544729605716</v>
      </c>
      <c r="AG475" s="27">
        <f t="shared" si="109"/>
        <v>0.22264199850498709</v>
      </c>
      <c r="AH475" s="27">
        <f t="shared" si="109"/>
        <v>0.22762115336292571</v>
      </c>
      <c r="AI475" s="27">
        <f t="shared" si="109"/>
        <v>0.23294113664976548</v>
      </c>
      <c r="AJ475" s="27">
        <f t="shared" si="109"/>
        <v>0.23865027061037747</v>
      </c>
      <c r="AK475" s="27">
        <f t="shared" si="109"/>
        <v>0.2445862662678385</v>
      </c>
      <c r="AL475" s="27">
        <f t="shared" si="109"/>
        <v>0.25041685816257381</v>
      </c>
      <c r="AM475" s="27">
        <f t="shared" si="109"/>
        <v>0.25601890682309614</v>
      </c>
      <c r="AN475" s="27">
        <f t="shared" si="109"/>
        <v>0.2618386186076424</v>
      </c>
      <c r="AO475" s="27">
        <f t="shared" si="109"/>
        <v>0.26723037325458887</v>
      </c>
      <c r="AP475" s="27">
        <f t="shared" si="109"/>
        <v>0.27275892331963592</v>
      </c>
      <c r="AQ475" s="27">
        <f t="shared" si="109"/>
        <v>0.27854653175194277</v>
      </c>
      <c r="AR475" s="27">
        <f t="shared" si="109"/>
        <v>0.28461054922604706</v>
      </c>
      <c r="AS475" s="27">
        <f t="shared" si="109"/>
        <v>0.29096529642196983</v>
      </c>
      <c r="AT475" s="27">
        <f t="shared" si="109"/>
        <v>0.29681943741546851</v>
      </c>
      <c r="AU475" s="27">
        <f t="shared" si="109"/>
        <v>0.30294969435259883</v>
      </c>
      <c r="AV475" s="27">
        <f t="shared" si="109"/>
        <v>0.3096239243860302</v>
      </c>
      <c r="AW475" s="27">
        <f t="shared" si="109"/>
        <v>0.31670647303684163</v>
      </c>
      <c r="AY475" s="79"/>
    </row>
    <row r="476" spans="1:51" x14ac:dyDescent="0.25">
      <c r="A476" s="95" t="str">
        <f t="shared" si="108"/>
        <v>PQ Cattle MMCH4</v>
      </c>
      <c r="B476" s="95" t="s">
        <v>968</v>
      </c>
      <c r="C476" s="95" t="s">
        <v>1229</v>
      </c>
      <c r="D476" t="s">
        <v>15</v>
      </c>
      <c r="E476" t="s">
        <v>22</v>
      </c>
      <c r="F476" t="s">
        <v>6</v>
      </c>
      <c r="G476" t="s">
        <v>136</v>
      </c>
      <c r="H476" t="s">
        <v>1227</v>
      </c>
      <c r="I476" t="s">
        <v>121</v>
      </c>
      <c r="J476" t="s">
        <v>286</v>
      </c>
      <c r="K476" s="27">
        <f t="shared" si="110"/>
        <v>7.3513306511079053</v>
      </c>
      <c r="L476" s="27">
        <f t="shared" si="109"/>
        <v>7.3924283487896005</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7.3490557793890403</v>
      </c>
      <c r="T476" s="27">
        <f t="shared" si="109"/>
        <v>7.4722031286599382</v>
      </c>
      <c r="U476" s="27">
        <f t="shared" si="109"/>
        <v>7.5110290618117022</v>
      </c>
      <c r="V476" s="27">
        <f t="shared" si="109"/>
        <v>7.4986513551105292</v>
      </c>
      <c r="W476" s="27">
        <f t="shared" si="109"/>
        <v>7.5163485236950613</v>
      </c>
      <c r="X476" s="27">
        <f t="shared" si="109"/>
        <v>7.5403958263923236</v>
      </c>
      <c r="Y476" s="27">
        <f t="shared" si="109"/>
        <v>7.5741909868676158</v>
      </c>
      <c r="Z476" s="27">
        <f t="shared" si="109"/>
        <v>7.6148317669371268</v>
      </c>
      <c r="AA476" s="27">
        <f t="shared" si="109"/>
        <v>7.6624733302207861</v>
      </c>
      <c r="AB476" s="27">
        <f t="shared" si="109"/>
        <v>7.7240868841392878</v>
      </c>
      <c r="AC476" s="27">
        <f t="shared" si="109"/>
        <v>7.8009221240658375</v>
      </c>
      <c r="AD476" s="27">
        <f t="shared" si="109"/>
        <v>7.8903401538957416</v>
      </c>
      <c r="AE476" s="27">
        <f t="shared" si="109"/>
        <v>7.9846258042350273</v>
      </c>
      <c r="AF476" s="27">
        <f t="shared" si="109"/>
        <v>8.0847617640235896</v>
      </c>
      <c r="AG476" s="27">
        <f t="shared" si="109"/>
        <v>8.2001830904466289</v>
      </c>
      <c r="AH476" s="27">
        <f t="shared" si="109"/>
        <v>8.3224165263522423</v>
      </c>
      <c r="AI476" s="27">
        <f t="shared" si="109"/>
        <v>8.4519366750356451</v>
      </c>
      <c r="AJ476" s="27">
        <f t="shared" si="109"/>
        <v>8.5896260000981943</v>
      </c>
      <c r="AK476" s="27">
        <f t="shared" si="109"/>
        <v>8.73333148514876</v>
      </c>
      <c r="AL476" s="27">
        <f t="shared" si="109"/>
        <v>8.8784431562032786</v>
      </c>
      <c r="AM476" s="27">
        <f t="shared" si="109"/>
        <v>9.0231844875655636</v>
      </c>
      <c r="AN476" s="27">
        <f t="shared" si="109"/>
        <v>9.1742195350652782</v>
      </c>
      <c r="AO476" s="27">
        <f t="shared" si="109"/>
        <v>9.3218429554501228</v>
      </c>
      <c r="AP476" s="27">
        <f t="shared" si="109"/>
        <v>9.4745157768469301</v>
      </c>
      <c r="AQ476" s="27">
        <f t="shared" si="109"/>
        <v>9.634339327572718</v>
      </c>
      <c r="AR476" s="27">
        <f t="shared" si="109"/>
        <v>9.8017951913514132</v>
      </c>
      <c r="AS476" s="27">
        <f t="shared" si="109"/>
        <v>9.9773358042922293</v>
      </c>
      <c r="AT476" s="27">
        <f t="shared" si="109"/>
        <v>10.148273651523894</v>
      </c>
      <c r="AU476" s="27">
        <f t="shared" si="109"/>
        <v>10.327331145455831</v>
      </c>
      <c r="AV476" s="27">
        <f t="shared" si="109"/>
        <v>10.519392265782431</v>
      </c>
      <c r="AW476" s="27">
        <f t="shared" si="109"/>
        <v>10.722595981265105</v>
      </c>
      <c r="AY476" s="79"/>
    </row>
    <row r="477" spans="1:51" x14ac:dyDescent="0.25">
      <c r="A477" s="95" t="str">
        <f t="shared" si="108"/>
        <v>PQ Cattle MMCH4</v>
      </c>
      <c r="B477" s="95" t="s">
        <v>968</v>
      </c>
      <c r="C477" s="95" t="s">
        <v>1229</v>
      </c>
      <c r="D477" t="s">
        <v>15</v>
      </c>
      <c r="E477" t="s">
        <v>22</v>
      </c>
      <c r="F477" t="s">
        <v>6</v>
      </c>
      <c r="G477" t="s">
        <v>137</v>
      </c>
      <c r="H477" t="s">
        <v>1227</v>
      </c>
      <c r="I477" t="s">
        <v>121</v>
      </c>
      <c r="J477" t="s">
        <v>286</v>
      </c>
      <c r="K477" s="27">
        <f t="shared" si="110"/>
        <v>2.0944490884992812</v>
      </c>
      <c r="L477" s="27">
        <f t="shared" si="109"/>
        <v>2.1061581299686476</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2.0938009605311412</v>
      </c>
      <c r="T477" s="27">
        <f t="shared" si="109"/>
        <v>2.1288865614478496</v>
      </c>
      <c r="U477" s="27">
        <f t="shared" si="109"/>
        <v>2.1399483602104432</v>
      </c>
      <c r="V477" s="27">
        <f t="shared" si="109"/>
        <v>2.1364218589893245</v>
      </c>
      <c r="W477" s="27">
        <f t="shared" si="109"/>
        <v>2.1414639146891727</v>
      </c>
      <c r="X477" s="27">
        <f t="shared" si="109"/>
        <v>2.148315171095053</v>
      </c>
      <c r="Y477" s="27">
        <f t="shared" si="109"/>
        <v>2.1579436650932786</v>
      </c>
      <c r="Z477" s="27">
        <f t="shared" si="109"/>
        <v>2.1695225273173109</v>
      </c>
      <c r="AA477" s="27">
        <f t="shared" si="109"/>
        <v>2.1830959650430519</v>
      </c>
      <c r="AB477" s="27">
        <f t="shared" si="109"/>
        <v>2.2006501274074339</v>
      </c>
      <c r="AC477" s="27">
        <f t="shared" si="109"/>
        <v>2.222541061969673</v>
      </c>
      <c r="AD477" s="27">
        <f t="shared" si="109"/>
        <v>2.2480169274913004</v>
      </c>
      <c r="AE477" s="27">
        <f t="shared" si="109"/>
        <v>2.2748796145045582</v>
      </c>
      <c r="AF477" s="27">
        <f t="shared" si="109"/>
        <v>2.3034090984386744</v>
      </c>
      <c r="AG477" s="27">
        <f t="shared" si="109"/>
        <v>2.3362934976574303</v>
      </c>
      <c r="AH477" s="27">
        <f t="shared" si="109"/>
        <v>2.3711187178205395</v>
      </c>
      <c r="AI477" s="27">
        <f t="shared" si="109"/>
        <v>2.4080199769567159</v>
      </c>
      <c r="AJ477" s="27">
        <f t="shared" si="109"/>
        <v>2.4472486955465773</v>
      </c>
      <c r="AK477" s="27">
        <f t="shared" si="109"/>
        <v>2.4881914631163022</v>
      </c>
      <c r="AL477" s="27">
        <f t="shared" si="109"/>
        <v>2.5295348635964507</v>
      </c>
      <c r="AM477" s="27">
        <f t="shared" si="109"/>
        <v>2.5707727515282386</v>
      </c>
      <c r="AN477" s="27">
        <f t="shared" si="109"/>
        <v>2.6138037662629046</v>
      </c>
      <c r="AO477" s="27">
        <f t="shared" si="109"/>
        <v>2.6558627829144799</v>
      </c>
      <c r="AP477" s="27">
        <f t="shared" si="109"/>
        <v>2.6993604116825409</v>
      </c>
      <c r="AQ477" s="27">
        <f t="shared" si="109"/>
        <v>2.7448953367219815</v>
      </c>
      <c r="AR477" s="27">
        <f t="shared" si="109"/>
        <v>2.7926047648378689</v>
      </c>
      <c r="AS477" s="27">
        <f t="shared" si="109"/>
        <v>2.8426175984618185</v>
      </c>
      <c r="AT477" s="27">
        <f t="shared" si="109"/>
        <v>2.8913190697077655</v>
      </c>
      <c r="AU477" s="27">
        <f t="shared" si="109"/>
        <v>2.9423338890314197</v>
      </c>
      <c r="AV477" s="27">
        <f t="shared" si="109"/>
        <v>2.9970535387785815</v>
      </c>
      <c r="AW477" s="27">
        <f t="shared" si="109"/>
        <v>3.0549477972293579</v>
      </c>
      <c r="AY477" s="79"/>
    </row>
    <row r="478" spans="1:51" x14ac:dyDescent="0.25">
      <c r="A478" s="95" t="str">
        <f t="shared" si="108"/>
        <v>PQ Cattle MMCH4</v>
      </c>
      <c r="B478" s="95" t="s">
        <v>968</v>
      </c>
      <c r="C478" s="95" t="s">
        <v>1229</v>
      </c>
      <c r="D478" t="s">
        <v>15</v>
      </c>
      <c r="E478" t="s">
        <v>22</v>
      </c>
      <c r="F478" t="s">
        <v>67</v>
      </c>
      <c r="G478" t="s">
        <v>307</v>
      </c>
      <c r="H478" t="s">
        <v>1227</v>
      </c>
      <c r="I478" t="s">
        <v>121</v>
      </c>
      <c r="J478" t="s">
        <v>286</v>
      </c>
      <c r="K478" s="27">
        <f t="shared" si="110"/>
        <v>0.43258377187145619</v>
      </c>
      <c r="L478" s="27">
        <f t="shared" si="109"/>
        <v>0.43500213637199753</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0.43244990867914801</v>
      </c>
      <c r="T478" s="27">
        <f t="shared" si="109"/>
        <v>0.4396964259930643</v>
      </c>
      <c r="U478" s="27">
        <f t="shared" si="109"/>
        <v>0.44198111014159841</v>
      </c>
      <c r="V478" s="27">
        <f t="shared" si="109"/>
        <v>0.4412527528813921</v>
      </c>
      <c r="W478" s="27">
        <f t="shared" si="109"/>
        <v>0.44229413005527662</v>
      </c>
      <c r="X478" s="27">
        <f t="shared" si="109"/>
        <v>0.4437091763098685</v>
      </c>
      <c r="Y478" s="27">
        <f t="shared" si="109"/>
        <v>0.44569782825374471</v>
      </c>
      <c r="Z478" s="27">
        <f t="shared" si="109"/>
        <v>0.44808930576559047</v>
      </c>
      <c r="AA478" s="27">
        <f t="shared" si="109"/>
        <v>0.45089273933717022</v>
      </c>
      <c r="AB478" s="27">
        <f t="shared" si="109"/>
        <v>0.45451834466189517</v>
      </c>
      <c r="AC478" s="27">
        <f t="shared" si="109"/>
        <v>0.45903965916637413</v>
      </c>
      <c r="AD478" s="27">
        <f t="shared" si="109"/>
        <v>0.46430139890478528</v>
      </c>
      <c r="AE478" s="27">
        <f t="shared" si="109"/>
        <v>0.46984957027577029</v>
      </c>
      <c r="AF478" s="27">
        <f t="shared" si="109"/>
        <v>0.47574199890415431</v>
      </c>
      <c r="AG478" s="27">
        <f t="shared" si="109"/>
        <v>0.48253388395301411</v>
      </c>
      <c r="AH478" s="27">
        <f t="shared" si="109"/>
        <v>0.48972662269139317</v>
      </c>
      <c r="AI478" s="27">
        <f t="shared" si="109"/>
        <v>0.49734814280930212</v>
      </c>
      <c r="AJ478" s="27">
        <f t="shared" si="109"/>
        <v>0.50545037224350875</v>
      </c>
      <c r="AK478" s="27">
        <f t="shared" si="109"/>
        <v>0.51390661829093987</v>
      </c>
      <c r="AL478" s="27">
        <f t="shared" si="109"/>
        <v>0.52244561034374248</v>
      </c>
      <c r="AM478" s="27">
        <f t="shared" si="109"/>
        <v>0.53096281002336188</v>
      </c>
      <c r="AN478" s="27">
        <f t="shared" si="109"/>
        <v>0.5398503589084559</v>
      </c>
      <c r="AO478" s="27">
        <f t="shared" si="109"/>
        <v>0.54853715304646922</v>
      </c>
      <c r="AP478" s="27">
        <f t="shared" si="109"/>
        <v>0.55752107556016206</v>
      </c>
      <c r="AQ478" s="27">
        <f t="shared" si="109"/>
        <v>0.56692577760501295</v>
      </c>
      <c r="AR478" s="27">
        <f t="shared" si="109"/>
        <v>0.57677959762934605</v>
      </c>
      <c r="AS478" s="27">
        <f t="shared" si="109"/>
        <v>0.58710915891103355</v>
      </c>
      <c r="AT478" s="27">
        <f t="shared" si="109"/>
        <v>0.5971678737506273</v>
      </c>
      <c r="AU478" s="27">
        <f t="shared" si="109"/>
        <v>0.60770438336814181</v>
      </c>
      <c r="AV478" s="27">
        <f t="shared" si="109"/>
        <v>0.61900608204064222</v>
      </c>
      <c r="AW478" s="27">
        <f t="shared" si="109"/>
        <v>0.63096345872163018</v>
      </c>
      <c r="AY478" s="79"/>
    </row>
    <row r="479" spans="1:51" x14ac:dyDescent="0.25">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8.4723794986300324E-2</v>
      </c>
      <c r="S479" s="27">
        <f t="shared" si="111"/>
        <v>7.5184548793854583E-2</v>
      </c>
      <c r="T479" s="27">
        <f t="shared" si="111"/>
        <v>7.7996827874817445E-2</v>
      </c>
      <c r="U479" s="27">
        <f t="shared" si="111"/>
        <v>7.8167367062700457E-2</v>
      </c>
      <c r="V479" s="27">
        <f t="shared" si="111"/>
        <v>7.6675532126714796E-2</v>
      </c>
      <c r="W479" s="27">
        <f t="shared" si="111"/>
        <v>7.5985814232863699E-2</v>
      </c>
      <c r="X479" s="27">
        <f t="shared" si="111"/>
        <v>7.5406909310086853E-2</v>
      </c>
      <c r="Y479" s="27">
        <f t="shared" si="111"/>
        <v>7.5135969552675111E-2</v>
      </c>
      <c r="Z479" s="27">
        <f t="shared" si="111"/>
        <v>7.5070933024678835E-2</v>
      </c>
      <c r="AA479" s="27">
        <f t="shared" si="111"/>
        <v>7.5207876041393992E-2</v>
      </c>
      <c r="AB479" s="27">
        <f t="shared" si="111"/>
        <v>7.5733776536907188E-2</v>
      </c>
      <c r="AC479" s="27">
        <f t="shared" si="111"/>
        <v>7.6663128085553256E-2</v>
      </c>
      <c r="AD479" s="27">
        <f t="shared" si="111"/>
        <v>7.7250055898459388E-2</v>
      </c>
      <c r="AE479" s="27">
        <f t="shared" si="111"/>
        <v>7.7888268023863061E-2</v>
      </c>
      <c r="AF479" s="27">
        <f t="shared" si="111"/>
        <v>7.8595179436405177E-2</v>
      </c>
      <c r="AG479" s="27">
        <f t="shared" si="111"/>
        <v>7.9604131032504369E-2</v>
      </c>
      <c r="AH479" s="27">
        <f t="shared" si="111"/>
        <v>8.0676312048305387E-2</v>
      </c>
      <c r="AI479" s="27">
        <f t="shared" si="111"/>
        <v>8.1811005086332045E-2</v>
      </c>
      <c r="AJ479" s="27">
        <f t="shared" si="111"/>
        <v>8.3019997053438474E-2</v>
      </c>
      <c r="AK479" s="27">
        <f t="shared" si="111"/>
        <v>8.4244071870522186E-2</v>
      </c>
      <c r="AL479" s="27">
        <f t="shared" si="111"/>
        <v>8.5370492596016104E-2</v>
      </c>
      <c r="AM479" s="27">
        <f t="shared" si="111"/>
        <v>8.6358980772327357E-2</v>
      </c>
      <c r="AN479" s="27">
        <f t="shared" si="111"/>
        <v>8.780012750429271E-2</v>
      </c>
      <c r="AO479" s="27">
        <f t="shared" si="111"/>
        <v>8.9065255446726721E-2</v>
      </c>
      <c r="AP479" s="27">
        <f t="shared" si="111"/>
        <v>9.0336677811628172E-2</v>
      </c>
      <c r="AQ479" s="27">
        <f t="shared" si="111"/>
        <v>9.1651806667458438E-2</v>
      </c>
      <c r="AR479" s="27">
        <f t="shared" si="111"/>
        <v>9.3013614026271119E-2</v>
      </c>
      <c r="AS479" s="27">
        <f t="shared" si="111"/>
        <v>9.4423859205650648E-2</v>
      </c>
      <c r="AT479" s="27">
        <f t="shared" si="111"/>
        <v>9.5632640618439277E-2</v>
      </c>
      <c r="AU479" s="27">
        <f t="shared" si="111"/>
        <v>9.6883164393063992E-2</v>
      </c>
      <c r="AV479" s="27">
        <f t="shared" si="111"/>
        <v>9.8255228515500434E-2</v>
      </c>
      <c r="AW479" s="27">
        <f t="shared" si="111"/>
        <v>9.9702450855701577E-2</v>
      </c>
      <c r="AY479" s="79"/>
    </row>
    <row r="480" spans="1:51" x14ac:dyDescent="0.25">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6.2235193009076033E-2</v>
      </c>
      <c r="S480" s="27">
        <f t="shared" si="111"/>
        <v>5.522799003801046E-2</v>
      </c>
      <c r="T480" s="27">
        <f t="shared" si="111"/>
        <v>5.7293793764430084E-2</v>
      </c>
      <c r="U480" s="27">
        <f t="shared" si="111"/>
        <v>5.7419066000821604E-2</v>
      </c>
      <c r="V480" s="27">
        <f t="shared" si="111"/>
        <v>5.6323215240196872E-2</v>
      </c>
      <c r="W480" s="27">
        <f t="shared" si="111"/>
        <v>5.5816572138898381E-2</v>
      </c>
      <c r="X480" s="27">
        <f t="shared" si="111"/>
        <v>5.5391328444269881E-2</v>
      </c>
      <c r="Y480" s="27">
        <f t="shared" si="111"/>
        <v>5.5192305394144728E-2</v>
      </c>
      <c r="Z480" s="27">
        <f t="shared" si="111"/>
        <v>5.5144531792016283E-2</v>
      </c>
      <c r="AA480" s="27">
        <f t="shared" si="111"/>
        <v>5.5245125433718588E-2</v>
      </c>
      <c r="AB480" s="27">
        <f t="shared" si="111"/>
        <v>5.563143389460759E-2</v>
      </c>
      <c r="AC480" s="27">
        <f t="shared" si="111"/>
        <v>5.6314103657129723E-2</v>
      </c>
      <c r="AD480" s="27">
        <f t="shared" si="111"/>
        <v>5.6745240691589934E-2</v>
      </c>
      <c r="AE480" s="27">
        <f t="shared" si="111"/>
        <v>5.7214049422497866E-2</v>
      </c>
      <c r="AF480" s="27">
        <f t="shared" si="111"/>
        <v>5.7733322292734486E-2</v>
      </c>
      <c r="AG480" s="27">
        <f t="shared" si="111"/>
        <v>5.8474463519118447E-2</v>
      </c>
      <c r="AH480" s="27">
        <f t="shared" si="111"/>
        <v>5.9262050907877797E-2</v>
      </c>
      <c r="AI480" s="27">
        <f t="shared" si="111"/>
        <v>6.0095557483439775E-2</v>
      </c>
      <c r="AJ480" s="27">
        <f t="shared" si="111"/>
        <v>6.0983641503182466E-2</v>
      </c>
      <c r="AK480" s="27">
        <f t="shared" si="111"/>
        <v>6.188280486704114E-2</v>
      </c>
      <c r="AL480" s="27">
        <f t="shared" si="111"/>
        <v>6.2710234885631239E-2</v>
      </c>
      <c r="AM480" s="27">
        <f t="shared" si="111"/>
        <v>6.3436344385918234E-2</v>
      </c>
      <c r="AN480" s="27">
        <f t="shared" si="111"/>
        <v>6.4494961330930731E-2</v>
      </c>
      <c r="AO480" s="27">
        <f t="shared" si="111"/>
        <v>6.5424280912180444E-2</v>
      </c>
      <c r="AP480" s="27">
        <f t="shared" si="111"/>
        <v>6.635822416021947E-2</v>
      </c>
      <c r="AQ480" s="27">
        <f t="shared" si="111"/>
        <v>6.7324272696969223E-2</v>
      </c>
      <c r="AR480" s="27">
        <f t="shared" si="111"/>
        <v>6.832460966051758E-2</v>
      </c>
      <c r="AS480" s="27">
        <f t="shared" si="111"/>
        <v>6.9360527385201598E-2</v>
      </c>
      <c r="AT480" s="27">
        <f t="shared" si="111"/>
        <v>7.0248456738966347E-2</v>
      </c>
      <c r="AU480" s="27">
        <f t="shared" si="111"/>
        <v>7.1167048599597618E-2</v>
      </c>
      <c r="AV480" s="27">
        <f t="shared" si="111"/>
        <v>7.2174919829804771E-2</v>
      </c>
      <c r="AW480" s="27">
        <f t="shared" si="111"/>
        <v>7.3237999708179291E-2</v>
      </c>
      <c r="AY480" s="79"/>
    </row>
    <row r="481" spans="1:51" x14ac:dyDescent="0.25">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0.5198656905589939</v>
      </c>
      <c r="O481" s="27">
        <f t="shared" si="111"/>
        <v>0.53070826286138528</v>
      </c>
      <c r="P481" s="27">
        <f t="shared" si="111"/>
        <v>0.53817886796858128</v>
      </c>
      <c r="Q481" s="27">
        <f t="shared" si="111"/>
        <v>0.54837935702304763</v>
      </c>
      <c r="R481" s="27">
        <f t="shared" si="111"/>
        <v>0.55907244781022658</v>
      </c>
      <c r="S481" s="27">
        <f t="shared" si="111"/>
        <v>0.51617638957411849</v>
      </c>
      <c r="T481" s="27">
        <f t="shared" si="111"/>
        <v>0.54838522590868466</v>
      </c>
      <c r="U481" s="27">
        <f t="shared" si="111"/>
        <v>0.56264340542457159</v>
      </c>
      <c r="V481" s="27">
        <f t="shared" si="111"/>
        <v>0.56485289318396248</v>
      </c>
      <c r="W481" s="27">
        <f t="shared" si="111"/>
        <v>0.57274947284341848</v>
      </c>
      <c r="X481" s="27">
        <f t="shared" si="111"/>
        <v>0.5814195271441791</v>
      </c>
      <c r="Y481" s="27">
        <f t="shared" si="111"/>
        <v>0.59248080844650897</v>
      </c>
      <c r="Z481" s="27">
        <f t="shared" si="111"/>
        <v>0.60527939597924385</v>
      </c>
      <c r="AA481" s="27">
        <f t="shared" si="111"/>
        <v>0.61990093516283751</v>
      </c>
      <c r="AB481" s="27">
        <f t="shared" si="111"/>
        <v>0.6380394116338296</v>
      </c>
      <c r="AC481" s="27">
        <f t="shared" si="111"/>
        <v>0.66004519563968078</v>
      </c>
      <c r="AD481" s="27">
        <f t="shared" si="111"/>
        <v>0.68715492458732297</v>
      </c>
      <c r="AE481" s="27">
        <f t="shared" si="111"/>
        <v>0.71585218215024782</v>
      </c>
      <c r="AF481" s="27">
        <f t="shared" si="111"/>
        <v>0.74641151221995305</v>
      </c>
      <c r="AG481" s="27">
        <f t="shared" si="111"/>
        <v>0.78125647879586213</v>
      </c>
      <c r="AH481" s="27">
        <f t="shared" si="111"/>
        <v>0.81833838896771882</v>
      </c>
      <c r="AI481" s="27">
        <f t="shared" si="111"/>
        <v>0.85780678560886114</v>
      </c>
      <c r="AJ481" s="27">
        <f t="shared" si="111"/>
        <v>0.89995770493022353</v>
      </c>
      <c r="AK481" s="27">
        <f t="shared" si="111"/>
        <v>0.94432176485868269</v>
      </c>
      <c r="AL481" s="27">
        <f t="shared" si="111"/>
        <v>0.98973356874192731</v>
      </c>
      <c r="AM481" s="27">
        <f t="shared" si="111"/>
        <v>1.0357277776101246</v>
      </c>
      <c r="AN481" s="27">
        <f t="shared" si="111"/>
        <v>1.082722836944096</v>
      </c>
      <c r="AO481" s="27">
        <f t="shared" si="111"/>
        <v>1.1294205843539691</v>
      </c>
      <c r="AP481" s="27">
        <f t="shared" si="111"/>
        <v>1.1781030993788004</v>
      </c>
      <c r="AQ481" s="27">
        <f t="shared" si="111"/>
        <v>1.2293738786196051</v>
      </c>
      <c r="AR481" s="27">
        <f t="shared" si="111"/>
        <v>1.2834254032176242</v>
      </c>
      <c r="AS481" s="27">
        <f t="shared" si="111"/>
        <v>1.3404477788774822</v>
      </c>
      <c r="AT481" s="27">
        <f t="shared" si="111"/>
        <v>1.3969690462505737</v>
      </c>
      <c r="AU481" s="27">
        <f t="shared" si="111"/>
        <v>1.4565169189962048</v>
      </c>
      <c r="AV481" s="27">
        <f t="shared" si="111"/>
        <v>1.5205102336679004</v>
      </c>
      <c r="AW481" s="27">
        <f t="shared" si="111"/>
        <v>1.5885166072601415</v>
      </c>
      <c r="AY481" s="79"/>
    </row>
    <row r="482" spans="1:51" x14ac:dyDescent="0.25">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3.65765484103747E-2</v>
      </c>
      <c r="T482" s="27">
        <f t="shared" si="111"/>
        <v>3.660056340430777E-2</v>
      </c>
      <c r="U482" s="27">
        <f t="shared" si="111"/>
        <v>3.6588124599206483E-2</v>
      </c>
      <c r="V482" s="27">
        <f t="shared" si="111"/>
        <v>3.6584574677268819E-2</v>
      </c>
      <c r="W482" s="27">
        <f t="shared" si="111"/>
        <v>3.6622510621997367E-2</v>
      </c>
      <c r="X482" s="27">
        <f t="shared" si="111"/>
        <v>3.6684043656441803E-2</v>
      </c>
      <c r="Y482" s="27">
        <f t="shared" si="111"/>
        <v>3.6742549920812093E-2</v>
      </c>
      <c r="Z482" s="27">
        <f t="shared" si="111"/>
        <v>3.6798644273732452E-2</v>
      </c>
      <c r="AA482" s="27">
        <f t="shared" si="111"/>
        <v>3.6852065953041607E-2</v>
      </c>
      <c r="AB482" s="27">
        <f t="shared" si="111"/>
        <v>3.6904015701812273E-2</v>
      </c>
      <c r="AC482" s="27">
        <f t="shared" si="111"/>
        <v>3.6955457842535608E-2</v>
      </c>
      <c r="AD482" s="27">
        <f t="shared" si="111"/>
        <v>3.7006140469629946E-2</v>
      </c>
      <c r="AE482" s="27">
        <f t="shared" si="111"/>
        <v>3.7056137458048741E-2</v>
      </c>
      <c r="AF482" s="27">
        <f t="shared" si="111"/>
        <v>3.7105666936559145E-2</v>
      </c>
      <c r="AG482" s="27">
        <f t="shared" si="111"/>
        <v>3.7155029138970848E-2</v>
      </c>
      <c r="AH482" s="27">
        <f t="shared" si="111"/>
        <v>3.7203813543434237E-2</v>
      </c>
      <c r="AI482" s="27">
        <f t="shared" si="111"/>
        <v>3.7252637791579363E-2</v>
      </c>
      <c r="AJ482" s="27">
        <f t="shared" si="111"/>
        <v>3.7300991666687253E-2</v>
      </c>
      <c r="AK482" s="27">
        <f t="shared" si="111"/>
        <v>3.734764579228101E-2</v>
      </c>
      <c r="AL482" s="27">
        <f t="shared" si="111"/>
        <v>3.7392161784294088E-2</v>
      </c>
      <c r="AM482" s="27">
        <f t="shared" si="111"/>
        <v>3.7434569855878279E-2</v>
      </c>
      <c r="AN482" s="27">
        <f t="shared" si="111"/>
        <v>3.7475708706410447E-2</v>
      </c>
      <c r="AO482" s="27">
        <f t="shared" si="111"/>
        <v>3.751397437337816E-2</v>
      </c>
      <c r="AP482" s="27">
        <f t="shared" si="111"/>
        <v>3.7549653679650956E-2</v>
      </c>
      <c r="AQ482" s="27">
        <f t="shared" si="111"/>
        <v>3.7582866762158565E-2</v>
      </c>
      <c r="AR482" s="27">
        <f t="shared" si="111"/>
        <v>3.7613108496663765E-2</v>
      </c>
      <c r="AS482" s="27">
        <f t="shared" si="111"/>
        <v>3.7639823368488236E-2</v>
      </c>
      <c r="AT482" s="27">
        <f t="shared" si="111"/>
        <v>3.7661792041373814E-2</v>
      </c>
      <c r="AU482" s="27">
        <f t="shared" si="111"/>
        <v>3.7680262353757474E-2</v>
      </c>
      <c r="AV482" s="27">
        <f t="shared" si="111"/>
        <v>3.7695743659432207E-2</v>
      </c>
      <c r="AW482" s="27">
        <f t="shared" si="111"/>
        <v>3.7707505316181014E-2</v>
      </c>
      <c r="AY482" s="79"/>
    </row>
    <row r="483" spans="1:51" x14ac:dyDescent="0.25">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4.1772161715909646E-3</v>
      </c>
      <c r="T483" s="27">
        <f t="shared" si="111"/>
        <v>4.1799587983662517E-3</v>
      </c>
      <c r="U483" s="27">
        <f t="shared" si="111"/>
        <v>4.178538227533779E-3</v>
      </c>
      <c r="V483" s="27">
        <f t="shared" si="111"/>
        <v>4.1781328095276968E-3</v>
      </c>
      <c r="W483" s="27">
        <f t="shared" si="111"/>
        <v>4.1824652752384221E-3</v>
      </c>
      <c r="X483" s="27">
        <f t="shared" si="111"/>
        <v>4.1894926410708817E-3</v>
      </c>
      <c r="Y483" s="27">
        <f t="shared" si="111"/>
        <v>4.1961743353336901E-3</v>
      </c>
      <c r="Z483" s="27">
        <f t="shared" si="111"/>
        <v>4.202580577812475E-3</v>
      </c>
      <c r="AA483" s="27">
        <f t="shared" si="111"/>
        <v>4.208681588225488E-3</v>
      </c>
      <c r="AB483" s="27">
        <f t="shared" si="111"/>
        <v>4.2146144971550083E-3</v>
      </c>
      <c r="AC483" s="27">
        <f t="shared" si="111"/>
        <v>4.2204894348259938E-3</v>
      </c>
      <c r="AD483" s="27">
        <f t="shared" si="111"/>
        <v>4.2262776324203059E-3</v>
      </c>
      <c r="AE483" s="27">
        <f t="shared" si="111"/>
        <v>4.2319875268097551E-3</v>
      </c>
      <c r="AF483" s="27">
        <f t="shared" si="111"/>
        <v>4.2376440293392676E-3</v>
      </c>
      <c r="AG483" s="27">
        <f t="shared" si="111"/>
        <v>4.2432814281409825E-3</v>
      </c>
      <c r="AH483" s="27">
        <f t="shared" si="111"/>
        <v>4.2488528396629104E-3</v>
      </c>
      <c r="AI483" s="27">
        <f t="shared" si="111"/>
        <v>4.2544288015232083E-3</v>
      </c>
      <c r="AJ483" s="27">
        <f t="shared" si="111"/>
        <v>4.2599510445406087E-3</v>
      </c>
      <c r="AK483" s="27">
        <f t="shared" si="111"/>
        <v>4.265279168061591E-3</v>
      </c>
      <c r="AL483" s="27">
        <f t="shared" si="111"/>
        <v>4.270363106536188E-3</v>
      </c>
      <c r="AM483" s="27">
        <f t="shared" si="111"/>
        <v>4.2752063104503435E-3</v>
      </c>
      <c r="AN483" s="27">
        <f t="shared" si="111"/>
        <v>4.2799045632705831E-3</v>
      </c>
      <c r="AO483" s="27">
        <f t="shared" si="111"/>
        <v>4.2842746848326518E-3</v>
      </c>
      <c r="AP483" s="27">
        <f t="shared" si="111"/>
        <v>4.2883494316754032E-3</v>
      </c>
      <c r="AQ483" s="27">
        <f t="shared" si="111"/>
        <v>4.2921425240088447E-3</v>
      </c>
      <c r="AR483" s="27">
        <f t="shared" si="111"/>
        <v>4.295596274237398E-3</v>
      </c>
      <c r="AS483" s="27">
        <f t="shared" si="111"/>
        <v>4.2986472399369263E-3</v>
      </c>
      <c r="AT483" s="27">
        <f t="shared" si="111"/>
        <v>4.3011561670947438E-3</v>
      </c>
      <c r="AU483" s="27">
        <f t="shared" si="111"/>
        <v>4.303265564808212E-3</v>
      </c>
      <c r="AV483" s="27">
        <f t="shared" si="111"/>
        <v>4.3050336037083366E-3</v>
      </c>
      <c r="AW483" s="27">
        <f t="shared" si="111"/>
        <v>4.3063768409713106E-3</v>
      </c>
      <c r="AY483" s="79"/>
    </row>
    <row r="484" spans="1:51" x14ac:dyDescent="0.25">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1.6230654784419023E-2</v>
      </c>
      <c r="R484" s="27">
        <f t="shared" si="111"/>
        <v>1.6337439810579345E-2</v>
      </c>
      <c r="S484" s="27">
        <f t="shared" si="111"/>
        <v>1.629648503533792E-2</v>
      </c>
      <c r="T484" s="27">
        <f t="shared" si="111"/>
        <v>1.6322936378159073E-2</v>
      </c>
      <c r="U484" s="27">
        <f t="shared" si="111"/>
        <v>1.6323511674757034E-2</v>
      </c>
      <c r="V484" s="27">
        <f t="shared" si="111"/>
        <v>1.6329054512696135E-2</v>
      </c>
      <c r="W484" s="27">
        <f t="shared" si="111"/>
        <v>1.6361524651875851E-2</v>
      </c>
      <c r="X484" s="27">
        <f t="shared" si="111"/>
        <v>1.6408813728346457E-2</v>
      </c>
      <c r="Y484" s="27">
        <f t="shared" si="111"/>
        <v>1.6453079684637474E-2</v>
      </c>
      <c r="Z484" s="27">
        <f t="shared" si="111"/>
        <v>1.6494819275926192E-2</v>
      </c>
      <c r="AA484" s="27">
        <f t="shared" si="111"/>
        <v>1.6533934203908141E-2</v>
      </c>
      <c r="AB484" s="27">
        <f t="shared" si="111"/>
        <v>1.6571291953137553E-2</v>
      </c>
      <c r="AC484" s="27">
        <f t="shared" si="111"/>
        <v>1.6607590259743354E-2</v>
      </c>
      <c r="AD484" s="27">
        <f t="shared" si="111"/>
        <v>1.6642711372333197E-2</v>
      </c>
      <c r="AE484" s="27">
        <f t="shared" si="111"/>
        <v>1.6676749616815704E-2</v>
      </c>
      <c r="AF484" s="27">
        <f t="shared" si="111"/>
        <v>1.6709890045680485E-2</v>
      </c>
      <c r="AG484" s="27">
        <f t="shared" si="111"/>
        <v>1.6742367088643108E-2</v>
      </c>
      <c r="AH484" s="27">
        <f t="shared" si="111"/>
        <v>1.6773943877735616E-2</v>
      </c>
      <c r="AI484" s="27">
        <f t="shared" si="111"/>
        <v>1.6805056695436665E-2</v>
      </c>
      <c r="AJ484" s="27">
        <f t="shared" si="111"/>
        <v>1.6835398553756795E-2</v>
      </c>
      <c r="AK484" s="27">
        <f t="shared" si="111"/>
        <v>1.686419322673309E-2</v>
      </c>
      <c r="AL484" s="27">
        <f t="shared" si="111"/>
        <v>1.6891183850559092E-2</v>
      </c>
      <c r="AM484" s="27">
        <f t="shared" si="111"/>
        <v>1.6916418528733823E-2</v>
      </c>
      <c r="AN484" s="27">
        <f t="shared" si="111"/>
        <v>1.6940468472878126E-2</v>
      </c>
      <c r="AO484" s="27">
        <f t="shared" si="111"/>
        <v>1.6962315917223594E-2</v>
      </c>
      <c r="AP484" s="27">
        <f t="shared" si="111"/>
        <v>1.6982172509714035E-2</v>
      </c>
      <c r="AQ484" s="27">
        <f t="shared" si="111"/>
        <v>1.7000139511836106E-2</v>
      </c>
      <c r="AR484" s="27">
        <f t="shared" si="111"/>
        <v>1.7015913086937499E-2</v>
      </c>
      <c r="AS484" s="27">
        <f t="shared" si="111"/>
        <v>1.7029157935411068E-2</v>
      </c>
      <c r="AT484" s="27">
        <f t="shared" si="111"/>
        <v>1.7039113220643561E-2</v>
      </c>
      <c r="AU484" s="27">
        <f t="shared" si="111"/>
        <v>1.7046605615770843E-2</v>
      </c>
      <c r="AV484" s="27">
        <f t="shared" si="111"/>
        <v>1.7051982351614321E-2</v>
      </c>
      <c r="AW484" s="27">
        <f t="shared" si="111"/>
        <v>1.7054794327251439E-2</v>
      </c>
      <c r="AY484" s="79"/>
    </row>
    <row r="485" spans="1:51" x14ac:dyDescent="0.25">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2.6872875319249701E-2</v>
      </c>
      <c r="O485" s="27">
        <f t="shared" si="111"/>
        <v>2.7009694315810229E-2</v>
      </c>
      <c r="P485" s="27">
        <f t="shared" si="111"/>
        <v>2.7166328132291764E-2</v>
      </c>
      <c r="Q485" s="27">
        <f t="shared" si="111"/>
        <v>2.7334899828466052E-2</v>
      </c>
      <c r="R485" s="27">
        <f t="shared" si="111"/>
        <v>2.7514742110372921E-2</v>
      </c>
      <c r="S485" s="27">
        <f t="shared" si="111"/>
        <v>2.7445768018224993E-2</v>
      </c>
      <c r="T485" s="27">
        <f t="shared" si="111"/>
        <v>2.7490316116619565E-2</v>
      </c>
      <c r="U485" s="27">
        <f t="shared" si="111"/>
        <v>2.7491285003894028E-2</v>
      </c>
      <c r="V485" s="27">
        <f t="shared" si="111"/>
        <v>2.7500619988948132E-2</v>
      </c>
      <c r="W485" s="27">
        <f t="shared" si="111"/>
        <v>2.7555304659017382E-2</v>
      </c>
      <c r="X485" s="27">
        <f t="shared" si="111"/>
        <v>2.7634946681195413E-2</v>
      </c>
      <c r="Y485" s="27">
        <f t="shared" si="111"/>
        <v>2.7709497307593301E-2</v>
      </c>
      <c r="Z485" s="27">
        <f t="shared" si="111"/>
        <v>2.7779793149745866E-2</v>
      </c>
      <c r="AA485" s="27">
        <f t="shared" si="111"/>
        <v>2.7845668658305792E-2</v>
      </c>
      <c r="AB485" s="27">
        <f t="shared" si="111"/>
        <v>2.7908584809660519E-2</v>
      </c>
      <c r="AC485" s="27">
        <f t="shared" si="111"/>
        <v>2.7969716697941769E-2</v>
      </c>
      <c r="AD485" s="27">
        <f t="shared" si="111"/>
        <v>2.8028866011833228E-2</v>
      </c>
      <c r="AE485" s="27">
        <f t="shared" si="111"/>
        <v>2.8086191610561344E-2</v>
      </c>
      <c r="AF485" s="27">
        <f t="shared" si="111"/>
        <v>2.814200515076188E-2</v>
      </c>
      <c r="AG485" s="27">
        <f t="shared" si="111"/>
        <v>2.8196701447855226E-2</v>
      </c>
      <c r="AH485" s="27">
        <f t="shared" si="111"/>
        <v>2.8249881580031829E-2</v>
      </c>
      <c r="AI485" s="27">
        <f t="shared" si="111"/>
        <v>2.8302280313572507E-2</v>
      </c>
      <c r="AJ485" s="27">
        <f t="shared" si="111"/>
        <v>2.8353380633849578E-2</v>
      </c>
      <c r="AK485" s="27">
        <f t="shared" si="111"/>
        <v>2.8401875257871526E-2</v>
      </c>
      <c r="AL485" s="27">
        <f t="shared" si="111"/>
        <v>2.8447331587784962E-2</v>
      </c>
      <c r="AM485" s="27">
        <f t="shared" si="111"/>
        <v>2.8489830637223924E-2</v>
      </c>
      <c r="AN485" s="27">
        <f t="shared" si="111"/>
        <v>2.8530334413737962E-2</v>
      </c>
      <c r="AO485" s="27">
        <f t="shared" si="111"/>
        <v>2.856712884443861E-2</v>
      </c>
      <c r="AP485" s="27">
        <f t="shared" si="111"/>
        <v>2.8600570376765576E-2</v>
      </c>
      <c r="AQ485" s="27">
        <f t="shared" ref="L485:AW492" si="112">AQ1402</f>
        <v>2.8630829550517208E-2</v>
      </c>
      <c r="AR485" s="27">
        <f t="shared" si="112"/>
        <v>2.8657394658398581E-2</v>
      </c>
      <c r="AS485" s="27">
        <f t="shared" si="112"/>
        <v>2.8679701004696807E-2</v>
      </c>
      <c r="AT485" s="27">
        <f t="shared" si="112"/>
        <v>2.8696467224433996E-2</v>
      </c>
      <c r="AU485" s="27">
        <f t="shared" si="112"/>
        <v>2.8709085561340289E-2</v>
      </c>
      <c r="AV485" s="27">
        <f t="shared" si="112"/>
        <v>2.8718140805114353E-2</v>
      </c>
      <c r="AW485" s="27">
        <f t="shared" si="112"/>
        <v>2.8722876601259467E-2</v>
      </c>
      <c r="AY485" s="79"/>
    </row>
    <row r="486" spans="1:51" x14ac:dyDescent="0.25">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4.1840370126470525E-3</v>
      </c>
      <c r="N486" s="27">
        <f t="shared" si="112"/>
        <v>4.1905340987284569E-3</v>
      </c>
      <c r="O486" s="27">
        <f t="shared" si="112"/>
        <v>4.1812329246154589E-3</v>
      </c>
      <c r="P486" s="27">
        <f t="shared" si="112"/>
        <v>4.1564738854214557E-3</v>
      </c>
      <c r="Q486" s="27">
        <f t="shared" si="112"/>
        <v>4.1427460620707141E-3</v>
      </c>
      <c r="R486" s="27">
        <f t="shared" si="112"/>
        <v>4.130408792135833E-3</v>
      </c>
      <c r="S486" s="27">
        <f t="shared" si="112"/>
        <v>3.9309520468066824E-3</v>
      </c>
      <c r="T486" s="27">
        <f t="shared" si="112"/>
        <v>4.026266964491155E-3</v>
      </c>
      <c r="U486" s="27">
        <f t="shared" si="112"/>
        <v>4.0547741871788346E-3</v>
      </c>
      <c r="V486" s="27">
        <f t="shared" si="112"/>
        <v>4.0366894084080483E-3</v>
      </c>
      <c r="W486" s="27">
        <f t="shared" si="112"/>
        <v>4.0366192035907666E-3</v>
      </c>
      <c r="X486" s="27">
        <f t="shared" si="112"/>
        <v>4.037425439734248E-3</v>
      </c>
      <c r="Y486" s="27">
        <f t="shared" si="112"/>
        <v>4.0474872626852206E-3</v>
      </c>
      <c r="Z486" s="27">
        <f t="shared" si="112"/>
        <v>4.064035587959711E-3</v>
      </c>
      <c r="AA486" s="27">
        <f t="shared" si="112"/>
        <v>4.0871582507502422E-3</v>
      </c>
      <c r="AB486" s="27">
        <f t="shared" si="112"/>
        <v>4.1224507717577174E-3</v>
      </c>
      <c r="AC486" s="27">
        <f t="shared" si="112"/>
        <v>4.1706179494357121E-3</v>
      </c>
      <c r="AD486" s="27">
        <f t="shared" si="112"/>
        <v>4.2293299970360019E-3</v>
      </c>
      <c r="AE486" s="27">
        <f t="shared" si="112"/>
        <v>4.2919670544944027E-3</v>
      </c>
      <c r="AF486" s="27">
        <f t="shared" si="112"/>
        <v>4.3592704876445239E-3</v>
      </c>
      <c r="AG486" s="27">
        <f t="shared" si="112"/>
        <v>4.4390131641821986E-3</v>
      </c>
      <c r="AH486" s="27">
        <f t="shared" si="112"/>
        <v>4.5241110686925212E-3</v>
      </c>
      <c r="AI486" s="27">
        <f t="shared" si="112"/>
        <v>4.6147813478874524E-3</v>
      </c>
      <c r="AJ486" s="27">
        <f t="shared" si="112"/>
        <v>4.711822405945032E-3</v>
      </c>
      <c r="AK486" s="27">
        <f t="shared" si="112"/>
        <v>4.8136931480912866E-3</v>
      </c>
      <c r="AL486" s="27">
        <f t="shared" si="112"/>
        <v>4.9166886442031134E-3</v>
      </c>
      <c r="AM486" s="27">
        <f t="shared" si="112"/>
        <v>5.0193679361785594E-3</v>
      </c>
      <c r="AN486" s="27">
        <f t="shared" si="112"/>
        <v>5.1270219923267527E-3</v>
      </c>
      <c r="AO486" s="27">
        <f t="shared" si="112"/>
        <v>5.2320978218311168E-3</v>
      </c>
      <c r="AP486" s="27">
        <f t="shared" si="112"/>
        <v>5.3414807734099793E-3</v>
      </c>
      <c r="AQ486" s="27">
        <f t="shared" si="112"/>
        <v>5.4568626236150752E-3</v>
      </c>
      <c r="AR486" s="27">
        <f t="shared" si="112"/>
        <v>5.5787677971732771E-3</v>
      </c>
      <c r="AS486" s="27">
        <f t="shared" si="112"/>
        <v>5.7077220257664247E-3</v>
      </c>
      <c r="AT486" s="27">
        <f t="shared" si="112"/>
        <v>5.8337980457066141E-3</v>
      </c>
      <c r="AU486" s="27">
        <f t="shared" si="112"/>
        <v>5.9670420864998703E-3</v>
      </c>
      <c r="AV486" s="27">
        <f t="shared" si="112"/>
        <v>6.1113012977774012E-3</v>
      </c>
      <c r="AW486" s="27">
        <f t="shared" si="112"/>
        <v>6.2653052479983585E-3</v>
      </c>
      <c r="AY486" s="79"/>
    </row>
    <row r="487" spans="1:51" x14ac:dyDescent="0.25">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5">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23.152530650802596</v>
      </c>
      <c r="M488" s="27">
        <f t="shared" si="112"/>
        <v>23.1629164330643</v>
      </c>
      <c r="N488" s="27">
        <f t="shared" si="112"/>
        <v>22.950263110497293</v>
      </c>
      <c r="O488" s="27">
        <f t="shared" si="112"/>
        <v>22.602951186820604</v>
      </c>
      <c r="P488" s="27">
        <f t="shared" si="112"/>
        <v>22.12653281137495</v>
      </c>
      <c r="Q488" s="27">
        <f t="shared" si="112"/>
        <v>21.780600237355969</v>
      </c>
      <c r="R488" s="27">
        <f t="shared" si="112"/>
        <v>21.465278056857684</v>
      </c>
      <c r="S488" s="27">
        <f t="shared" si="112"/>
        <v>19.160106242351851</v>
      </c>
      <c r="T488" s="27">
        <f t="shared" si="112"/>
        <v>19.822195808061867</v>
      </c>
      <c r="U488" s="27">
        <f t="shared" si="112"/>
        <v>19.805156368134107</v>
      </c>
      <c r="V488" s="27">
        <f t="shared" si="112"/>
        <v>19.358775752465174</v>
      </c>
      <c r="W488" s="27">
        <f t="shared" si="112"/>
        <v>19.118873230082674</v>
      </c>
      <c r="X488" s="27">
        <f t="shared" si="112"/>
        <v>18.908286778496041</v>
      </c>
      <c r="Y488" s="27">
        <f t="shared" si="112"/>
        <v>18.782138755416973</v>
      </c>
      <c r="Z488" s="27">
        <f t="shared" si="112"/>
        <v>18.713314084549907</v>
      </c>
      <c r="AA488" s="27">
        <f t="shared" si="112"/>
        <v>18.700370076761462</v>
      </c>
      <c r="AB488" s="27">
        <f t="shared" si="112"/>
        <v>18.790887801584905</v>
      </c>
      <c r="AC488" s="27">
        <f t="shared" si="112"/>
        <v>18.987914443331647</v>
      </c>
      <c r="AD488" s="27">
        <f t="shared" si="112"/>
        <v>19.267547201831963</v>
      </c>
      <c r="AE488" s="27">
        <f t="shared" si="112"/>
        <v>19.570996897653789</v>
      </c>
      <c r="AF488" s="27">
        <f t="shared" si="112"/>
        <v>19.903462207783317</v>
      </c>
      <c r="AG488" s="27">
        <f t="shared" si="112"/>
        <v>20.327702518902598</v>
      </c>
      <c r="AH488" s="27">
        <f t="shared" si="112"/>
        <v>20.782310272279631</v>
      </c>
      <c r="AI488" s="27">
        <f t="shared" si="112"/>
        <v>21.268036408348205</v>
      </c>
      <c r="AJ488" s="27">
        <f t="shared" si="112"/>
        <v>21.789292853992645</v>
      </c>
      <c r="AK488" s="27">
        <f t="shared" si="112"/>
        <v>22.331262269864837</v>
      </c>
      <c r="AL488" s="27">
        <f t="shared" si="112"/>
        <v>22.8636080911437</v>
      </c>
      <c r="AM488" s="27">
        <f t="shared" si="112"/>
        <v>23.375087414147369</v>
      </c>
      <c r="AN488" s="27">
        <f t="shared" si="112"/>
        <v>23.906439857515586</v>
      </c>
      <c r="AO488" s="27">
        <f t="shared" si="112"/>
        <v>24.398718876092502</v>
      </c>
      <c r="AP488" s="27">
        <f t="shared" si="112"/>
        <v>24.903487616212388</v>
      </c>
      <c r="AQ488" s="27">
        <f t="shared" si="112"/>
        <v>25.431908953147122</v>
      </c>
      <c r="AR488" s="27">
        <f t="shared" si="112"/>
        <v>25.985567041516546</v>
      </c>
      <c r="AS488" s="27">
        <f t="shared" si="112"/>
        <v>26.565769390799066</v>
      </c>
      <c r="AT488" s="27">
        <f t="shared" si="112"/>
        <v>27.100265296417199</v>
      </c>
      <c r="AU488" s="27">
        <f t="shared" si="112"/>
        <v>27.659971192964981</v>
      </c>
      <c r="AV488" s="27">
        <f t="shared" si="112"/>
        <v>28.269343025653054</v>
      </c>
      <c r="AW488" s="27">
        <f t="shared" si="112"/>
        <v>28.915995243186593</v>
      </c>
      <c r="AY488" s="79"/>
    </row>
    <row r="489" spans="1:51" x14ac:dyDescent="0.25">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7.7508449141861113E-2</v>
      </c>
      <c r="M489" s="27">
        <f t="shared" si="112"/>
        <v>7.7543217949140569E-2</v>
      </c>
      <c r="N489" s="27">
        <f t="shared" si="112"/>
        <v>7.6831311787104603E-2</v>
      </c>
      <c r="O489" s="27">
        <f t="shared" si="112"/>
        <v>7.5668604825232036E-2</v>
      </c>
      <c r="P489" s="27">
        <f t="shared" si="112"/>
        <v>7.4073684167079393E-2</v>
      </c>
      <c r="Q489" s="27">
        <f t="shared" si="112"/>
        <v>7.291559489708703E-2</v>
      </c>
      <c r="R489" s="27">
        <f t="shared" si="112"/>
        <v>7.1859980996426709E-2</v>
      </c>
      <c r="S489" s="27">
        <f t="shared" si="112"/>
        <v>6.4142885399290181E-2</v>
      </c>
      <c r="T489" s="27">
        <f t="shared" si="112"/>
        <v>6.6359383293416188E-2</v>
      </c>
      <c r="U489" s="27">
        <f t="shared" si="112"/>
        <v>6.6302339828795992E-2</v>
      </c>
      <c r="V489" s="27">
        <f t="shared" si="112"/>
        <v>6.4807977516126353E-2</v>
      </c>
      <c r="W489" s="27">
        <f t="shared" si="112"/>
        <v>6.4004848357783417E-2</v>
      </c>
      <c r="X489" s="27">
        <f t="shared" si="112"/>
        <v>6.3299861524207982E-2</v>
      </c>
      <c r="Y489" s="27">
        <f t="shared" si="112"/>
        <v>6.2877551851946253E-2</v>
      </c>
      <c r="Z489" s="27">
        <f t="shared" si="112"/>
        <v>6.2647145354183115E-2</v>
      </c>
      <c r="AA489" s="27">
        <f t="shared" si="112"/>
        <v>6.2603812295499606E-2</v>
      </c>
      <c r="AB489" s="27">
        <f t="shared" si="112"/>
        <v>6.2906841306743858E-2</v>
      </c>
      <c r="AC489" s="27">
        <f t="shared" si="112"/>
        <v>6.3566433541897199E-2</v>
      </c>
      <c r="AD489" s="27">
        <f t="shared" si="112"/>
        <v>6.4502568851143346E-2</v>
      </c>
      <c r="AE489" s="27">
        <f t="shared" si="112"/>
        <v>6.5518436864470161E-2</v>
      </c>
      <c r="AF489" s="27">
        <f t="shared" si="112"/>
        <v>6.6631441355005802E-2</v>
      </c>
      <c r="AG489" s="27">
        <f t="shared" si="112"/>
        <v>6.8051683879430516E-2</v>
      </c>
      <c r="AH489" s="27">
        <f t="shared" si="112"/>
        <v>6.9573588437664979E-2</v>
      </c>
      <c r="AI489" s="27">
        <f t="shared" si="112"/>
        <v>7.1199668976426239E-2</v>
      </c>
      <c r="AJ489" s="27">
        <f t="shared" si="112"/>
        <v>7.2944695440982463E-2</v>
      </c>
      <c r="AK489" s="27">
        <f t="shared" si="112"/>
        <v>7.4759063362146105E-2</v>
      </c>
      <c r="AL489" s="27">
        <f t="shared" si="112"/>
        <v>7.6541214075465408E-2</v>
      </c>
      <c r="AM489" s="27">
        <f t="shared" si="112"/>
        <v>7.8253509361543294E-2</v>
      </c>
      <c r="AN489" s="27">
        <f t="shared" si="112"/>
        <v>8.0032334512641051E-2</v>
      </c>
      <c r="AO489" s="27">
        <f t="shared" si="112"/>
        <v>8.1680352340603682E-2</v>
      </c>
      <c r="AP489" s="27">
        <f t="shared" si="112"/>
        <v>8.3370182399013615E-2</v>
      </c>
      <c r="AQ489" s="27">
        <f t="shared" si="112"/>
        <v>8.5139194993663181E-2</v>
      </c>
      <c r="AR489" s="27">
        <f t="shared" si="112"/>
        <v>8.699269344839361E-2</v>
      </c>
      <c r="AS489" s="27">
        <f t="shared" si="112"/>
        <v>8.8935054953475728E-2</v>
      </c>
      <c r="AT489" s="27">
        <f t="shared" si="112"/>
        <v>9.0724403571213114E-2</v>
      </c>
      <c r="AU489" s="27">
        <f t="shared" si="112"/>
        <v>9.2598148462053789E-2</v>
      </c>
      <c r="AV489" s="27">
        <f t="shared" si="112"/>
        <v>9.4638161556723804E-2</v>
      </c>
      <c r="AW489" s="27">
        <f t="shared" si="112"/>
        <v>9.6802979358765362E-2</v>
      </c>
      <c r="AY489" s="79"/>
    </row>
    <row r="490" spans="1:51" x14ac:dyDescent="0.25">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0.56716712532642333</v>
      </c>
      <c r="M490" s="27">
        <f t="shared" si="112"/>
        <v>0.58037790885594753</v>
      </c>
      <c r="N490" s="27">
        <f t="shared" si="112"/>
        <v>0.5905201523722613</v>
      </c>
      <c r="O490" s="27">
        <f t="shared" si="112"/>
        <v>0.5986618277459016</v>
      </c>
      <c r="P490" s="27">
        <f t="shared" si="112"/>
        <v>0.60475451589519702</v>
      </c>
      <c r="Q490" s="27">
        <f t="shared" si="112"/>
        <v>0.61256702388185857</v>
      </c>
      <c r="R490" s="27">
        <f t="shared" si="112"/>
        <v>0.62068986953889782</v>
      </c>
      <c r="S490" s="27">
        <f t="shared" si="112"/>
        <v>0.59374595963332344</v>
      </c>
      <c r="T490" s="27">
        <f t="shared" si="112"/>
        <v>0.61510185994880018</v>
      </c>
      <c r="U490" s="27">
        <f t="shared" si="112"/>
        <v>0.62499993716979774</v>
      </c>
      <c r="V490" s="27">
        <f t="shared" si="112"/>
        <v>0.62757436654457688</v>
      </c>
      <c r="W490" s="27">
        <f t="shared" si="112"/>
        <v>0.63395905480820369</v>
      </c>
      <c r="X490" s="27">
        <f t="shared" si="112"/>
        <v>0.64098571522282144</v>
      </c>
      <c r="Y490" s="27">
        <f t="shared" si="112"/>
        <v>0.64935248324987727</v>
      </c>
      <c r="Z490" s="27">
        <f t="shared" si="112"/>
        <v>0.65866446707229387</v>
      </c>
      <c r="AA490" s="27">
        <f t="shared" si="112"/>
        <v>0.66896441982909505</v>
      </c>
      <c r="AB490" s="27">
        <f t="shared" si="112"/>
        <v>0.68127036759086557</v>
      </c>
      <c r="AC490" s="27">
        <f t="shared" si="112"/>
        <v>0.69578711819602035</v>
      </c>
      <c r="AD490" s="27">
        <f t="shared" si="112"/>
        <v>0.71216230365178079</v>
      </c>
      <c r="AE490" s="27">
        <f t="shared" si="112"/>
        <v>0.72928847843162925</v>
      </c>
      <c r="AF490" s="27">
        <f t="shared" si="112"/>
        <v>0.74731833546352189</v>
      </c>
      <c r="AG490" s="27">
        <f t="shared" si="112"/>
        <v>0.76765599055514222</v>
      </c>
      <c r="AH490" s="27">
        <f t="shared" si="112"/>
        <v>0.78907348125285737</v>
      </c>
      <c r="AI490" s="27">
        <f t="shared" si="112"/>
        <v>0.81164820328771115</v>
      </c>
      <c r="AJ490" s="27">
        <f t="shared" si="112"/>
        <v>0.8355278973713316</v>
      </c>
      <c r="AK490" s="27">
        <f t="shared" si="112"/>
        <v>0.86041157800508183</v>
      </c>
      <c r="AL490" s="27">
        <f t="shared" si="112"/>
        <v>0.88561667201804961</v>
      </c>
      <c r="AM490" s="27">
        <f t="shared" si="112"/>
        <v>0.91087540031171421</v>
      </c>
      <c r="AN490" s="27">
        <f t="shared" si="112"/>
        <v>0.93719126710747669</v>
      </c>
      <c r="AO490" s="27">
        <f t="shared" si="112"/>
        <v>0.96310717691671177</v>
      </c>
      <c r="AP490" s="27">
        <f t="shared" si="112"/>
        <v>0.98990787400485714</v>
      </c>
      <c r="AQ490" s="27">
        <f t="shared" si="112"/>
        <v>1.0179213955755684</v>
      </c>
      <c r="AR490" s="27">
        <f t="shared" si="112"/>
        <v>1.047235539230829</v>
      </c>
      <c r="AS490" s="27">
        <f t="shared" si="112"/>
        <v>1.0779347403326329</v>
      </c>
      <c r="AT490" s="27">
        <f t="shared" si="112"/>
        <v>1.1080747670252975</v>
      </c>
      <c r="AU490" s="27">
        <f t="shared" si="112"/>
        <v>1.1396138266260938</v>
      </c>
      <c r="AV490" s="27">
        <f t="shared" si="112"/>
        <v>1.1733190443821473</v>
      </c>
      <c r="AW490" s="27">
        <f t="shared" si="112"/>
        <v>1.208922401682198</v>
      </c>
      <c r="AY490" s="79"/>
    </row>
    <row r="491" spans="1:51" x14ac:dyDescent="0.25">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2.2910596881616563</v>
      </c>
      <c r="P491" s="27">
        <f t="shared" si="112"/>
        <v>2.2612642885898917</v>
      </c>
      <c r="Q491" s="27">
        <f t="shared" si="112"/>
        <v>2.2487211059946208</v>
      </c>
      <c r="R491" s="27">
        <f t="shared" si="112"/>
        <v>2.2390235702415184</v>
      </c>
      <c r="S491" s="27">
        <f t="shared" si="112"/>
        <v>1.9290254090022454</v>
      </c>
      <c r="T491" s="27">
        <f t="shared" si="112"/>
        <v>2.0721603762721794</v>
      </c>
      <c r="U491" s="27">
        <f t="shared" si="112"/>
        <v>2.1116387319754453</v>
      </c>
      <c r="V491" s="27">
        <f t="shared" si="112"/>
        <v>2.0814689805174984</v>
      </c>
      <c r="W491" s="27">
        <f t="shared" si="112"/>
        <v>2.0816313202114962</v>
      </c>
      <c r="X491" s="27">
        <f t="shared" si="112"/>
        <v>2.0848873315390253</v>
      </c>
      <c r="Y491" s="27">
        <f t="shared" si="112"/>
        <v>2.1019366050515993</v>
      </c>
      <c r="Z491" s="27">
        <f t="shared" si="112"/>
        <v>2.1286964302578189</v>
      </c>
      <c r="AA491" s="27">
        <f t="shared" si="112"/>
        <v>2.1653238114410347</v>
      </c>
      <c r="AB491" s="27">
        <f t="shared" si="112"/>
        <v>2.2204734624700375</v>
      </c>
      <c r="AC491" s="27">
        <f t="shared" si="112"/>
        <v>2.2953594743770229</v>
      </c>
      <c r="AD491" s="27">
        <f t="shared" si="112"/>
        <v>2.3864591752761957</v>
      </c>
      <c r="AE491" s="27">
        <f t="shared" si="112"/>
        <v>2.4836950973349508</v>
      </c>
      <c r="AF491" s="27">
        <f t="shared" si="112"/>
        <v>2.5882229276888769</v>
      </c>
      <c r="AG491" s="27">
        <f t="shared" si="112"/>
        <v>2.7119724129624112</v>
      </c>
      <c r="AH491" s="27">
        <f t="shared" si="112"/>
        <v>2.8440806469047257</v>
      </c>
      <c r="AI491" s="27">
        <f t="shared" si="112"/>
        <v>2.9849440454697027</v>
      </c>
      <c r="AJ491" s="27">
        <f t="shared" si="112"/>
        <v>3.1357331677554514</v>
      </c>
      <c r="AK491" s="27">
        <f t="shared" si="112"/>
        <v>3.2939342554614459</v>
      </c>
      <c r="AL491" s="27">
        <f t="shared" si="112"/>
        <v>3.4537806650739626</v>
      </c>
      <c r="AM491" s="27">
        <f t="shared" si="112"/>
        <v>3.6130233904461213</v>
      </c>
      <c r="AN491" s="27">
        <f t="shared" si="112"/>
        <v>3.7798456657596979</v>
      </c>
      <c r="AO491" s="27">
        <f t="shared" si="112"/>
        <v>3.9424101344582398</v>
      </c>
      <c r="AP491" s="27">
        <f t="shared" si="112"/>
        <v>4.11125647815427</v>
      </c>
      <c r="AQ491" s="27">
        <f t="shared" si="112"/>
        <v>4.2889358799478661</v>
      </c>
      <c r="AR491" s="27">
        <f t="shared" si="112"/>
        <v>4.47610389113167</v>
      </c>
      <c r="AS491" s="27">
        <f t="shared" si="112"/>
        <v>4.6733862298936391</v>
      </c>
      <c r="AT491" s="27">
        <f t="shared" si="112"/>
        <v>4.8652953211890697</v>
      </c>
      <c r="AU491" s="27">
        <f t="shared" si="112"/>
        <v>5.0673001555176231</v>
      </c>
      <c r="AV491" s="27">
        <f t="shared" si="112"/>
        <v>5.2852398392324584</v>
      </c>
      <c r="AW491" s="27">
        <f t="shared" si="112"/>
        <v>5.5168903048159867</v>
      </c>
      <c r="AY491" s="79"/>
    </row>
    <row r="492" spans="1:51" x14ac:dyDescent="0.25">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2.3631963555267657E-2</v>
      </c>
      <c r="M492" s="27">
        <f t="shared" si="112"/>
        <v>2.4182412868997839E-2</v>
      </c>
      <c r="N492" s="27">
        <f t="shared" si="112"/>
        <v>2.460500634884424E-2</v>
      </c>
      <c r="O492" s="27">
        <f t="shared" si="112"/>
        <v>2.4944242822745925E-2</v>
      </c>
      <c r="P492" s="27">
        <f t="shared" si="112"/>
        <v>2.5198104828966564E-2</v>
      </c>
      <c r="Q492" s="27">
        <f t="shared" si="112"/>
        <v>2.5523625995077459E-2</v>
      </c>
      <c r="R492" s="27">
        <f t="shared" si="112"/>
        <v>2.5862077897454101E-2</v>
      </c>
      <c r="S492" s="27">
        <f t="shared" si="112"/>
        <v>2.473941498472184E-2</v>
      </c>
      <c r="T492" s="27">
        <f t="shared" si="112"/>
        <v>2.5629244164533362E-2</v>
      </c>
      <c r="U492" s="27">
        <f t="shared" si="112"/>
        <v>2.6041664048741597E-2</v>
      </c>
      <c r="V492" s="27">
        <f t="shared" si="112"/>
        <v>2.6148931939357391E-2</v>
      </c>
      <c r="W492" s="27">
        <f t="shared" si="112"/>
        <v>2.6414960617008508E-2</v>
      </c>
      <c r="X492" s="27">
        <f t="shared" si="112"/>
        <v>2.6707738134284252E-2</v>
      </c>
      <c r="Y492" s="27">
        <f t="shared" si="112"/>
        <v>2.7056353468744913E-2</v>
      </c>
      <c r="Z492" s="27">
        <f t="shared" si="112"/>
        <v>2.7444352794678932E-2</v>
      </c>
      <c r="AA492" s="27">
        <f t="shared" si="112"/>
        <v>2.7873517492878988E-2</v>
      </c>
      <c r="AB492" s="27">
        <f t="shared" si="112"/>
        <v>2.8386265316286095E-2</v>
      </c>
      <c r="AC492" s="27">
        <f t="shared" si="112"/>
        <v>2.8991129924834207E-2</v>
      </c>
      <c r="AD492" s="27">
        <f t="shared" si="112"/>
        <v>2.9673429318824225E-2</v>
      </c>
      <c r="AE492" s="27">
        <f t="shared" si="112"/>
        <v>3.0387019934651243E-2</v>
      </c>
      <c r="AF492" s="27">
        <f t="shared" ref="L492:AW499" si="113">AF1409</f>
        <v>3.1138263977646775E-2</v>
      </c>
      <c r="AG492" s="27">
        <f t="shared" si="113"/>
        <v>3.1985666273130958E-2</v>
      </c>
      <c r="AH492" s="27">
        <f t="shared" si="113"/>
        <v>3.2878061718869082E-2</v>
      </c>
      <c r="AI492" s="27">
        <f t="shared" si="113"/>
        <v>3.3818675136987997E-2</v>
      </c>
      <c r="AJ492" s="27">
        <f t="shared" si="113"/>
        <v>3.4813662390472185E-2</v>
      </c>
      <c r="AK492" s="27">
        <f t="shared" si="113"/>
        <v>3.5850482416878444E-2</v>
      </c>
      <c r="AL492" s="27">
        <f t="shared" si="113"/>
        <v>3.6900694667418771E-2</v>
      </c>
      <c r="AM492" s="27">
        <f t="shared" si="113"/>
        <v>3.79531416796548E-2</v>
      </c>
      <c r="AN492" s="27">
        <f t="shared" si="113"/>
        <v>3.9049636129478232E-2</v>
      </c>
      <c r="AO492" s="27">
        <f t="shared" si="113"/>
        <v>4.0129465704863039E-2</v>
      </c>
      <c r="AP492" s="27">
        <f t="shared" si="113"/>
        <v>4.1246161416869084E-2</v>
      </c>
      <c r="AQ492" s="27">
        <f t="shared" si="113"/>
        <v>4.2413391482315384E-2</v>
      </c>
      <c r="AR492" s="27">
        <f t="shared" si="113"/>
        <v>4.3634814134617915E-2</v>
      </c>
      <c r="AS492" s="27">
        <f t="shared" si="113"/>
        <v>4.4913947513859742E-2</v>
      </c>
      <c r="AT492" s="27">
        <f t="shared" si="113"/>
        <v>4.6169781959387438E-2</v>
      </c>
      <c r="AU492" s="27">
        <f t="shared" si="113"/>
        <v>4.7483909442753956E-2</v>
      </c>
      <c r="AV492" s="27">
        <f t="shared" si="113"/>
        <v>4.8888293515922839E-2</v>
      </c>
      <c r="AW492" s="27">
        <f t="shared" si="113"/>
        <v>5.0371766736758299E-2</v>
      </c>
      <c r="AY492" s="79"/>
    </row>
    <row r="493" spans="1:51" x14ac:dyDescent="0.25">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9.5803753116994184E-2</v>
      </c>
      <c r="O493" s="27">
        <f t="shared" si="113"/>
        <v>9.5460820340069114E-2</v>
      </c>
      <c r="P493" s="27">
        <f t="shared" si="113"/>
        <v>9.4219345357912251E-2</v>
      </c>
      <c r="Q493" s="27">
        <f t="shared" si="113"/>
        <v>9.3696712749775951E-2</v>
      </c>
      <c r="R493" s="27">
        <f t="shared" si="113"/>
        <v>9.3292648760063338E-2</v>
      </c>
      <c r="S493" s="27">
        <f t="shared" si="113"/>
        <v>8.0376058708426956E-2</v>
      </c>
      <c r="T493" s="27">
        <f t="shared" si="113"/>
        <v>8.6340015678007545E-2</v>
      </c>
      <c r="U493" s="27">
        <f t="shared" si="113"/>
        <v>8.7984947165643632E-2</v>
      </c>
      <c r="V493" s="27">
        <f t="shared" si="113"/>
        <v>8.6727874188229179E-2</v>
      </c>
      <c r="W493" s="27">
        <f t="shared" si="113"/>
        <v>8.6734638342145773E-2</v>
      </c>
      <c r="X493" s="27">
        <f t="shared" si="113"/>
        <v>8.6870305480792789E-2</v>
      </c>
      <c r="Y493" s="27">
        <f t="shared" si="113"/>
        <v>8.7580691877150063E-2</v>
      </c>
      <c r="Z493" s="27">
        <f t="shared" si="113"/>
        <v>8.8695684594075869E-2</v>
      </c>
      <c r="AA493" s="27">
        <f t="shared" si="113"/>
        <v>9.0221825476709872E-2</v>
      </c>
      <c r="AB493" s="27">
        <f t="shared" si="113"/>
        <v>9.2519727602918309E-2</v>
      </c>
      <c r="AC493" s="27">
        <f t="shared" si="113"/>
        <v>9.5639978099042705E-2</v>
      </c>
      <c r="AD493" s="27">
        <f t="shared" si="113"/>
        <v>9.943579896984156E-2</v>
      </c>
      <c r="AE493" s="27">
        <f t="shared" si="113"/>
        <v>0.10348729572228972</v>
      </c>
      <c r="AF493" s="27">
        <f t="shared" si="113"/>
        <v>0.10784262198703665</v>
      </c>
      <c r="AG493" s="27">
        <f t="shared" si="113"/>
        <v>0.11299885054010057</v>
      </c>
      <c r="AH493" s="27">
        <f t="shared" si="113"/>
        <v>0.11850336028769703</v>
      </c>
      <c r="AI493" s="27">
        <f t="shared" si="113"/>
        <v>0.12437266856123773</v>
      </c>
      <c r="AJ493" s="27">
        <f t="shared" si="113"/>
        <v>0.13065554865647727</v>
      </c>
      <c r="AK493" s="27">
        <f t="shared" si="113"/>
        <v>0.13724726064422701</v>
      </c>
      <c r="AL493" s="27">
        <f t="shared" si="113"/>
        <v>0.14390752771141524</v>
      </c>
      <c r="AM493" s="27">
        <f t="shared" si="113"/>
        <v>0.15054264126858852</v>
      </c>
      <c r="AN493" s="27">
        <f t="shared" si="113"/>
        <v>0.15749356940665424</v>
      </c>
      <c r="AO493" s="27">
        <f t="shared" si="113"/>
        <v>0.16426708893576017</v>
      </c>
      <c r="AP493" s="27">
        <f t="shared" si="113"/>
        <v>0.17130235325642809</v>
      </c>
      <c r="AQ493" s="27">
        <f t="shared" si="113"/>
        <v>0.17870566166449456</v>
      </c>
      <c r="AR493" s="27">
        <f t="shared" si="113"/>
        <v>0.18650432879715309</v>
      </c>
      <c r="AS493" s="27">
        <f t="shared" si="113"/>
        <v>0.19472442624556849</v>
      </c>
      <c r="AT493" s="27">
        <f t="shared" si="113"/>
        <v>0.2027206383828781</v>
      </c>
      <c r="AU493" s="27">
        <f t="shared" si="113"/>
        <v>0.2111375064799012</v>
      </c>
      <c r="AV493" s="27">
        <f t="shared" si="113"/>
        <v>0.22021832663468599</v>
      </c>
      <c r="AW493" s="27">
        <f t="shared" si="113"/>
        <v>0.22987042936733301</v>
      </c>
      <c r="AY493" s="79"/>
    </row>
    <row r="494" spans="1:51" x14ac:dyDescent="0.25">
      <c r="A494" s="95" t="str">
        <f t="shared" si="108"/>
        <v>PQ Cattle MMN2O</v>
      </c>
      <c r="B494" s="95" t="s">
        <v>968</v>
      </c>
      <c r="C494" s="95" t="s">
        <v>1232</v>
      </c>
      <c r="D494" t="s">
        <v>15</v>
      </c>
      <c r="E494" t="s">
        <v>657</v>
      </c>
      <c r="F494" t="s">
        <v>6</v>
      </c>
      <c r="G494" t="s">
        <v>136</v>
      </c>
      <c r="H494" t="s">
        <v>1227</v>
      </c>
      <c r="I494" t="s">
        <v>139</v>
      </c>
      <c r="J494" t="s">
        <v>287</v>
      </c>
      <c r="K494" s="27">
        <f t="shared" si="110"/>
        <v>5.9474079071945865E-2</v>
      </c>
      <c r="L494" s="27">
        <f t="shared" si="113"/>
        <v>5.9806569587962537E-2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5.9455674798365013E-2</v>
      </c>
      <c r="T494" s="27">
        <f t="shared" si="113"/>
        <v>6.0451967243316342E-2</v>
      </c>
      <c r="U494" s="27">
        <f t="shared" si="113"/>
        <v>6.0766078623677403E-2</v>
      </c>
      <c r="V494" s="27">
        <f t="shared" si="113"/>
        <v>6.066593992199025E-2</v>
      </c>
      <c r="W494" s="27">
        <f t="shared" si="113"/>
        <v>6.0809114383009413E-2</v>
      </c>
      <c r="X494" s="27">
        <f t="shared" si="113"/>
        <v>6.100366299603751E-2</v>
      </c>
      <c r="Y494" s="27">
        <f t="shared" si="113"/>
        <v>6.1277074183990775E-2</v>
      </c>
      <c r="Z494" s="27">
        <f t="shared" si="113"/>
        <v>6.160586812377028E-2</v>
      </c>
      <c r="AA494" s="27">
        <f t="shared" si="113"/>
        <v>6.1991300127351358E-2</v>
      </c>
      <c r="AB494" s="27">
        <f t="shared" si="113"/>
        <v>6.248976898306801E-2</v>
      </c>
      <c r="AC494" s="27">
        <f t="shared" si="113"/>
        <v>6.3111385034879647E-2</v>
      </c>
      <c r="AD494" s="27">
        <f t="shared" si="113"/>
        <v>6.3834798962092945E-2</v>
      </c>
      <c r="AE494" s="27">
        <f t="shared" si="113"/>
        <v>6.4597593140420823E-2</v>
      </c>
      <c r="AF494" s="27">
        <f t="shared" si="113"/>
        <v>6.5407717765887455E-2</v>
      </c>
      <c r="AG494" s="27">
        <f t="shared" si="113"/>
        <v>6.6341504779431473E-2</v>
      </c>
      <c r="AH494" s="27">
        <f t="shared" si="113"/>
        <v>6.7330403439729181E-2</v>
      </c>
      <c r="AI494" s="27">
        <f t="shared" si="113"/>
        <v>6.837825340455779E-2</v>
      </c>
      <c r="AJ494" s="27">
        <f t="shared" si="113"/>
        <v>6.949219402221983E-2</v>
      </c>
      <c r="AK494" s="27">
        <f t="shared" si="113"/>
        <v>7.0654806858806291E-2</v>
      </c>
      <c r="AL494" s="27">
        <f t="shared" si="113"/>
        <v>7.182879608717245E-2</v>
      </c>
      <c r="AM494" s="27">
        <f t="shared" si="113"/>
        <v>7.2999789176038873E-2</v>
      </c>
      <c r="AN494" s="27">
        <f t="shared" si="113"/>
        <v>7.4221699981571645E-2</v>
      </c>
      <c r="AO494" s="27">
        <f t="shared" si="113"/>
        <v>7.541600988185021E-2</v>
      </c>
      <c r="AP494" s="27">
        <f t="shared" si="113"/>
        <v>7.6651170682367667E-2</v>
      </c>
      <c r="AQ494" s="27">
        <f t="shared" si="113"/>
        <v>7.7944182647758153E-2</v>
      </c>
      <c r="AR494" s="27">
        <f t="shared" si="113"/>
        <v>7.929894190918986E-2</v>
      </c>
      <c r="AS494" s="27">
        <f t="shared" si="113"/>
        <v>8.0719108786434957E-2</v>
      </c>
      <c r="AT494" s="27">
        <f t="shared" si="113"/>
        <v>8.2102038153258075E-2</v>
      </c>
      <c r="AU494" s="27">
        <f t="shared" si="113"/>
        <v>8.3550657465590011E-2</v>
      </c>
      <c r="AV494" s="27">
        <f t="shared" si="113"/>
        <v>8.5104479324389026E-2</v>
      </c>
      <c r="AW494" s="27">
        <f t="shared" si="113"/>
        <v>8.6748447527684097E-2</v>
      </c>
      <c r="AY494" s="79"/>
    </row>
    <row r="495" spans="1:51" x14ac:dyDescent="0.25">
      <c r="A495" s="95" t="str">
        <f t="shared" si="108"/>
        <v>PQ Cattle MMN2O</v>
      </c>
      <c r="B495" s="95" t="s">
        <v>968</v>
      </c>
      <c r="C495" s="95" t="s">
        <v>1232</v>
      </c>
      <c r="D495" t="s">
        <v>15</v>
      </c>
      <c r="E495" t="s">
        <v>657</v>
      </c>
      <c r="F495" t="s">
        <v>6</v>
      </c>
      <c r="G495" t="s">
        <v>137</v>
      </c>
      <c r="H495" t="s">
        <v>1227</v>
      </c>
      <c r="I495" t="s">
        <v>139</v>
      </c>
      <c r="J495" t="s">
        <v>287</v>
      </c>
      <c r="K495" s="27">
        <f t="shared" si="110"/>
        <v>0.26041511380118887</v>
      </c>
      <c r="L495" s="27">
        <f t="shared" si="113"/>
        <v>0.26187096745907495</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0.2603345282574735</v>
      </c>
      <c r="T495" s="27">
        <f t="shared" si="113"/>
        <v>0.26469692637241377</v>
      </c>
      <c r="U495" s="27">
        <f t="shared" si="113"/>
        <v>0.26607230455631165</v>
      </c>
      <c r="V495" s="27">
        <f t="shared" si="113"/>
        <v>0.2656338340191855</v>
      </c>
      <c r="W495" s="27">
        <f t="shared" si="113"/>
        <v>0.26626074231506047</v>
      </c>
      <c r="X495" s="27">
        <f t="shared" si="113"/>
        <v>0.26711259912381052</v>
      </c>
      <c r="Y495" s="27">
        <f t="shared" si="113"/>
        <v>0.26830976613734653</v>
      </c>
      <c r="Z495" s="27">
        <f t="shared" si="113"/>
        <v>0.26974943384773248</v>
      </c>
      <c r="AA495" s="27">
        <f t="shared" si="113"/>
        <v>0.27143709880432254</v>
      </c>
      <c r="AB495" s="27">
        <f t="shared" si="113"/>
        <v>0.27361971055406936</v>
      </c>
      <c r="AC495" s="27">
        <f t="shared" si="113"/>
        <v>0.27634153857392568</v>
      </c>
      <c r="AD495" s="27">
        <f t="shared" si="113"/>
        <v>0.27950910204225143</v>
      </c>
      <c r="AE495" s="27">
        <f t="shared" si="113"/>
        <v>0.28284909714357687</v>
      </c>
      <c r="AF495" s="27">
        <f t="shared" si="113"/>
        <v>0.28639633486168981</v>
      </c>
      <c r="AG495" s="27">
        <f t="shared" si="113"/>
        <v>0.29048504468608194</v>
      </c>
      <c r="AH495" s="27">
        <f t="shared" si="113"/>
        <v>0.29481506813794139</v>
      </c>
      <c r="AI495" s="27">
        <f t="shared" si="113"/>
        <v>0.29940321766619754</v>
      </c>
      <c r="AJ495" s="27">
        <f t="shared" si="113"/>
        <v>0.30428075385074782</v>
      </c>
      <c r="AK495" s="27">
        <f t="shared" si="113"/>
        <v>0.30937140777714384</v>
      </c>
      <c r="AL495" s="27">
        <f t="shared" si="113"/>
        <v>0.3145118747381625</v>
      </c>
      <c r="AM495" s="27">
        <f t="shared" si="113"/>
        <v>0.31963922270648765</v>
      </c>
      <c r="AN495" s="27">
        <f t="shared" si="113"/>
        <v>0.32498952062522957</v>
      </c>
      <c r="AO495" s="27">
        <f t="shared" si="113"/>
        <v>0.33021896433328074</v>
      </c>
      <c r="AP495" s="27">
        <f t="shared" si="113"/>
        <v>0.33562727910584594</v>
      </c>
      <c r="AQ495" s="27">
        <f t="shared" si="113"/>
        <v>0.34128890284794944</v>
      </c>
      <c r="AR495" s="27">
        <f t="shared" si="113"/>
        <v>0.34722089528472461</v>
      </c>
      <c r="AS495" s="27">
        <f t="shared" si="113"/>
        <v>0.35343928360994897</v>
      </c>
      <c r="AT495" s="27">
        <f t="shared" si="113"/>
        <v>0.35949462257542664</v>
      </c>
      <c r="AU495" s="27">
        <f t="shared" si="113"/>
        <v>0.36583759364723029</v>
      </c>
      <c r="AV495" s="27">
        <f t="shared" si="113"/>
        <v>0.3726412079696384</v>
      </c>
      <c r="AW495" s="27">
        <f t="shared" si="113"/>
        <v>0.37983953997287506</v>
      </c>
      <c r="AY495" s="79"/>
    </row>
    <row r="496" spans="1:51" x14ac:dyDescent="0.25">
      <c r="A496" s="95" t="str">
        <f t="shared" si="108"/>
        <v>PQ Cattle MMN2O</v>
      </c>
      <c r="B496" s="95" t="s">
        <v>968</v>
      </c>
      <c r="C496" s="95" t="s">
        <v>1232</v>
      </c>
      <c r="D496" t="s">
        <v>15</v>
      </c>
      <c r="E496" t="s">
        <v>657</v>
      </c>
      <c r="F496" t="s">
        <v>67</v>
      </c>
      <c r="G496" t="s">
        <v>307</v>
      </c>
      <c r="H496" t="s">
        <v>1227</v>
      </c>
      <c r="I496" t="s">
        <v>139</v>
      </c>
      <c r="J496" t="s">
        <v>287</v>
      </c>
      <c r="K496" s="27">
        <f t="shared" si="110"/>
        <v>1.1586934798802533E-2</v>
      </c>
      <c r="L496" s="27">
        <f t="shared" si="113"/>
        <v>1.1651711689683767E-2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1.1583349217969196E-2</v>
      </c>
      <c r="T496" s="27">
        <f t="shared" si="113"/>
        <v>1.1777450173886912E-2</v>
      </c>
      <c r="U496" s="27">
        <f t="shared" si="113"/>
        <v>1.1838646381387711E-2</v>
      </c>
      <c r="V496" s="27">
        <f t="shared" si="113"/>
        <v>1.1819137031677862E-2</v>
      </c>
      <c r="W496" s="27">
        <f t="shared" si="113"/>
        <v>1.1847030748916861E-2</v>
      </c>
      <c r="X496" s="27">
        <f t="shared" si="113"/>
        <v>1.1884933346645648E-2</v>
      </c>
      <c r="Y496" s="27">
        <f t="shared" si="113"/>
        <v>1.1938200209411951E-2</v>
      </c>
      <c r="Z496" s="27">
        <f t="shared" si="113"/>
        <v>1.2002256921208324E-2</v>
      </c>
      <c r="AA496" s="27">
        <f t="shared" si="113"/>
        <v>1.2077348046023615E-2</v>
      </c>
      <c r="AB496" s="27">
        <f t="shared" si="113"/>
        <v>1.2174461380446762E-2</v>
      </c>
      <c r="AC496" s="27">
        <f t="shared" si="113"/>
        <v>1.2295566654788504E-2</v>
      </c>
      <c r="AD496" s="27">
        <f t="shared" si="113"/>
        <v>1.2436504524495172E-2</v>
      </c>
      <c r="AE496" s="27">
        <f t="shared" si="113"/>
        <v>1.2585114583652197E-2</v>
      </c>
      <c r="AF496" s="27">
        <f t="shared" si="113"/>
        <v>1.2742945715477389E-2</v>
      </c>
      <c r="AG496" s="27">
        <f t="shared" si="113"/>
        <v>1.2924869158609895E-2</v>
      </c>
      <c r="AH496" s="27">
        <f t="shared" si="113"/>
        <v>1.3117529633194651E-2</v>
      </c>
      <c r="AI496" s="27">
        <f t="shared" si="113"/>
        <v>1.3321675193930606E-2</v>
      </c>
      <c r="AJ496" s="27">
        <f t="shared" si="113"/>
        <v>1.3538696752027769E-2</v>
      </c>
      <c r="AK496" s="27">
        <f t="shared" si="113"/>
        <v>1.376520079116526E-2</v>
      </c>
      <c r="AL496" s="27">
        <f t="shared" si="113"/>
        <v>1.3993921216194792E-2</v>
      </c>
      <c r="AM496" s="27">
        <f t="shared" si="113"/>
        <v>1.4222057923517824E-2</v>
      </c>
      <c r="AN496" s="27">
        <f t="shared" si="113"/>
        <v>1.4460114587102871E-2</v>
      </c>
      <c r="AO496" s="27">
        <f t="shared" si="113"/>
        <v>1.4692793951962841E-2</v>
      </c>
      <c r="AP496" s="27">
        <f t="shared" si="113"/>
        <v>1.493343202295036E-2</v>
      </c>
      <c r="AQ496" s="27">
        <f t="shared" si="113"/>
        <v>1.5185340847279152E-2</v>
      </c>
      <c r="AR496" s="27">
        <f t="shared" si="113"/>
        <v>1.5449279481979043E-2</v>
      </c>
      <c r="AS496" s="27">
        <f t="shared" si="113"/>
        <v>1.57259610425317E-2</v>
      </c>
      <c r="AT496" s="27">
        <f t="shared" si="113"/>
        <v>1.599538786939092E-2</v>
      </c>
      <c r="AU496" s="27">
        <f t="shared" si="113"/>
        <v>1.6277612626498489E-2</v>
      </c>
      <c r="AV496" s="27">
        <f t="shared" si="113"/>
        <v>1.6580333288134606E-2</v>
      </c>
      <c r="AW496" s="27">
        <f t="shared" si="113"/>
        <v>1.690061655573832E-2</v>
      </c>
      <c r="AY496" s="79"/>
    </row>
    <row r="497" spans="1:51" x14ac:dyDescent="0.25">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0.46906920988966821</v>
      </c>
      <c r="S497" s="27">
        <f t="shared" si="113"/>
        <v>0.41625563284018546</v>
      </c>
      <c r="T497" s="27">
        <f t="shared" si="113"/>
        <v>0.43182568050754744</v>
      </c>
      <c r="U497" s="27">
        <f t="shared" si="113"/>
        <v>0.43276986250657662</v>
      </c>
      <c r="V497" s="27">
        <f t="shared" si="113"/>
        <v>0.42451039024353943</v>
      </c>
      <c r="W497" s="27">
        <f t="shared" si="113"/>
        <v>0.42069180034718484</v>
      </c>
      <c r="X497" s="27">
        <f t="shared" si="113"/>
        <v>0.41748672112744412</v>
      </c>
      <c r="Y497" s="27">
        <f t="shared" si="113"/>
        <v>0.41598667621140395</v>
      </c>
      <c r="Z497" s="27">
        <f t="shared" si="113"/>
        <v>0.41562660460689055</v>
      </c>
      <c r="AA497" s="27">
        <f t="shared" si="113"/>
        <v>0.41638478302253951</v>
      </c>
      <c r="AB497" s="27">
        <f t="shared" si="113"/>
        <v>0.41929640578390009</v>
      </c>
      <c r="AC497" s="27">
        <f t="shared" si="113"/>
        <v>0.42444171586713753</v>
      </c>
      <c r="AD497" s="27">
        <f t="shared" si="113"/>
        <v>0.42769121343162542</v>
      </c>
      <c r="AE497" s="27">
        <f t="shared" si="113"/>
        <v>0.43122464412194694</v>
      </c>
      <c r="AF497" s="27">
        <f t="shared" si="113"/>
        <v>0.43513842510634143</v>
      </c>
      <c r="AG497" s="27">
        <f t="shared" si="113"/>
        <v>0.44072443701805641</v>
      </c>
      <c r="AH497" s="27">
        <f t="shared" si="113"/>
        <v>0.44666051556625885</v>
      </c>
      <c r="AI497" s="27">
        <f t="shared" si="113"/>
        <v>0.45294268891437839</v>
      </c>
      <c r="AJ497" s="27">
        <f t="shared" si="113"/>
        <v>0.45963621470445037</v>
      </c>
      <c r="AK497" s="27">
        <f t="shared" si="113"/>
        <v>0.46641324596689721</v>
      </c>
      <c r="AL497" s="27">
        <f t="shared" si="113"/>
        <v>0.47264962005514738</v>
      </c>
      <c r="AM497" s="27">
        <f t="shared" si="113"/>
        <v>0.47812233722890674</v>
      </c>
      <c r="AN497" s="27">
        <f t="shared" si="113"/>
        <v>0.48610117669198055</v>
      </c>
      <c r="AO497" s="27">
        <f t="shared" si="113"/>
        <v>0.49310549660544545</v>
      </c>
      <c r="AP497" s="27">
        <f t="shared" si="113"/>
        <v>0.50014466528570589</v>
      </c>
      <c r="AQ497" s="27">
        <f t="shared" si="113"/>
        <v>0.50742581284770016</v>
      </c>
      <c r="AR497" s="27">
        <f t="shared" si="113"/>
        <v>0.51496539369300465</v>
      </c>
      <c r="AS497" s="27">
        <f t="shared" si="113"/>
        <v>0.5227731481986807</v>
      </c>
      <c r="AT497" s="27">
        <f t="shared" si="113"/>
        <v>0.52946550826491434</v>
      </c>
      <c r="AU497" s="27">
        <f t="shared" si="113"/>
        <v>0.53638897290676979</v>
      </c>
      <c r="AV497" s="27">
        <f t="shared" si="113"/>
        <v>0.54398533982982011</v>
      </c>
      <c r="AW497" s="27">
        <f t="shared" si="113"/>
        <v>0.55199781660523584</v>
      </c>
      <c r="AY497" s="79"/>
    </row>
    <row r="498" spans="1:51" x14ac:dyDescent="0.25">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0.71847062359542524</v>
      </c>
      <c r="S498" s="27">
        <f t="shared" si="113"/>
        <v>0.63757636996071732</v>
      </c>
      <c r="T498" s="27">
        <f t="shared" si="113"/>
        <v>0.66142492284188215</v>
      </c>
      <c r="U498" s="27">
        <f t="shared" si="113"/>
        <v>0.66287112100481371</v>
      </c>
      <c r="V498" s="27">
        <f t="shared" si="113"/>
        <v>0.65022013462097228</v>
      </c>
      <c r="W498" s="27">
        <f t="shared" si="113"/>
        <v>0.64437122233629163</v>
      </c>
      <c r="X498" s="27">
        <f t="shared" si="113"/>
        <v>0.6394620208429308</v>
      </c>
      <c r="Y498" s="27">
        <f t="shared" si="113"/>
        <v>0.63716441063205809</v>
      </c>
      <c r="Z498" s="27">
        <f t="shared" si="113"/>
        <v>0.63661289101665963</v>
      </c>
      <c r="AA498" s="27">
        <f t="shared" si="113"/>
        <v>0.63777418855570711</v>
      </c>
      <c r="AB498" s="27">
        <f t="shared" si="113"/>
        <v>0.64223390447166229</v>
      </c>
      <c r="AC498" s="27">
        <f t="shared" si="113"/>
        <v>0.65011494647176482</v>
      </c>
      <c r="AD498" s="27">
        <f t="shared" si="113"/>
        <v>0.65509218328950125</v>
      </c>
      <c r="AE498" s="27">
        <f t="shared" si="113"/>
        <v>0.6605043188506986</v>
      </c>
      <c r="AF498" s="27">
        <f t="shared" si="113"/>
        <v>0.66649903478000705</v>
      </c>
      <c r="AG498" s="27">
        <f t="shared" si="113"/>
        <v>0.67505509724798551</v>
      </c>
      <c r="AH498" s="27">
        <f t="shared" si="113"/>
        <v>0.68414735477911104</v>
      </c>
      <c r="AI498" s="27">
        <f t="shared" si="113"/>
        <v>0.69376972373404577</v>
      </c>
      <c r="AJ498" s="27">
        <f t="shared" si="113"/>
        <v>0.70402215886952646</v>
      </c>
      <c r="AK498" s="27">
        <f t="shared" si="113"/>
        <v>0.71440249885901574</v>
      </c>
      <c r="AL498" s="27">
        <f t="shared" si="113"/>
        <v>0.72395471734978678</v>
      </c>
      <c r="AM498" s="27">
        <f t="shared" si="113"/>
        <v>0.73233724691619606</v>
      </c>
      <c r="AN498" s="27">
        <f t="shared" si="113"/>
        <v>0.74455838964681953</v>
      </c>
      <c r="AO498" s="27">
        <f t="shared" si="113"/>
        <v>0.75528686636195619</v>
      </c>
      <c r="AP498" s="27">
        <f t="shared" si="113"/>
        <v>0.7660687207337018</v>
      </c>
      <c r="AQ498" s="27">
        <f t="shared" si="113"/>
        <v>0.77722121277338774</v>
      </c>
      <c r="AR498" s="27">
        <f t="shared" si="113"/>
        <v>0.78876954559371559</v>
      </c>
      <c r="AS498" s="27">
        <f t="shared" si="113"/>
        <v>0.80072863847447084</v>
      </c>
      <c r="AT498" s="27">
        <f t="shared" si="113"/>
        <v>0.8109792880774217</v>
      </c>
      <c r="AU498" s="27">
        <f t="shared" si="113"/>
        <v>0.82158391923589136</v>
      </c>
      <c r="AV498" s="27">
        <f t="shared" si="113"/>
        <v>0.83321923096642969</v>
      </c>
      <c r="AW498" s="27">
        <f t="shared" si="113"/>
        <v>0.84549189577581019</v>
      </c>
      <c r="AY498" s="79"/>
    </row>
    <row r="499" spans="1:51" x14ac:dyDescent="0.25">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1.0806972456941148</v>
      </c>
      <c r="O499" s="27">
        <f t="shared" si="113"/>
        <v>1.1032367943433712</v>
      </c>
      <c r="P499" s="27">
        <f t="shared" si="113"/>
        <v>1.1187666946803865</v>
      </c>
      <c r="Q499" s="27">
        <f t="shared" si="113"/>
        <v>1.1399714801203364</v>
      </c>
      <c r="R499" s="27">
        <f t="shared" si="113"/>
        <v>1.1622002864669057</v>
      </c>
      <c r="S499" s="27">
        <f t="shared" si="113"/>
        <v>1.0730279236263234</v>
      </c>
      <c r="T499" s="27">
        <f t="shared" si="113"/>
        <v>1.1399836803648578</v>
      </c>
      <c r="U499" s="27">
        <f t="shared" ref="L499:AW505" si="114">U1416</f>
        <v>1.1696235962340178</v>
      </c>
      <c r="V499" s="27">
        <f t="shared" si="114"/>
        <v>1.1742166812929704</v>
      </c>
      <c r="W499" s="27">
        <f t="shared" si="114"/>
        <v>1.1906320978964438</v>
      </c>
      <c r="X499" s="27">
        <f t="shared" si="114"/>
        <v>1.2086554142510495</v>
      </c>
      <c r="Y499" s="27">
        <f t="shared" si="114"/>
        <v>1.2316496153579204</v>
      </c>
      <c r="Z499" s="27">
        <f t="shared" si="114"/>
        <v>1.258255330154235</v>
      </c>
      <c r="AA499" s="27">
        <f t="shared" si="114"/>
        <v>1.2886505984138643</v>
      </c>
      <c r="AB499" s="27">
        <f t="shared" si="114"/>
        <v>1.3263568789383806</v>
      </c>
      <c r="AC499" s="27">
        <f t="shared" si="114"/>
        <v>1.3721025217002476</v>
      </c>
      <c r="AD499" s="27">
        <f t="shared" si="114"/>
        <v>1.4284582496070619</v>
      </c>
      <c r="AE499" s="27">
        <f t="shared" si="114"/>
        <v>1.4881141333678853</v>
      </c>
      <c r="AF499" s="27">
        <f t="shared" si="114"/>
        <v>1.5516408950610387</v>
      </c>
      <c r="AG499" s="27">
        <f t="shared" si="114"/>
        <v>1.6240766416178025</v>
      </c>
      <c r="AH499" s="27">
        <f t="shared" si="114"/>
        <v>1.7011625484502222</v>
      </c>
      <c r="AI499" s="27">
        <f t="shared" si="114"/>
        <v>1.7832094854123086</v>
      </c>
      <c r="AJ499" s="27">
        <f t="shared" si="114"/>
        <v>1.8708328528345561</v>
      </c>
      <c r="AK499" s="27">
        <f t="shared" si="114"/>
        <v>1.9630568988587167</v>
      </c>
      <c r="AL499" s="27">
        <f t="shared" si="114"/>
        <v>2.0574589959193124</v>
      </c>
      <c r="AM499" s="27">
        <f t="shared" si="114"/>
        <v>2.1530717969647006</v>
      </c>
      <c r="AN499" s="27">
        <f t="shared" si="114"/>
        <v>2.250765166821143</v>
      </c>
      <c r="AO499" s="27">
        <f t="shared" si="114"/>
        <v>2.3478404843934655</v>
      </c>
      <c r="AP499" s="27">
        <f t="shared" si="114"/>
        <v>2.4490417385947705</v>
      </c>
      <c r="AQ499" s="27">
        <f t="shared" si="114"/>
        <v>2.5556234786795033</v>
      </c>
      <c r="AR499" s="27">
        <f t="shared" si="114"/>
        <v>2.6679858346100067</v>
      </c>
      <c r="AS499" s="27">
        <f t="shared" si="114"/>
        <v>2.7865239982889407</v>
      </c>
      <c r="AT499" s="27">
        <f t="shared" si="114"/>
        <v>2.9040204576293536</v>
      </c>
      <c r="AU499" s="27">
        <f t="shared" si="114"/>
        <v>3.0278086268273436</v>
      </c>
      <c r="AV499" s="27">
        <f t="shared" si="114"/>
        <v>3.1608379845335159</v>
      </c>
      <c r="AW499" s="27">
        <f t="shared" si="114"/>
        <v>3.3022096925832507</v>
      </c>
      <c r="AY499" s="79"/>
    </row>
    <row r="500" spans="1:51" x14ac:dyDescent="0.25">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0.11888455997286118</v>
      </c>
      <c r="T500" s="27">
        <f t="shared" si="114"/>
        <v>0.11896261577939746</v>
      </c>
      <c r="U500" s="27">
        <f t="shared" si="114"/>
        <v>0.11892218599760222</v>
      </c>
      <c r="V500" s="27">
        <f t="shared" si="114"/>
        <v>0.11891064770528544</v>
      </c>
      <c r="W500" s="27">
        <f t="shared" si="114"/>
        <v>0.11903395070385182</v>
      </c>
      <c r="X500" s="27">
        <f t="shared" si="114"/>
        <v>0.11923395119710907</v>
      </c>
      <c r="Y500" s="27">
        <f t="shared" si="114"/>
        <v>0.11942411379575778</v>
      </c>
      <c r="Z500" s="27">
        <f t="shared" si="114"/>
        <v>0.11960643697150085</v>
      </c>
      <c r="AA500" s="27">
        <f t="shared" si="114"/>
        <v>0.11978007317047795</v>
      </c>
      <c r="AB500" s="27">
        <f t="shared" si="114"/>
        <v>0.11994892516148623</v>
      </c>
      <c r="AC500" s="27">
        <f t="shared" si="114"/>
        <v>0.12011612727676894</v>
      </c>
      <c r="AD500" s="27">
        <f t="shared" si="114"/>
        <v>0.12028086074895929</v>
      </c>
      <c r="AE500" s="27">
        <f t="shared" si="114"/>
        <v>0.12044336569342395</v>
      </c>
      <c r="AF500" s="27">
        <f t="shared" si="114"/>
        <v>0.12060435109292991</v>
      </c>
      <c r="AG500" s="27">
        <f t="shared" si="114"/>
        <v>0.12076479279582561</v>
      </c>
      <c r="AH500" s="27">
        <f t="shared" si="114"/>
        <v>0.12092335648513543</v>
      </c>
      <c r="AI500" s="27">
        <f t="shared" si="114"/>
        <v>0.1210820496781512</v>
      </c>
      <c r="AJ500" s="27">
        <f t="shared" si="114"/>
        <v>0.12123921402019595</v>
      </c>
      <c r="AK500" s="27">
        <f t="shared" si="114"/>
        <v>0.12139085367547189</v>
      </c>
      <c r="AL500" s="27">
        <f t="shared" si="114"/>
        <v>0.12153554376658857</v>
      </c>
      <c r="AM500" s="27">
        <f t="shared" si="114"/>
        <v>0.12167338249519187</v>
      </c>
      <c r="AN500" s="27">
        <f t="shared" si="114"/>
        <v>0.12180709588138768</v>
      </c>
      <c r="AO500" s="27">
        <f t="shared" si="114"/>
        <v>0.12193147057438727</v>
      </c>
      <c r="AP500" s="27">
        <f t="shared" si="114"/>
        <v>0.12204743883303182</v>
      </c>
      <c r="AQ500" s="27">
        <f t="shared" si="114"/>
        <v>0.1221553911377424</v>
      </c>
      <c r="AR500" s="27">
        <f t="shared" si="114"/>
        <v>0.12225368568590833</v>
      </c>
      <c r="AS500" s="27">
        <f t="shared" si="114"/>
        <v>0.12234051689113715</v>
      </c>
      <c r="AT500" s="27">
        <f t="shared" si="114"/>
        <v>0.12241192155130047</v>
      </c>
      <c r="AU500" s="27">
        <f t="shared" si="114"/>
        <v>0.12247195550900628</v>
      </c>
      <c r="AV500" s="27">
        <f t="shared" si="114"/>
        <v>0.12252227431416789</v>
      </c>
      <c r="AW500" s="27">
        <f t="shared" si="114"/>
        <v>0.12256050316428918</v>
      </c>
      <c r="AY500" s="79"/>
    </row>
    <row r="501" spans="1:51" x14ac:dyDescent="0.25">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6.3572501203204429E-2</v>
      </c>
      <c r="T501" s="27">
        <f t="shared" si="114"/>
        <v>6.361424087786087E-2</v>
      </c>
      <c r="U501" s="27">
        <f t="shared" si="114"/>
        <v>6.3592621397985521E-2</v>
      </c>
      <c r="V501" s="27">
        <f t="shared" si="114"/>
        <v>6.3586451394897173E-2</v>
      </c>
      <c r="W501" s="27">
        <f t="shared" si="114"/>
        <v>6.3652386618331655E-2</v>
      </c>
      <c r="X501" s="27">
        <f t="shared" si="114"/>
        <v>6.3759335170785733E-2</v>
      </c>
      <c r="Y501" s="27">
        <f t="shared" si="114"/>
        <v>6.3861022993276367E-2</v>
      </c>
      <c r="Z501" s="27">
        <f t="shared" si="114"/>
        <v>6.3958518751446689E-2</v>
      </c>
      <c r="AA501" s="27">
        <f t="shared" si="114"/>
        <v>6.4051369223122004E-2</v>
      </c>
      <c r="AB501" s="27">
        <f t="shared" si="114"/>
        <v>6.4141661380522325E-2</v>
      </c>
      <c r="AC501" s="27">
        <f t="shared" si="114"/>
        <v>6.4231071280995658E-2</v>
      </c>
      <c r="AD501" s="27">
        <f t="shared" si="114"/>
        <v>6.4319161095698393E-2</v>
      </c>
      <c r="AE501" s="27">
        <f t="shared" si="114"/>
        <v>6.4406059224268356E-2</v>
      </c>
      <c r="AF501" s="27">
        <f t="shared" si="114"/>
        <v>6.4492144789173769E-2</v>
      </c>
      <c r="AG501" s="27">
        <f t="shared" si="114"/>
        <v>6.4577939616968963E-2</v>
      </c>
      <c r="AH501" s="27">
        <f t="shared" si="114"/>
        <v>6.4662730193068466E-2</v>
      </c>
      <c r="AI501" s="27">
        <f t="shared" si="114"/>
        <v>6.4747590020166598E-2</v>
      </c>
      <c r="AJ501" s="27">
        <f t="shared" si="114"/>
        <v>6.4831632307289694E-2</v>
      </c>
      <c r="AK501" s="27">
        <f t="shared" si="114"/>
        <v>6.4912720315435421E-2</v>
      </c>
      <c r="AL501" s="27">
        <f t="shared" si="114"/>
        <v>6.4990092103611341E-2</v>
      </c>
      <c r="AM501" s="27">
        <f t="shared" si="114"/>
        <v>6.5063800184307283E-2</v>
      </c>
      <c r="AN501" s="27">
        <f t="shared" si="114"/>
        <v>6.5135302273449533E-2</v>
      </c>
      <c r="AO501" s="27">
        <f t="shared" si="114"/>
        <v>6.5201810576312164E-2</v>
      </c>
      <c r="AP501" s="27">
        <f t="shared" si="114"/>
        <v>6.5263823610333532E-2</v>
      </c>
      <c r="AQ501" s="27">
        <f t="shared" si="114"/>
        <v>6.5321550181577703E-2</v>
      </c>
      <c r="AR501" s="27">
        <f t="shared" si="114"/>
        <v>6.5374112350146701E-2</v>
      </c>
      <c r="AS501" s="27">
        <f t="shared" si="114"/>
        <v>6.5420544594166852E-2</v>
      </c>
      <c r="AT501" s="27">
        <f t="shared" si="114"/>
        <v>6.5458727625211252E-2</v>
      </c>
      <c r="AU501" s="27">
        <f t="shared" si="114"/>
        <v>6.5490830270410583E-2</v>
      </c>
      <c r="AV501" s="27">
        <f t="shared" si="114"/>
        <v>6.551773782091512E-2</v>
      </c>
      <c r="AW501" s="27">
        <f t="shared" si="114"/>
        <v>6.553818037141021E-2</v>
      </c>
      <c r="AY501" s="79"/>
    </row>
    <row r="502" spans="1:51" x14ac:dyDescent="0.25">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1.4890706011157261E-2</v>
      </c>
      <c r="R502" s="27">
        <f t="shared" si="114"/>
        <v>1.4988675221399694E-2</v>
      </c>
      <c r="S502" s="27">
        <f t="shared" si="114"/>
        <v>1.4951101535927771E-2</v>
      </c>
      <c r="T502" s="27">
        <f t="shared" si="114"/>
        <v>1.4975369144029959E-2</v>
      </c>
      <c r="U502" s="27">
        <f t="shared" si="114"/>
        <v>1.4975896946057863E-2</v>
      </c>
      <c r="V502" s="27">
        <f t="shared" si="114"/>
        <v>1.4980982185767223E-2</v>
      </c>
      <c r="W502" s="27">
        <f t="shared" si="114"/>
        <v>1.5010771698457163E-2</v>
      </c>
      <c r="X502" s="27">
        <f t="shared" si="114"/>
        <v>1.5054156746356703E-2</v>
      </c>
      <c r="Y502" s="27">
        <f t="shared" si="114"/>
        <v>1.5094768252804678E-2</v>
      </c>
      <c r="Z502" s="27">
        <f t="shared" si="114"/>
        <v>1.5133061962526291E-2</v>
      </c>
      <c r="AA502" s="27">
        <f t="shared" si="114"/>
        <v>1.5168947692397513E-2</v>
      </c>
      <c r="AB502" s="27">
        <f t="shared" si="114"/>
        <v>1.520322131033853E-2</v>
      </c>
      <c r="AC502" s="27">
        <f t="shared" si="114"/>
        <v>1.5236522949708543E-2</v>
      </c>
      <c r="AD502" s="27">
        <f t="shared" si="114"/>
        <v>1.5268744580277757E-2</v>
      </c>
      <c r="AE502" s="27">
        <f t="shared" si="114"/>
        <v>1.5299972740722121E-2</v>
      </c>
      <c r="AF502" s="27">
        <f t="shared" si="114"/>
        <v>1.5330377206214352E-2</v>
      </c>
      <c r="AG502" s="27">
        <f t="shared" si="114"/>
        <v>1.536017305273389E-2</v>
      </c>
      <c r="AH502" s="27">
        <f t="shared" si="114"/>
        <v>1.538914296734289E-2</v>
      </c>
      <c r="AI502" s="27">
        <f t="shared" si="114"/>
        <v>1.5417687214492416E-2</v>
      </c>
      <c r="AJ502" s="27">
        <f t="shared" si="114"/>
        <v>1.5445524150098427E-2</v>
      </c>
      <c r="AK502" s="27">
        <f t="shared" si="114"/>
        <v>1.5471941630826869E-2</v>
      </c>
      <c r="AL502" s="27">
        <f t="shared" si="114"/>
        <v>1.5496703998691203E-2</v>
      </c>
      <c r="AM502" s="27">
        <f t="shared" si="114"/>
        <v>1.5519855385925853E-2</v>
      </c>
      <c r="AN502" s="27">
        <f t="shared" si="114"/>
        <v>1.5541919846823718E-2</v>
      </c>
      <c r="AO502" s="27">
        <f t="shared" si="114"/>
        <v>1.5561963638966706E-2</v>
      </c>
      <c r="AP502" s="27">
        <f t="shared" si="114"/>
        <v>1.558018093734966E-2</v>
      </c>
      <c r="AQ502" s="27">
        <f t="shared" si="114"/>
        <v>1.5596664643648339E-2</v>
      </c>
      <c r="AR502" s="27">
        <f t="shared" si="114"/>
        <v>1.5611136004951967E-2</v>
      </c>
      <c r="AS502" s="27">
        <f t="shared" si="114"/>
        <v>1.5623287402871633E-2</v>
      </c>
      <c r="AT502" s="27">
        <f t="shared" si="114"/>
        <v>1.5632420812929534E-2</v>
      </c>
      <c r="AU502" s="27">
        <f t="shared" si="114"/>
        <v>1.5639294660882166E-2</v>
      </c>
      <c r="AV502" s="27">
        <f t="shared" si="114"/>
        <v>1.5644227511331415E-2</v>
      </c>
      <c r="AW502" s="27">
        <f t="shared" si="114"/>
        <v>1.5646807339630333E-2</v>
      </c>
      <c r="AY502" s="79"/>
    </row>
    <row r="503" spans="1:51" x14ac:dyDescent="0.25">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0.11664735601685972</v>
      </c>
      <c r="P503" s="27">
        <f t="shared" si="114"/>
        <v>0.11732381389682567</v>
      </c>
      <c r="Q503" s="27">
        <f t="shared" si="114"/>
        <v>0.11805182815822728</v>
      </c>
      <c r="R503" s="27">
        <f t="shared" si="114"/>
        <v>0.11882851694408277</v>
      </c>
      <c r="S503" s="27">
        <f t="shared" si="114"/>
        <v>0.11853063702775919</v>
      </c>
      <c r="T503" s="27">
        <f t="shared" si="114"/>
        <v>0.11872302787204447</v>
      </c>
      <c r="U503" s="27">
        <f t="shared" si="114"/>
        <v>0.1187272122266515</v>
      </c>
      <c r="V503" s="27">
        <f t="shared" si="114"/>
        <v>0.11876752743023306</v>
      </c>
      <c r="W503" s="27">
        <f t="shared" si="114"/>
        <v>0.11900369530772358</v>
      </c>
      <c r="X503" s="27">
        <f t="shared" si="114"/>
        <v>0.11934764704617275</v>
      </c>
      <c r="Y503" s="27">
        <f t="shared" si="114"/>
        <v>0.11966961046260517</v>
      </c>
      <c r="Z503" s="27">
        <f t="shared" si="114"/>
        <v>0.11997319864950573</v>
      </c>
      <c r="AA503" s="27">
        <f t="shared" si="114"/>
        <v>0.12025769664529694</v>
      </c>
      <c r="AB503" s="27">
        <f t="shared" si="114"/>
        <v>0.12052941400057222</v>
      </c>
      <c r="AC503" s="27">
        <f t="shared" si="114"/>
        <v>0.12079342561999111</v>
      </c>
      <c r="AD503" s="27">
        <f t="shared" si="114"/>
        <v>0.12104887505214598</v>
      </c>
      <c r="AE503" s="27">
        <f t="shared" si="114"/>
        <v>0.12129644836584333</v>
      </c>
      <c r="AF503" s="27">
        <f t="shared" si="114"/>
        <v>0.12153749151939439</v>
      </c>
      <c r="AG503" s="27">
        <f t="shared" si="114"/>
        <v>0.1217737096107675</v>
      </c>
      <c r="AH503" s="27">
        <f t="shared" si="114"/>
        <v>0.12200337980764182</v>
      </c>
      <c r="AI503" s="27">
        <f t="shared" si="114"/>
        <v>0.12222967536118219</v>
      </c>
      <c r="AJ503" s="27">
        <f t="shared" si="114"/>
        <v>0.12245036342903809</v>
      </c>
      <c r="AK503" s="27">
        <f t="shared" si="114"/>
        <v>0.12265979821963775</v>
      </c>
      <c r="AL503" s="27">
        <f t="shared" si="114"/>
        <v>0.12285611146319521</v>
      </c>
      <c r="AM503" s="27">
        <f t="shared" si="114"/>
        <v>0.123039653035059</v>
      </c>
      <c r="AN503" s="27">
        <f t="shared" si="114"/>
        <v>0.12321457757821815</v>
      </c>
      <c r="AO503" s="27">
        <f t="shared" si="114"/>
        <v>0.12337348248869927</v>
      </c>
      <c r="AP503" s="27">
        <f t="shared" si="114"/>
        <v>0.12351790716383558</v>
      </c>
      <c r="AQ503" s="27">
        <f t="shared" si="114"/>
        <v>0.12364858811757438</v>
      </c>
      <c r="AR503" s="27">
        <f t="shared" si="114"/>
        <v>0.12376331542845882</v>
      </c>
      <c r="AS503" s="27">
        <f t="shared" si="114"/>
        <v>0.12385965033279583</v>
      </c>
      <c r="AT503" s="27">
        <f t="shared" si="114"/>
        <v>0.12393205897170424</v>
      </c>
      <c r="AU503" s="27">
        <f t="shared" si="114"/>
        <v>0.12398655405855119</v>
      </c>
      <c r="AV503" s="27">
        <f t="shared" si="114"/>
        <v>0.12402566113736453</v>
      </c>
      <c r="AW503" s="27">
        <f t="shared" si="114"/>
        <v>0.12404611372348058</v>
      </c>
      <c r="AY503" s="79"/>
    </row>
    <row r="504" spans="1:51" x14ac:dyDescent="0.25">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5">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5">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9.6937181363551506E-2</v>
      </c>
      <c r="M506" s="27">
        <f t="shared" si="115"/>
        <v>9.6980665528366566E-2</v>
      </c>
      <c r="N506" s="27">
        <f t="shared" si="115"/>
        <v>9.6090308702663552E-2</v>
      </c>
      <c r="O506" s="27">
        <f t="shared" si="115"/>
        <v>9.4636150647850498E-2</v>
      </c>
      <c r="P506" s="27">
        <f t="shared" si="115"/>
        <v>9.2641437622218339E-2</v>
      </c>
      <c r="Q506" s="27">
        <f t="shared" si="115"/>
        <v>9.1193054757597203E-2</v>
      </c>
      <c r="R506" s="27">
        <f t="shared" si="115"/>
        <v>8.9872834352323586E-2</v>
      </c>
      <c r="S506" s="27">
        <f t="shared" si="115"/>
        <v>8.0221325339024735E-2</v>
      </c>
      <c r="T506" s="27">
        <f t="shared" si="115"/>
        <v>8.2993423874522076E-2</v>
      </c>
      <c r="U506" s="27">
        <f t="shared" si="115"/>
        <v>8.292208155330788E-2</v>
      </c>
      <c r="V506" s="27">
        <f t="shared" si="115"/>
        <v>8.1053133430491212E-2</v>
      </c>
      <c r="W506" s="27">
        <f t="shared" si="115"/>
        <v>8.0048687105702093E-2</v>
      </c>
      <c r="X506" s="27">
        <f t="shared" si="115"/>
        <v>7.9166984048785846E-2</v>
      </c>
      <c r="Y506" s="27">
        <f t="shared" si="115"/>
        <v>7.863881570398136E-2</v>
      </c>
      <c r="Z506" s="27">
        <f t="shared" si="115"/>
        <v>7.8350654133103742E-2</v>
      </c>
      <c r="AA506" s="27">
        <f t="shared" si="115"/>
        <v>7.8296458950318573E-2</v>
      </c>
      <c r="AB506" s="27">
        <f t="shared" si="115"/>
        <v>7.8675447028994205E-2</v>
      </c>
      <c r="AC506" s="27">
        <f t="shared" si="115"/>
        <v>7.9500376605484924E-2</v>
      </c>
      <c r="AD506" s="27">
        <f t="shared" si="115"/>
        <v>8.0671169199813944E-2</v>
      </c>
      <c r="AE506" s="27">
        <f t="shared" si="115"/>
        <v>8.1941680775513989E-2</v>
      </c>
      <c r="AF506" s="27">
        <f t="shared" si="115"/>
        <v>8.3333677639753023E-2</v>
      </c>
      <c r="AG506" s="27">
        <f t="shared" si="115"/>
        <v>8.5109926664145255E-2</v>
      </c>
      <c r="AH506" s="27">
        <f t="shared" si="115"/>
        <v>8.7013320936807997E-2</v>
      </c>
      <c r="AI506" s="27">
        <f t="shared" si="115"/>
        <v>8.9047004565403653E-2</v>
      </c>
      <c r="AJ506" s="27">
        <f t="shared" si="115"/>
        <v>9.1229449818169314E-2</v>
      </c>
      <c r="AK506" s="27">
        <f t="shared" si="115"/>
        <v>9.3498618072486231E-2</v>
      </c>
      <c r="AL506" s="27">
        <f t="shared" si="115"/>
        <v>9.5727493360624513E-2</v>
      </c>
      <c r="AM506" s="27">
        <f t="shared" si="115"/>
        <v>9.7869002841619174E-2</v>
      </c>
      <c r="AN506" s="27">
        <f t="shared" si="115"/>
        <v>0.10009371896218569</v>
      </c>
      <c r="AO506" s="27">
        <f t="shared" si="115"/>
        <v>0.10215483881232214</v>
      </c>
      <c r="AP506" s="27">
        <f t="shared" si="115"/>
        <v>0.10426825179709047</v>
      </c>
      <c r="AQ506" s="27">
        <f t="shared" si="115"/>
        <v>0.10648069568702163</v>
      </c>
      <c r="AR506" s="27">
        <f t="shared" si="115"/>
        <v>0.10879880316888361</v>
      </c>
      <c r="AS506" s="27">
        <f t="shared" si="115"/>
        <v>0.11122804864568461</v>
      </c>
      <c r="AT506" s="27">
        <f t="shared" si="115"/>
        <v>0.11346592610808565</v>
      </c>
      <c r="AU506" s="27">
        <f t="shared" si="115"/>
        <v>0.11580935511903138</v>
      </c>
      <c r="AV506" s="27">
        <f t="shared" si="115"/>
        <v>0.11836073011790547</v>
      </c>
      <c r="AW506" s="27">
        <f t="shared" si="115"/>
        <v>0.12106819411981658</v>
      </c>
      <c r="AY506" s="79"/>
    </row>
    <row r="507" spans="1:51" x14ac:dyDescent="0.25">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3.7923788015899962E-2</v>
      </c>
      <c r="M507" s="27">
        <f t="shared" si="115"/>
        <v>3.794079990159023E-2</v>
      </c>
      <c r="N507" s="27">
        <f t="shared" si="115"/>
        <v>3.7592474284510076E-2</v>
      </c>
      <c r="O507" s="27">
        <f t="shared" si="115"/>
        <v>3.7023578211438576E-2</v>
      </c>
      <c r="P507" s="27">
        <f t="shared" si="115"/>
        <v>3.6243206089281214E-2</v>
      </c>
      <c r="Q507" s="27">
        <f t="shared" si="115"/>
        <v>3.5676569387541844E-2</v>
      </c>
      <c r="R507" s="27">
        <f t="shared" si="115"/>
        <v>3.5160072434777263E-2</v>
      </c>
      <c r="S507" s="27">
        <f t="shared" si="115"/>
        <v>3.1384206696726015E-2</v>
      </c>
      <c r="T507" s="27">
        <f t="shared" si="115"/>
        <v>3.2468707769901593E-2</v>
      </c>
      <c r="U507" s="27">
        <f t="shared" si="115"/>
        <v>3.2440797209389818E-2</v>
      </c>
      <c r="V507" s="27">
        <f t="shared" si="115"/>
        <v>3.170962686354907E-2</v>
      </c>
      <c r="W507" s="27">
        <f t="shared" si="115"/>
        <v>3.1316667124480634E-2</v>
      </c>
      <c r="X507" s="27">
        <f t="shared" si="115"/>
        <v>3.0971727036960859E-2</v>
      </c>
      <c r="Y507" s="27">
        <f t="shared" si="115"/>
        <v>3.0765096886761295E-2</v>
      </c>
      <c r="Z507" s="27">
        <f t="shared" si="115"/>
        <v>3.0652362245887983E-2</v>
      </c>
      <c r="AA507" s="27">
        <f t="shared" si="115"/>
        <v>3.0631159993104083E-2</v>
      </c>
      <c r="AB507" s="27">
        <f t="shared" si="115"/>
        <v>3.0779427802772954E-2</v>
      </c>
      <c r="AC507" s="27">
        <f t="shared" si="115"/>
        <v>3.1102156955269682E-2</v>
      </c>
      <c r="AD507" s="27">
        <f t="shared" si="115"/>
        <v>3.1560194722959657E-2</v>
      </c>
      <c r="AE507" s="27">
        <f t="shared" si="115"/>
        <v>3.205724457515096E-2</v>
      </c>
      <c r="AF507" s="27">
        <f t="shared" si="115"/>
        <v>3.2601821931905514E-2</v>
      </c>
      <c r="AG507" s="27">
        <f t="shared" si="115"/>
        <v>3.3296726513583681E-2</v>
      </c>
      <c r="AH507" s="27">
        <f t="shared" si="115"/>
        <v>3.404137289066806E-2</v>
      </c>
      <c r="AI507" s="27">
        <f t="shared" si="115"/>
        <v>3.4836991101734258E-2</v>
      </c>
      <c r="AJ507" s="27">
        <f t="shared" si="115"/>
        <v>3.5690807872120686E-2</v>
      </c>
      <c r="AK507" s="27">
        <f t="shared" si="115"/>
        <v>3.6578552436576144E-2</v>
      </c>
      <c r="AL507" s="27">
        <f t="shared" si="115"/>
        <v>3.7450533576859395E-2</v>
      </c>
      <c r="AM507" s="27">
        <f t="shared" si="115"/>
        <v>3.8288335444511157E-2</v>
      </c>
      <c r="AN507" s="27">
        <f t="shared" si="115"/>
        <v>3.9158689434230558E-2</v>
      </c>
      <c r="AO507" s="27">
        <f t="shared" si="115"/>
        <v>3.9965041250658841E-2</v>
      </c>
      <c r="AP507" s="27">
        <f t="shared" si="115"/>
        <v>4.0791851200123082E-2</v>
      </c>
      <c r="AQ507" s="27">
        <f t="shared" si="115"/>
        <v>4.1657404044744696E-2</v>
      </c>
      <c r="AR507" s="27">
        <f t="shared" si="115"/>
        <v>4.2564294625877887E-2</v>
      </c>
      <c r="AS507" s="27">
        <f t="shared" si="115"/>
        <v>4.3514664640818553E-2</v>
      </c>
      <c r="AT507" s="27">
        <f t="shared" si="115"/>
        <v>4.4390167613938505E-2</v>
      </c>
      <c r="AU507" s="27">
        <f t="shared" si="115"/>
        <v>4.5306964489928887E-2</v>
      </c>
      <c r="AV507" s="27">
        <f t="shared" si="115"/>
        <v>4.6305114046634989E-2</v>
      </c>
      <c r="AW507" s="27">
        <f t="shared" si="115"/>
        <v>4.7364328781630001E-2</v>
      </c>
      <c r="AY507" s="79"/>
    </row>
    <row r="508" spans="1:51" x14ac:dyDescent="0.25">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0.33450793008613733</v>
      </c>
      <c r="M508" s="27">
        <f t="shared" si="115"/>
        <v>0.34229948156355033</v>
      </c>
      <c r="N508" s="27">
        <f t="shared" si="115"/>
        <v>0.34828124731402299</v>
      </c>
      <c r="O508" s="27">
        <f t="shared" si="115"/>
        <v>0.35308310351311478</v>
      </c>
      <c r="P508" s="27">
        <f t="shared" si="115"/>
        <v>0.35667649320457151</v>
      </c>
      <c r="Q508" s="27">
        <f t="shared" si="115"/>
        <v>0.36128421068096001</v>
      </c>
      <c r="R508" s="27">
        <f t="shared" si="115"/>
        <v>0.36607496135357975</v>
      </c>
      <c r="S508" s="27">
        <f t="shared" si="115"/>
        <v>0.35018378725607929</v>
      </c>
      <c r="T508" s="27">
        <f t="shared" si="115"/>
        <v>0.36277922463363277</v>
      </c>
      <c r="U508" s="27">
        <f t="shared" si="115"/>
        <v>0.36861698422014455</v>
      </c>
      <c r="V508" s="27">
        <f t="shared" si="115"/>
        <v>0.37013534980033347</v>
      </c>
      <c r="W508" s="27">
        <f t="shared" si="115"/>
        <v>0.37390095743156182</v>
      </c>
      <c r="X508" s="27">
        <f t="shared" si="115"/>
        <v>0.3780451920420555</v>
      </c>
      <c r="Y508" s="27">
        <f t="shared" si="115"/>
        <v>0.38297980501460854</v>
      </c>
      <c r="Z508" s="27">
        <f t="shared" si="115"/>
        <v>0.38847189419668049</v>
      </c>
      <c r="AA508" s="27">
        <f t="shared" si="115"/>
        <v>0.39454667484388334</v>
      </c>
      <c r="AB508" s="27">
        <f t="shared" si="115"/>
        <v>0.40180456573657009</v>
      </c>
      <c r="AC508" s="27">
        <f t="shared" si="115"/>
        <v>0.41036635992326981</v>
      </c>
      <c r="AD508" s="27">
        <f t="shared" si="115"/>
        <v>0.4200242352601567</v>
      </c>
      <c r="AE508" s="27">
        <f t="shared" si="115"/>
        <v>0.43012503451329276</v>
      </c>
      <c r="AF508" s="27">
        <f t="shared" si="115"/>
        <v>0.44075881402231554</v>
      </c>
      <c r="AG508" s="27">
        <f t="shared" si="115"/>
        <v>0.45275370336571369</v>
      </c>
      <c r="AH508" s="27">
        <f t="shared" si="115"/>
        <v>0.46538546596445124</v>
      </c>
      <c r="AI508" s="27">
        <f t="shared" si="115"/>
        <v>0.47869974883266708</v>
      </c>
      <c r="AJ508" s="27">
        <f t="shared" si="115"/>
        <v>0.49278368755602786</v>
      </c>
      <c r="AK508" s="27">
        <f t="shared" si="115"/>
        <v>0.5074597647298057</v>
      </c>
      <c r="AL508" s="27">
        <f t="shared" si="115"/>
        <v>0.52232540741149647</v>
      </c>
      <c r="AM508" s="27">
        <f t="shared" si="115"/>
        <v>0.53722268290724928</v>
      </c>
      <c r="AN508" s="27">
        <f t="shared" si="115"/>
        <v>0.55274344519615426</v>
      </c>
      <c r="AO508" s="27">
        <f t="shared" si="115"/>
        <v>0.56802831796023945</v>
      </c>
      <c r="AP508" s="27">
        <f t="shared" si="115"/>
        <v>0.58383502696626888</v>
      </c>
      <c r="AQ508" s="27">
        <f t="shared" si="115"/>
        <v>0.60035704436925008</v>
      </c>
      <c r="AR508" s="27">
        <f t="shared" si="115"/>
        <v>0.61764615207401241</v>
      </c>
      <c r="AS508" s="27">
        <f t="shared" si="115"/>
        <v>0.63575214897916132</v>
      </c>
      <c r="AT508" s="27">
        <f t="shared" si="115"/>
        <v>0.65352835195619663</v>
      </c>
      <c r="AU508" s="27">
        <f t="shared" si="115"/>
        <v>0.67212968668245365</v>
      </c>
      <c r="AV508" s="27">
        <f t="shared" si="115"/>
        <v>0.69200859383559843</v>
      </c>
      <c r="AW508" s="27">
        <f t="shared" si="115"/>
        <v>0.71300699946022406</v>
      </c>
      <c r="AY508" s="79"/>
    </row>
    <row r="509" spans="1:51" x14ac:dyDescent="0.25">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1.7641159598844751</v>
      </c>
      <c r="P509" s="27">
        <f t="shared" si="115"/>
        <v>1.7411735022142167</v>
      </c>
      <c r="Q509" s="27">
        <f t="shared" si="115"/>
        <v>1.7315152516158581</v>
      </c>
      <c r="R509" s="27">
        <f t="shared" si="115"/>
        <v>1.7240481490859689</v>
      </c>
      <c r="S509" s="27">
        <f t="shared" si="115"/>
        <v>1.4853495649317285</v>
      </c>
      <c r="T509" s="27">
        <f t="shared" si="115"/>
        <v>1.5955634897295778</v>
      </c>
      <c r="U509" s="27">
        <f t="shared" si="115"/>
        <v>1.6259618236210924</v>
      </c>
      <c r="V509" s="27">
        <f t="shared" si="115"/>
        <v>1.6027311149984735</v>
      </c>
      <c r="W509" s="27">
        <f t="shared" si="115"/>
        <v>1.6028561165628519</v>
      </c>
      <c r="X509" s="27">
        <f t="shared" si="115"/>
        <v>1.605363245285049</v>
      </c>
      <c r="Y509" s="27">
        <f t="shared" si="115"/>
        <v>1.6184911858897313</v>
      </c>
      <c r="Z509" s="27">
        <f t="shared" si="115"/>
        <v>1.6390962512985201</v>
      </c>
      <c r="AA509" s="27">
        <f t="shared" si="115"/>
        <v>1.6672993348095966</v>
      </c>
      <c r="AB509" s="27">
        <f t="shared" si="115"/>
        <v>1.7097645661019285</v>
      </c>
      <c r="AC509" s="27">
        <f t="shared" si="115"/>
        <v>1.7674267952703075</v>
      </c>
      <c r="AD509" s="27">
        <f t="shared" si="115"/>
        <v>1.8375735649626701</v>
      </c>
      <c r="AE509" s="27">
        <f t="shared" si="115"/>
        <v>1.9124452249479114</v>
      </c>
      <c r="AF509" s="27">
        <f t="shared" si="115"/>
        <v>1.9929316543204347</v>
      </c>
      <c r="AG509" s="27">
        <f t="shared" si="115"/>
        <v>2.0882187579810569</v>
      </c>
      <c r="AH509" s="27">
        <f t="shared" si="115"/>
        <v>2.1899420981166391</v>
      </c>
      <c r="AI509" s="27">
        <f t="shared" si="115"/>
        <v>2.2984069150116708</v>
      </c>
      <c r="AJ509" s="27">
        <f t="shared" si="115"/>
        <v>2.4145145391716976</v>
      </c>
      <c r="AK509" s="27">
        <f t="shared" si="115"/>
        <v>2.536329376705313</v>
      </c>
      <c r="AL509" s="27">
        <f t="shared" si="115"/>
        <v>2.6594111121069512</v>
      </c>
      <c r="AM509" s="27">
        <f t="shared" si="115"/>
        <v>2.7820280106435127</v>
      </c>
      <c r="AN509" s="27">
        <f t="shared" si="115"/>
        <v>2.9104811626349671</v>
      </c>
      <c r="AO509" s="27">
        <f t="shared" si="115"/>
        <v>3.0356558035328449</v>
      </c>
      <c r="AP509" s="27">
        <f t="shared" si="115"/>
        <v>3.1656674881787876</v>
      </c>
      <c r="AQ509" s="27">
        <f t="shared" si="115"/>
        <v>3.3024806275598562</v>
      </c>
      <c r="AR509" s="27">
        <f t="shared" si="115"/>
        <v>3.4465999961713853</v>
      </c>
      <c r="AS509" s="27">
        <f t="shared" si="115"/>
        <v>3.5985073970181016</v>
      </c>
      <c r="AT509" s="27">
        <f t="shared" si="115"/>
        <v>3.7462773973155836</v>
      </c>
      <c r="AU509" s="27">
        <f t="shared" si="115"/>
        <v>3.9018211197485697</v>
      </c>
      <c r="AV509" s="27">
        <f t="shared" si="115"/>
        <v>4.0696346762089934</v>
      </c>
      <c r="AW509" s="27">
        <f t="shared" si="115"/>
        <v>4.2480055347083097</v>
      </c>
      <c r="AY509" s="79"/>
    </row>
    <row r="510" spans="1:51" x14ac:dyDescent="0.25">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1.4590991135669987E-2</v>
      </c>
      <c r="T510" s="27">
        <f t="shared" si="115"/>
        <v>1.5115801026401379E-2</v>
      </c>
      <c r="U510" s="27">
        <f t="shared" si="115"/>
        <v>1.5359041009172703E-2</v>
      </c>
      <c r="V510" s="27">
        <f t="shared" si="115"/>
        <v>1.5422306241680575E-2</v>
      </c>
      <c r="W510" s="27">
        <f t="shared" si="115"/>
        <v>1.5579206559648423E-2</v>
      </c>
      <c r="X510" s="27">
        <f t="shared" si="115"/>
        <v>1.5751883001752332E-2</v>
      </c>
      <c r="Y510" s="27">
        <f t="shared" si="115"/>
        <v>1.5957491875608701E-2</v>
      </c>
      <c r="Z510" s="27">
        <f t="shared" si="115"/>
        <v>1.6186328924861701E-2</v>
      </c>
      <c r="AA510" s="27">
        <f t="shared" si="115"/>
        <v>1.6439444785161822E-2</v>
      </c>
      <c r="AB510" s="27">
        <f t="shared" si="115"/>
        <v>1.6741856905690439E-2</v>
      </c>
      <c r="AC510" s="27">
        <f t="shared" si="115"/>
        <v>1.7098598330136262E-2</v>
      </c>
      <c r="AD510" s="27">
        <f t="shared" si="115"/>
        <v>1.7501009802506545E-2</v>
      </c>
      <c r="AE510" s="27">
        <f t="shared" si="115"/>
        <v>1.7921876438053885E-2</v>
      </c>
      <c r="AF510" s="27">
        <f t="shared" si="115"/>
        <v>1.836495058426316E-2</v>
      </c>
      <c r="AG510" s="27">
        <f t="shared" si="115"/>
        <v>1.8864737640238091E-2</v>
      </c>
      <c r="AH510" s="27">
        <f t="shared" si="115"/>
        <v>1.9391061081852148E-2</v>
      </c>
      <c r="AI510" s="27">
        <f t="shared" si="115"/>
        <v>1.9945822868027815E-2</v>
      </c>
      <c r="AJ510" s="27">
        <f t="shared" si="115"/>
        <v>2.0532653648167851E-2</v>
      </c>
      <c r="AK510" s="27">
        <f t="shared" si="115"/>
        <v>2.1144156863741926E-2</v>
      </c>
      <c r="AL510" s="27">
        <f t="shared" si="115"/>
        <v>2.1763558642145707E-2</v>
      </c>
      <c r="AM510" s="27">
        <f t="shared" si="115"/>
        <v>2.2384278454468744E-2</v>
      </c>
      <c r="AN510" s="27">
        <f t="shared" si="115"/>
        <v>2.3030976883173123E-2</v>
      </c>
      <c r="AO510" s="27">
        <f t="shared" si="115"/>
        <v>2.3667846581676664E-2</v>
      </c>
      <c r="AP510" s="27">
        <f t="shared" si="115"/>
        <v>2.43264594569279E-2</v>
      </c>
      <c r="AQ510" s="27">
        <f t="shared" si="115"/>
        <v>2.5014876848718771E-2</v>
      </c>
      <c r="AR510" s="27">
        <f t="shared" si="115"/>
        <v>2.5735256336417205E-2</v>
      </c>
      <c r="AS510" s="27">
        <f t="shared" si="115"/>
        <v>2.6489672874131745E-2</v>
      </c>
      <c r="AT510" s="27">
        <f t="shared" si="115"/>
        <v>2.7230347998174888E-2</v>
      </c>
      <c r="AU510" s="27">
        <f t="shared" si="115"/>
        <v>2.8005403611768936E-2</v>
      </c>
      <c r="AV510" s="27">
        <f t="shared" si="115"/>
        <v>2.8833691409816627E-2</v>
      </c>
      <c r="AW510" s="27">
        <f t="shared" si="115"/>
        <v>2.9708624977509365E-2</v>
      </c>
      <c r="AY510" s="79"/>
    </row>
    <row r="511" spans="1:51" x14ac:dyDescent="0.25">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7.3768889900085524E-2</v>
      </c>
      <c r="O511" s="27">
        <f t="shared" si="115"/>
        <v>7.3504831661853204E-2</v>
      </c>
      <c r="P511" s="27">
        <f t="shared" si="115"/>
        <v>7.2548895925592424E-2</v>
      </c>
      <c r="Q511" s="27">
        <f t="shared" si="115"/>
        <v>7.2146468817327475E-2</v>
      </c>
      <c r="R511" s="27">
        <f t="shared" si="115"/>
        <v>7.1835339545248775E-2</v>
      </c>
      <c r="S511" s="27">
        <f t="shared" si="115"/>
        <v>6.1889565205488752E-2</v>
      </c>
      <c r="T511" s="27">
        <f t="shared" si="115"/>
        <v>6.6481812072065799E-2</v>
      </c>
      <c r="U511" s="27">
        <f t="shared" si="115"/>
        <v>6.7748409317545569E-2</v>
      </c>
      <c r="V511" s="27">
        <f t="shared" si="115"/>
        <v>6.6780463124936462E-2</v>
      </c>
      <c r="W511" s="27">
        <f t="shared" si="115"/>
        <v>6.6785671523452231E-2</v>
      </c>
      <c r="X511" s="27">
        <f t="shared" si="115"/>
        <v>6.6890135220210464E-2</v>
      </c>
      <c r="Y511" s="27">
        <f t="shared" si="115"/>
        <v>6.743713274540554E-2</v>
      </c>
      <c r="Z511" s="27">
        <f t="shared" si="115"/>
        <v>6.8295677137438407E-2</v>
      </c>
      <c r="AA511" s="27">
        <f t="shared" si="115"/>
        <v>6.9470805617066575E-2</v>
      </c>
      <c r="AB511" s="27">
        <f t="shared" si="115"/>
        <v>7.1240190254247091E-2</v>
      </c>
      <c r="AC511" s="27">
        <f t="shared" si="115"/>
        <v>7.3642783136262879E-2</v>
      </c>
      <c r="AD511" s="27">
        <f t="shared" si="115"/>
        <v>7.6565565206777986E-2</v>
      </c>
      <c r="AE511" s="27">
        <f t="shared" si="115"/>
        <v>7.9685217706163075E-2</v>
      </c>
      <c r="AF511" s="27">
        <f t="shared" si="115"/>
        <v>8.3038818930018216E-2</v>
      </c>
      <c r="AG511" s="27">
        <f t="shared" si="115"/>
        <v>8.7009114915877442E-2</v>
      </c>
      <c r="AH511" s="27">
        <f t="shared" si="115"/>
        <v>9.1247587421526707E-2</v>
      </c>
      <c r="AI511" s="27">
        <f t="shared" si="115"/>
        <v>9.5766954792153025E-2</v>
      </c>
      <c r="AJ511" s="27">
        <f t="shared" si="115"/>
        <v>0.10060477246548749</v>
      </c>
      <c r="AK511" s="27">
        <f t="shared" si="115"/>
        <v>0.10568039069605478</v>
      </c>
      <c r="AL511" s="27">
        <f t="shared" si="115"/>
        <v>0.11080879633778973</v>
      </c>
      <c r="AM511" s="27">
        <f t="shared" si="115"/>
        <v>0.11591783377681314</v>
      </c>
      <c r="AN511" s="27">
        <f t="shared" si="115"/>
        <v>0.12127004844312377</v>
      </c>
      <c r="AO511" s="27">
        <f t="shared" si="115"/>
        <v>0.12648565848053531</v>
      </c>
      <c r="AP511" s="27">
        <f t="shared" si="115"/>
        <v>0.13190281200744958</v>
      </c>
      <c r="AQ511" s="27">
        <f t="shared" si="115"/>
        <v>0.13760335948166083</v>
      </c>
      <c r="AR511" s="27">
        <f t="shared" si="115"/>
        <v>0.14360833317380786</v>
      </c>
      <c r="AS511" s="27">
        <f t="shared" si="115"/>
        <v>0.14993780820908773</v>
      </c>
      <c r="AT511" s="27">
        <f t="shared" si="115"/>
        <v>0.15609489155481612</v>
      </c>
      <c r="AU511" s="27">
        <f t="shared" si="115"/>
        <v>0.16257587998952386</v>
      </c>
      <c r="AV511" s="27">
        <f t="shared" si="115"/>
        <v>0.16956811150870821</v>
      </c>
      <c r="AW511" s="27">
        <f t="shared" si="115"/>
        <v>0.17700023061284639</v>
      </c>
      <c r="AY511" s="79"/>
    </row>
    <row r="512" spans="1:51" x14ac:dyDescent="0.25">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6.6039158293445119</v>
      </c>
      <c r="U512" s="22">
        <f t="shared" si="116"/>
        <v>6.6012485501396982</v>
      </c>
      <c r="V512" s="22">
        <f t="shared" si="116"/>
        <v>6.6001604443693616</v>
      </c>
      <c r="W512" s="22">
        <f t="shared" si="116"/>
        <v>6.600080325977534</v>
      </c>
      <c r="X512" s="22">
        <f t="shared" si="116"/>
        <v>6.5995306968895253</v>
      </c>
      <c r="Y512" s="22">
        <f t="shared" si="116"/>
        <v>6.598923115247441</v>
      </c>
      <c r="Z512" s="22">
        <f t="shared" si="116"/>
        <v>6.5981330479222331</v>
      </c>
      <c r="AA512" s="22">
        <f t="shared" si="116"/>
        <v>6.5972188784689152</v>
      </c>
      <c r="AB512" s="22">
        <f t="shared" si="116"/>
        <v>6.5961794681665245</v>
      </c>
      <c r="AC512" s="22">
        <f t="shared" si="116"/>
        <v>6.5948921529508517</v>
      </c>
      <c r="AD512" s="22">
        <f t="shared" si="116"/>
        <v>6.5933452356009754</v>
      </c>
      <c r="AE512" s="22">
        <f t="shared" si="116"/>
        <v>6.5915972521366664</v>
      </c>
      <c r="AF512" s="22">
        <f t="shared" si="116"/>
        <v>6.5897942064289055</v>
      </c>
      <c r="AG512" s="22">
        <f t="shared" si="116"/>
        <v>6.5879234496765005</v>
      </c>
      <c r="AH512" s="22">
        <f t="shared" si="116"/>
        <v>6.5858323539455093</v>
      </c>
      <c r="AI512" s="22">
        <f t="shared" si="116"/>
        <v>6.5836741303606168</v>
      </c>
      <c r="AJ512" s="22">
        <f t="shared" si="116"/>
        <v>6.5814483062045497</v>
      </c>
      <c r="AK512" s="22">
        <f t="shared" si="116"/>
        <v>6.5791464997715865</v>
      </c>
      <c r="AL512" s="22">
        <f t="shared" si="116"/>
        <v>6.5768062666006832</v>
      </c>
      <c r="AM512" s="22">
        <f t="shared" si="116"/>
        <v>6.574499252572755</v>
      </c>
      <c r="AN512" s="22">
        <f t="shared" si="116"/>
        <v>6.5722500654070046</v>
      </c>
      <c r="AO512" s="22">
        <f t="shared" si="116"/>
        <v>6.5699640895938574</v>
      </c>
      <c r="AP512" s="22">
        <f t="shared" si="116"/>
        <v>6.5677752523944619</v>
      </c>
      <c r="AQ512" s="22">
        <f t="shared" si="116"/>
        <v>6.5655657817639117</v>
      </c>
      <c r="AR512" s="22">
        <f t="shared" si="116"/>
        <v>6.5633115253658172</v>
      </c>
      <c r="AS512" s="22">
        <f t="shared" si="116"/>
        <v>6.5610104686438113</v>
      </c>
      <c r="AT512" s="22">
        <f t="shared" si="116"/>
        <v>6.5586614028060843</v>
      </c>
      <c r="AU512" s="22">
        <f t="shared" si="116"/>
        <v>6.5564197188652589</v>
      </c>
      <c r="AV512" s="22">
        <f t="shared" si="116"/>
        <v>6.5541322084476263</v>
      </c>
      <c r="AW512" s="22">
        <f t="shared" si="116"/>
        <v>6.5517492573399654</v>
      </c>
      <c r="AY512" s="79"/>
    </row>
    <row r="513" spans="1:51" x14ac:dyDescent="0.25">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4.35858444736738E-2</v>
      </c>
      <c r="U513" s="22">
        <f t="shared" si="117"/>
        <v>4.3568240430922021E-2</v>
      </c>
      <c r="V513" s="22">
        <f t="shared" si="117"/>
        <v>4.3561058932837793E-2</v>
      </c>
      <c r="W513" s="22">
        <f t="shared" si="117"/>
        <v>4.356053015145174E-2</v>
      </c>
      <c r="X513" s="22">
        <f t="shared" si="117"/>
        <v>4.3556902599470863E-2</v>
      </c>
      <c r="Y513" s="22">
        <f t="shared" si="117"/>
        <v>4.3552892560633126E-2</v>
      </c>
      <c r="Z513" s="22">
        <f t="shared" si="117"/>
        <v>4.3547678116286744E-2</v>
      </c>
      <c r="AA513" s="22">
        <f t="shared" si="116"/>
        <v>4.3541644597894835E-2</v>
      </c>
      <c r="AB513" s="22">
        <f t="shared" si="116"/>
        <v>4.353478448989908E-2</v>
      </c>
      <c r="AC513" s="22">
        <f t="shared" si="116"/>
        <v>4.3526288209475635E-2</v>
      </c>
      <c r="AD513" s="22">
        <f t="shared" si="116"/>
        <v>4.3516078554966441E-2</v>
      </c>
      <c r="AE513" s="22">
        <f t="shared" si="116"/>
        <v>4.3504541864102013E-2</v>
      </c>
      <c r="AF513" s="22">
        <f t="shared" si="116"/>
        <v>4.3492641762430798E-2</v>
      </c>
      <c r="AG513" s="22">
        <f t="shared" si="116"/>
        <v>4.3480294767864906E-2</v>
      </c>
      <c r="AH513" s="22">
        <f t="shared" si="116"/>
        <v>4.346649353604036E-2</v>
      </c>
      <c r="AI513" s="22">
        <f t="shared" si="116"/>
        <v>4.3452249260380084E-2</v>
      </c>
      <c r="AJ513" s="22">
        <f t="shared" si="116"/>
        <v>4.3437558820950045E-2</v>
      </c>
      <c r="AK513" s="22">
        <f t="shared" si="116"/>
        <v>4.3422366898492486E-2</v>
      </c>
      <c r="AL513" s="22">
        <f t="shared" si="116"/>
        <v>4.3406921359564518E-2</v>
      </c>
      <c r="AM513" s="22">
        <f t="shared" si="116"/>
        <v>4.3391695066980186E-2</v>
      </c>
      <c r="AN513" s="22">
        <f t="shared" si="116"/>
        <v>4.3376850431686237E-2</v>
      </c>
      <c r="AO513" s="22">
        <f t="shared" si="116"/>
        <v>4.3361762991319469E-2</v>
      </c>
      <c r="AP513" s="22">
        <f t="shared" si="116"/>
        <v>4.3347316665803458E-2</v>
      </c>
      <c r="AQ513" s="22">
        <f t="shared" si="116"/>
        <v>4.3332734159641825E-2</v>
      </c>
      <c r="AR513" s="22">
        <f t="shared" si="116"/>
        <v>4.3317856067414402E-2</v>
      </c>
      <c r="AS513" s="22">
        <f t="shared" si="116"/>
        <v>4.3302669093049161E-2</v>
      </c>
      <c r="AT513" s="22">
        <f t="shared" si="116"/>
        <v>4.3287165258520166E-2</v>
      </c>
      <c r="AU513" s="22">
        <f t="shared" si="116"/>
        <v>4.3272370144510713E-2</v>
      </c>
      <c r="AV513" s="22">
        <f t="shared" si="116"/>
        <v>4.3257272575754346E-2</v>
      </c>
      <c r="AW513" s="22">
        <f t="shared" si="116"/>
        <v>4.324154509844378E-2</v>
      </c>
      <c r="AY513" s="79"/>
    </row>
    <row r="514" spans="1:51" x14ac:dyDescent="0.25">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2.9684611408468315</v>
      </c>
      <c r="U514" s="22">
        <f t="shared" si="116"/>
        <v>2.9883739464507562</v>
      </c>
      <c r="V514" s="22">
        <f t="shared" si="116"/>
        <v>2.9964972950083832</v>
      </c>
      <c r="W514" s="22">
        <f t="shared" si="116"/>
        <v>2.9970954258523137</v>
      </c>
      <c r="X514" s="22">
        <f t="shared" si="116"/>
        <v>3.0011987297599263</v>
      </c>
      <c r="Y514" s="22">
        <f t="shared" si="116"/>
        <v>3.0057346835158967</v>
      </c>
      <c r="Z514" s="22">
        <f t="shared" si="116"/>
        <v>3.0116330000597751</v>
      </c>
      <c r="AA514" s="22">
        <f t="shared" si="116"/>
        <v>3.0184578118680414</v>
      </c>
      <c r="AB514" s="22">
        <f t="shared" si="116"/>
        <v>3.0262176201613911</v>
      </c>
      <c r="AC514" s="22">
        <f t="shared" si="116"/>
        <v>3.0358281842127273</v>
      </c>
      <c r="AD514" s="22">
        <f t="shared" si="116"/>
        <v>3.0473768306453319</v>
      </c>
      <c r="AE514" s="22">
        <f t="shared" si="116"/>
        <v>3.0604265536967552</v>
      </c>
      <c r="AF514" s="22">
        <f t="shared" si="116"/>
        <v>3.0738873487304446</v>
      </c>
      <c r="AG514" s="22">
        <f t="shared" si="116"/>
        <v>3.0878536464752222</v>
      </c>
      <c r="AH514" s="22">
        <f t="shared" si="116"/>
        <v>3.1034649040875801</v>
      </c>
      <c r="AI514" s="22">
        <f t="shared" si="116"/>
        <v>3.1195773105496314</v>
      </c>
      <c r="AJ514" s="22">
        <f t="shared" si="116"/>
        <v>3.1361943949734403</v>
      </c>
      <c r="AK514" s="22">
        <f t="shared" si="116"/>
        <v>3.1533787317143176</v>
      </c>
      <c r="AL514" s="22">
        <f t="shared" si="116"/>
        <v>3.1708499466197355</v>
      </c>
      <c r="AM514" s="22">
        <f t="shared" si="116"/>
        <v>3.1880731611151454</v>
      </c>
      <c r="AN514" s="22">
        <f t="shared" si="116"/>
        <v>3.204864664125997</v>
      </c>
      <c r="AO514" s="22">
        <f t="shared" si="116"/>
        <v>3.2219308159935354</v>
      </c>
      <c r="AP514" s="22">
        <f t="shared" si="116"/>
        <v>3.2382717710654783</v>
      </c>
      <c r="AQ514" s="22">
        <f t="shared" si="116"/>
        <v>3.2547667668178186</v>
      </c>
      <c r="AR514" s="22">
        <f t="shared" si="116"/>
        <v>3.2715961146249932</v>
      </c>
      <c r="AS514" s="22">
        <f t="shared" si="116"/>
        <v>3.2887748543333002</v>
      </c>
      <c r="AT514" s="22">
        <f t="shared" si="116"/>
        <v>3.3063120102834809</v>
      </c>
      <c r="AU514" s="22">
        <f t="shared" si="116"/>
        <v>3.3230474973140525</v>
      </c>
      <c r="AV514" s="22">
        <f t="shared" si="116"/>
        <v>3.3401251059052477</v>
      </c>
      <c r="AW514" s="22">
        <f t="shared" si="116"/>
        <v>3.3579152352943518</v>
      </c>
      <c r="AY514" s="79"/>
    </row>
    <row r="515" spans="1:51" x14ac:dyDescent="0.25">
      <c r="A515" s="95" t="str">
        <f t="shared" si="108"/>
        <v>PQ Organic</v>
      </c>
      <c r="B515" s="95" t="s">
        <v>968</v>
      </c>
      <c r="C515" s="95" t="s">
        <v>1127</v>
      </c>
      <c r="D515" t="s">
        <v>369</v>
      </c>
      <c r="E515" t="s">
        <v>55</v>
      </c>
      <c r="F515" t="s">
        <v>421</v>
      </c>
      <c r="G515" t="s">
        <v>1152</v>
      </c>
      <c r="H515" t="s">
        <v>1153</v>
      </c>
      <c r="I515" t="s">
        <v>139</v>
      </c>
      <c r="J515" t="s">
        <v>287</v>
      </c>
      <c r="K515" s="22">
        <f t="shared" si="117"/>
        <v>0.31878106382562982</v>
      </c>
      <c r="L515" s="22">
        <f t="shared" si="116"/>
        <v>0.32056321299147922</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0.31868241691923649</v>
      </c>
      <c r="T515" s="22">
        <f t="shared" si="116"/>
        <v>0.32402254442417555</v>
      </c>
      <c r="U515" s="22">
        <f t="shared" si="116"/>
        <v>0.32570618142291091</v>
      </c>
      <c r="V515" s="22">
        <f t="shared" si="116"/>
        <v>0.32516943798186776</v>
      </c>
      <c r="W515" s="22">
        <f t="shared" si="116"/>
        <v>0.32593685309293052</v>
      </c>
      <c r="X515" s="22">
        <f t="shared" si="116"/>
        <v>0.32697963365876109</v>
      </c>
      <c r="Y515" s="22">
        <f t="shared" si="116"/>
        <v>0.32844511762619055</v>
      </c>
      <c r="Z515" s="22">
        <f t="shared" si="116"/>
        <v>0.33020745314340871</v>
      </c>
      <c r="AA515" s="22">
        <f t="shared" si="116"/>
        <v>0.33227336868260327</v>
      </c>
      <c r="AB515" s="22">
        <f t="shared" si="116"/>
        <v>0.33494516174924455</v>
      </c>
      <c r="AC515" s="22">
        <f t="shared" si="116"/>
        <v>0.33827702378695496</v>
      </c>
      <c r="AD515" s="22">
        <f t="shared" si="116"/>
        <v>0.34215452243681815</v>
      </c>
      <c r="AE515" s="22">
        <f t="shared" si="116"/>
        <v>0.34624309923265562</v>
      </c>
      <c r="AF515" s="22">
        <f t="shared" si="116"/>
        <v>0.35058536722515687</v>
      </c>
      <c r="AG515" s="22">
        <f t="shared" si="116"/>
        <v>0.35559046561775276</v>
      </c>
      <c r="AH515" s="22">
        <f t="shared" si="116"/>
        <v>0.3608909624369484</v>
      </c>
      <c r="AI515" s="22">
        <f t="shared" si="116"/>
        <v>0.3665074382484298</v>
      </c>
      <c r="AJ515" s="22">
        <f t="shared" si="116"/>
        <v>0.37247815995909833</v>
      </c>
      <c r="AK515" s="22">
        <f t="shared" si="116"/>
        <v>0.37870976476320173</v>
      </c>
      <c r="AL515" s="22">
        <f t="shared" si="116"/>
        <v>0.3850023470272444</v>
      </c>
      <c r="AM515" s="22">
        <f t="shared" si="116"/>
        <v>0.39127886998356842</v>
      </c>
      <c r="AN515" s="22">
        <f t="shared" si="116"/>
        <v>0.39782831190122409</v>
      </c>
      <c r="AO515" s="22">
        <f t="shared" si="116"/>
        <v>0.40422981296671717</v>
      </c>
      <c r="AP515" s="22">
        <f t="shared" si="116"/>
        <v>0.41085027485749065</v>
      </c>
      <c r="AQ515" s="22">
        <f t="shared" si="116"/>
        <v>0.41778081899198388</v>
      </c>
      <c r="AR515" s="22">
        <f t="shared" si="116"/>
        <v>0.42504232863325769</v>
      </c>
      <c r="AS515" s="22">
        <f t="shared" si="116"/>
        <v>0.43265442309529134</v>
      </c>
      <c r="AT515" s="22">
        <f t="shared" si="116"/>
        <v>0.44006692450146334</v>
      </c>
      <c r="AU515" s="22">
        <f t="shared" si="116"/>
        <v>0.44783152401556248</v>
      </c>
      <c r="AV515" s="22">
        <f t="shared" si="116"/>
        <v>0.45616000917872523</v>
      </c>
      <c r="AW515" s="22">
        <f t="shared" si="116"/>
        <v>0.46497167874838674</v>
      </c>
      <c r="AY515" s="79"/>
    </row>
    <row r="516" spans="1:51" x14ac:dyDescent="0.25">
      <c r="A516" s="95" t="str">
        <f t="shared" si="108"/>
        <v>PQ Organic</v>
      </c>
      <c r="B516" s="95" t="s">
        <v>968</v>
      </c>
      <c r="C516" s="95" t="s">
        <v>1127</v>
      </c>
      <c r="D516" t="s">
        <v>369</v>
      </c>
      <c r="E516" t="s">
        <v>55</v>
      </c>
      <c r="F516" t="s">
        <v>421</v>
      </c>
      <c r="G516" t="s">
        <v>1154</v>
      </c>
      <c r="H516" t="s">
        <v>1155</v>
      </c>
      <c r="I516" t="s">
        <v>139</v>
      </c>
      <c r="J516" t="s">
        <v>287</v>
      </c>
      <c r="K516" s="22">
        <f t="shared" si="117"/>
        <v>0.93210651077804829</v>
      </c>
      <c r="L516" s="22">
        <f t="shared" si="116"/>
        <v>0.93731746283627526</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0.93181807010778428</v>
      </c>
      <c r="T516" s="22">
        <f t="shared" si="116"/>
        <v>0.94743244680884642</v>
      </c>
      <c r="U516" s="22">
        <f t="shared" si="116"/>
        <v>0.95235535217052214</v>
      </c>
      <c r="V516" s="22">
        <f t="shared" si="116"/>
        <v>0.95078593004108458</v>
      </c>
      <c r="W516" s="22">
        <f t="shared" si="116"/>
        <v>0.95302982938976799</v>
      </c>
      <c r="X516" s="22">
        <f t="shared" si="116"/>
        <v>0.95607888927763895</v>
      </c>
      <c r="Y516" s="22">
        <f t="shared" si="116"/>
        <v>0.96036392155367478</v>
      </c>
      <c r="Z516" s="22">
        <f t="shared" si="116"/>
        <v>0.96551693908257352</v>
      </c>
      <c r="AA516" s="22">
        <f t="shared" si="116"/>
        <v>0.97155761572029908</v>
      </c>
      <c r="AB516" s="22">
        <f t="shared" si="116"/>
        <v>0.97936986053491026</v>
      </c>
      <c r="AC516" s="22">
        <f t="shared" si="116"/>
        <v>0.98911212772322343</v>
      </c>
      <c r="AD516" s="22">
        <f t="shared" si="116"/>
        <v>1.0004498204132997</v>
      </c>
      <c r="AE516" s="22">
        <f t="shared" si="116"/>
        <v>1.0124046994311475</v>
      </c>
      <c r="AF516" s="22">
        <f t="shared" si="116"/>
        <v>1.0251013640911517</v>
      </c>
      <c r="AG516" s="22">
        <f t="shared" si="116"/>
        <v>1.0397361254625965</v>
      </c>
      <c r="AH516" s="22">
        <f t="shared" si="116"/>
        <v>1.0552346231971832</v>
      </c>
      <c r="AI516" s="22">
        <f t="shared" si="116"/>
        <v>1.071657034267286</v>
      </c>
      <c r="AJ516" s="22">
        <f t="shared" si="116"/>
        <v>1.0891152499899179</v>
      </c>
      <c r="AK516" s="22">
        <f t="shared" si="116"/>
        <v>1.1073362802506044</v>
      </c>
      <c r="AL516" s="22">
        <f t="shared" si="116"/>
        <v>1.1257356068214228</v>
      </c>
      <c r="AM516" s="22">
        <f t="shared" si="116"/>
        <v>1.1440879764459799</v>
      </c>
      <c r="AN516" s="22">
        <f t="shared" si="116"/>
        <v>1.1632383531344423</v>
      </c>
      <c r="AO516" s="22">
        <f t="shared" si="116"/>
        <v>1.1819561550963633</v>
      </c>
      <c r="AP516" s="22">
        <f t="shared" si="116"/>
        <v>1.2013141921098898</v>
      </c>
      <c r="AQ516" s="22">
        <f t="shared" si="116"/>
        <v>1.2215789005385222</v>
      </c>
      <c r="AR516" s="22">
        <f t="shared" si="116"/>
        <v>1.2428113424329106</v>
      </c>
      <c r="AS516" s="22">
        <f t="shared" si="116"/>
        <v>1.2650688840935413</v>
      </c>
      <c r="AT516" s="22">
        <f t="shared" si="116"/>
        <v>1.2867428214941132</v>
      </c>
      <c r="AU516" s="22">
        <f t="shared" si="116"/>
        <v>1.3094462834683622</v>
      </c>
      <c r="AV516" s="22">
        <f t="shared" si="116"/>
        <v>1.3337985305947744</v>
      </c>
      <c r="AW516" s="22">
        <f t="shared" si="116"/>
        <v>1.3595635947994631</v>
      </c>
      <c r="AY516" s="79"/>
    </row>
    <row r="517" spans="1:51" x14ac:dyDescent="0.25">
      <c r="A517" s="95" t="str">
        <f t="shared" si="108"/>
        <v>PQ Organic</v>
      </c>
      <c r="B517" s="95" t="s">
        <v>968</v>
      </c>
      <c r="C517" s="95" t="s">
        <v>1127</v>
      </c>
      <c r="D517" t="s">
        <v>369</v>
      </c>
      <c r="E517" t="s">
        <v>55</v>
      </c>
      <c r="F517" t="s">
        <v>421</v>
      </c>
      <c r="G517" t="s">
        <v>1156</v>
      </c>
      <c r="H517" t="s">
        <v>1157</v>
      </c>
      <c r="I517" t="s">
        <v>139</v>
      </c>
      <c r="J517" t="s">
        <v>287</v>
      </c>
      <c r="K517" s="22">
        <f t="shared" si="117"/>
        <v>4.9862442750846905E-2</v>
      </c>
      <c r="L517" s="22">
        <f t="shared" si="116"/>
        <v>5.0141199304605817E-2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4.9847012801327445E-2</v>
      </c>
      <c r="T517" s="22">
        <f t="shared" si="116"/>
        <v>5.0682293914960028E-2</v>
      </c>
      <c r="U517" s="22">
        <f t="shared" si="116"/>
        <v>5.0945641594571781E-2</v>
      </c>
      <c r="V517" s="22">
        <f t="shared" si="116"/>
        <v>5.0861686359653741E-2</v>
      </c>
      <c r="W517" s="22">
        <f t="shared" si="116"/>
        <v>5.0981722322838888E-2</v>
      </c>
      <c r="X517" s="22">
        <f t="shared" si="116"/>
        <v>5.1144829835065117E-2</v>
      </c>
      <c r="Y517" s="22">
        <f t="shared" si="116"/>
        <v>5.1374054901169426E-2</v>
      </c>
      <c r="Z517" s="22">
        <f t="shared" si="116"/>
        <v>5.16497122842665E-2</v>
      </c>
      <c r="AA517" s="22">
        <f t="shared" si="116"/>
        <v>5.1972854424721632E-2</v>
      </c>
      <c r="AB517" s="22">
        <f t="shared" si="116"/>
        <v>5.2390765473855912E-2</v>
      </c>
      <c r="AC517" s="22">
        <f t="shared" si="116"/>
        <v>5.2911921837773199E-2</v>
      </c>
      <c r="AD517" s="22">
        <f t="shared" si="116"/>
        <v>5.3518424470410907E-2</v>
      </c>
      <c r="AE517" s="22">
        <f t="shared" si="116"/>
        <v>5.4157943091649959E-2</v>
      </c>
      <c r="AF517" s="22">
        <f t="shared" si="116"/>
        <v>5.483714306227104E-2</v>
      </c>
      <c r="AG517" s="22">
        <f t="shared" si="116"/>
        <v>5.5620020279217919E-2</v>
      </c>
      <c r="AH517" s="22">
        <f t="shared" si="116"/>
        <v>5.6449102521514333E-2</v>
      </c>
      <c r="AI517" s="22">
        <f t="shared" si="116"/>
        <v>5.7327608917881384E-2</v>
      </c>
      <c r="AJ517" s="22">
        <f t="shared" si="116"/>
        <v>5.8261525022892849E-2</v>
      </c>
      <c r="AK517" s="22">
        <f t="shared" si="116"/>
        <v>5.9236247404647842E-2</v>
      </c>
      <c r="AL517" s="22">
        <f t="shared" si="116"/>
        <v>6.0220507633691592E-2</v>
      </c>
      <c r="AM517" s="22">
        <f t="shared" si="116"/>
        <v>6.120225593087171E-2</v>
      </c>
      <c r="AN517" s="22">
        <f t="shared" si="116"/>
        <v>6.2226693106499371E-2</v>
      </c>
      <c r="AO517" s="22">
        <f t="shared" si="116"/>
        <v>6.3227989973280108E-2</v>
      </c>
      <c r="AP517" s="22">
        <f t="shared" si="116"/>
        <v>6.4263535805429733E-2</v>
      </c>
      <c r="AQ517" s="22">
        <f t="shared" si="116"/>
        <v>6.5347583446124638E-2</v>
      </c>
      <c r="AR517" s="22">
        <f t="shared" si="116"/>
        <v>6.6483399370783167E-2</v>
      </c>
      <c r="AS517" s="22">
        <f t="shared" si="116"/>
        <v>6.7674052353028091E-2</v>
      </c>
      <c r="AT517" s="22">
        <f t="shared" si="116"/>
        <v>6.8833485797945612E-2</v>
      </c>
      <c r="AU517" s="22">
        <f t="shared" si="116"/>
        <v>7.0047993002698511E-2</v>
      </c>
      <c r="AV517" s="22">
        <f t="shared" si="116"/>
        <v>7.1350700916605947E-2</v>
      </c>
      <c r="AW517" s="22">
        <f t="shared" si="116"/>
        <v>7.2728986578193891E-2</v>
      </c>
      <c r="AY517" s="79"/>
    </row>
    <row r="518" spans="1:51" x14ac:dyDescent="0.25">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0.35721424445443967</v>
      </c>
      <c r="S518" s="22">
        <f t="shared" si="116"/>
        <v>0.31699467423983352</v>
      </c>
      <c r="T518" s="22">
        <f t="shared" si="116"/>
        <v>0.32885186438651698</v>
      </c>
      <c r="U518" s="22">
        <f t="shared" si="116"/>
        <v>0.32957089529346995</v>
      </c>
      <c r="V518" s="22">
        <f t="shared" si="116"/>
        <v>0.32328098949315692</v>
      </c>
      <c r="W518" s="22">
        <f t="shared" si="116"/>
        <v>0.3203729864182408</v>
      </c>
      <c r="X518" s="22">
        <f t="shared" si="116"/>
        <v>0.31793219532013056</v>
      </c>
      <c r="Y518" s="22">
        <f t="shared" si="116"/>
        <v>0.31678985342253074</v>
      </c>
      <c r="Z518" s="22">
        <f t="shared" si="116"/>
        <v>0.31651564504678592</v>
      </c>
      <c r="AA518" s="22">
        <f t="shared" si="116"/>
        <v>0.31709302707101089</v>
      </c>
      <c r="AB518" s="22">
        <f t="shared" si="116"/>
        <v>0.31931033978927781</v>
      </c>
      <c r="AC518" s="22">
        <f t="shared" si="116"/>
        <v>0.32322869131420484</v>
      </c>
      <c r="AD518" s="22">
        <f t="shared" si="116"/>
        <v>0.32570330869023784</v>
      </c>
      <c r="AE518" s="22">
        <f t="shared" si="116"/>
        <v>0.3283941520620981</v>
      </c>
      <c r="AF518" s="22">
        <f t="shared" si="116"/>
        <v>0.33137464681175233</v>
      </c>
      <c r="AG518" s="22">
        <f t="shared" si="116"/>
        <v>0.33562860972913539</v>
      </c>
      <c r="AH518" s="22">
        <f t="shared" si="116"/>
        <v>0.34014916185430494</v>
      </c>
      <c r="AI518" s="22">
        <f t="shared" si="116"/>
        <v>0.34493327848094968</v>
      </c>
      <c r="AJ518" s="22">
        <f t="shared" si="116"/>
        <v>0.35003065581338916</v>
      </c>
      <c r="AK518" s="22">
        <f t="shared" si="116"/>
        <v>0.35519162577479102</v>
      </c>
      <c r="AL518" s="22">
        <f t="shared" si="116"/>
        <v>0.3599408645035353</v>
      </c>
      <c r="AM518" s="22">
        <f t="shared" si="116"/>
        <v>0.36410854912047524</v>
      </c>
      <c r="AN518" s="22">
        <f t="shared" si="116"/>
        <v>0.37018474225004672</v>
      </c>
      <c r="AO518" s="22">
        <f t="shared" si="116"/>
        <v>0.37551880126107001</v>
      </c>
      <c r="AP518" s="22">
        <f t="shared" si="116"/>
        <v>0.38087939894834533</v>
      </c>
      <c r="AQ518" s="22">
        <f t="shared" si="116"/>
        <v>0.386424272860941</v>
      </c>
      <c r="AR518" s="22">
        <f t="shared" si="116"/>
        <v>0.39216595365851897</v>
      </c>
      <c r="AS518" s="22">
        <f t="shared" si="116"/>
        <v>0.39811185901284146</v>
      </c>
      <c r="AT518" s="22">
        <f t="shared" si="116"/>
        <v>0.40320834860174254</v>
      </c>
      <c r="AU518" s="22">
        <f t="shared" si="116"/>
        <v>0.408480833213617</v>
      </c>
      <c r="AV518" s="22">
        <f t="shared" si="116"/>
        <v>0.41426575879347838</v>
      </c>
      <c r="AW518" s="22">
        <f t="shared" si="116"/>
        <v>0.42036756803014114</v>
      </c>
      <c r="AY518" s="79"/>
    </row>
    <row r="519" spans="1:51" x14ac:dyDescent="0.25">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2.3757428620222059</v>
      </c>
      <c r="S519" s="22">
        <f t="shared" si="118"/>
        <v>2.1082525300034387</v>
      </c>
      <c r="T519" s="22">
        <f t="shared" si="118"/>
        <v>2.1871117448638238</v>
      </c>
      <c r="U519" s="22">
        <f t="shared" si="118"/>
        <v>2.1918938401225838</v>
      </c>
      <c r="V519" s="22">
        <f t="shared" si="118"/>
        <v>2.1500612451466816</v>
      </c>
      <c r="W519" s="22">
        <f t="shared" si="118"/>
        <v>2.1307208418586709</v>
      </c>
      <c r="X519" s="22">
        <f t="shared" si="118"/>
        <v>2.1144877489206246</v>
      </c>
      <c r="Y519" s="22">
        <f t="shared" si="118"/>
        <v>2.1068903178233387</v>
      </c>
      <c r="Z519" s="22">
        <f t="shared" si="118"/>
        <v>2.1050666262950872</v>
      </c>
      <c r="AA519" s="22">
        <f t="shared" si="118"/>
        <v>2.1089066501575378</v>
      </c>
      <c r="AB519" s="22">
        <f t="shared" si="118"/>
        <v>2.12365344411963</v>
      </c>
      <c r="AC519" s="22">
        <f t="shared" si="118"/>
        <v>2.1497134229999686</v>
      </c>
      <c r="AD519" s="22">
        <f t="shared" si="118"/>
        <v>2.1661714860772836</v>
      </c>
      <c r="AE519" s="22">
        <f t="shared" si="118"/>
        <v>2.1840676143329767</v>
      </c>
      <c r="AF519" s="22">
        <f t="shared" si="118"/>
        <v>2.2038901416725563</v>
      </c>
      <c r="AG519" s="22">
        <f t="shared" si="118"/>
        <v>2.2321821882333386</v>
      </c>
      <c r="AH519" s="22">
        <f t="shared" si="118"/>
        <v>2.2622472531362603</v>
      </c>
      <c r="AI519" s="22">
        <f t="shared" si="118"/>
        <v>2.2940652198139113</v>
      </c>
      <c r="AJ519" s="22">
        <f t="shared" si="118"/>
        <v>2.3279666053285673</v>
      </c>
      <c r="AK519" s="22">
        <f t="shared" si="118"/>
        <v>2.3622909295604781</v>
      </c>
      <c r="AL519" s="22">
        <f t="shared" si="118"/>
        <v>2.3938769320366284</v>
      </c>
      <c r="AM519" s="22">
        <f t="shared" si="118"/>
        <v>2.4215951631362209</v>
      </c>
      <c r="AN519" s="22">
        <f t="shared" si="118"/>
        <v>2.4620064084321496</v>
      </c>
      <c r="AO519" s="22">
        <f t="shared" si="118"/>
        <v>2.4974819047702019</v>
      </c>
      <c r="AP519" s="22">
        <f t="shared" si="118"/>
        <v>2.5331339032261067</v>
      </c>
      <c r="AQ519" s="22">
        <f t="shared" si="118"/>
        <v>2.5700114769040021</v>
      </c>
      <c r="AR519" s="22">
        <f t="shared" si="118"/>
        <v>2.6081979640965525</v>
      </c>
      <c r="AS519" s="22">
        <f t="shared" si="118"/>
        <v>2.6477426978889169</v>
      </c>
      <c r="AT519" s="22">
        <f t="shared" si="118"/>
        <v>2.681638179242674</v>
      </c>
      <c r="AU519" s="22">
        <f t="shared" si="118"/>
        <v>2.7167041596066808</v>
      </c>
      <c r="AV519" s="22">
        <f t="shared" si="118"/>
        <v>2.7551782570623273</v>
      </c>
      <c r="AW519" s="22">
        <f t="shared" si="118"/>
        <v>2.7957598686986791</v>
      </c>
      <c r="AY519" s="79"/>
    </row>
    <row r="520" spans="1:51" x14ac:dyDescent="0.25">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0.37917034791782084</v>
      </c>
      <c r="O520" s="22">
        <f t="shared" si="118"/>
        <v>0.38707850955818845</v>
      </c>
      <c r="P520" s="22">
        <f t="shared" si="118"/>
        <v>0.39252728601928993</v>
      </c>
      <c r="Q520" s="22">
        <f t="shared" si="118"/>
        <v>0.3999671364536494</v>
      </c>
      <c r="R520" s="22">
        <f t="shared" si="118"/>
        <v>0.40776627193753145</v>
      </c>
      <c r="S520" s="22">
        <f t="shared" si="118"/>
        <v>0.37647951148946435</v>
      </c>
      <c r="T520" s="22">
        <f t="shared" si="118"/>
        <v>0.39997141699658445</v>
      </c>
      <c r="U520" s="22">
        <f t="shared" si="118"/>
        <v>0.41037079319296399</v>
      </c>
      <c r="V520" s="22">
        <f t="shared" si="118"/>
        <v>0.41198230989364792</v>
      </c>
      <c r="W520" s="22">
        <f t="shared" si="118"/>
        <v>0.41774177606195234</v>
      </c>
      <c r="X520" s="22">
        <f t="shared" si="118"/>
        <v>0.42406538534293964</v>
      </c>
      <c r="Y520" s="22">
        <f t="shared" si="118"/>
        <v>0.43213306504557886</v>
      </c>
      <c r="Z520" s="22">
        <f t="shared" si="118"/>
        <v>0.44146787012268579</v>
      </c>
      <c r="AA520" s="22">
        <f t="shared" si="118"/>
        <v>0.45213226710063575</v>
      </c>
      <c r="AB520" s="22">
        <f t="shared" si="118"/>
        <v>0.46536178495323738</v>
      </c>
      <c r="AC520" s="22">
        <f t="shared" si="118"/>
        <v>0.48141197047082973</v>
      </c>
      <c r="AD520" s="22">
        <f t="shared" si="118"/>
        <v>0.50118478014784917</v>
      </c>
      <c r="AE520" s="22">
        <f t="shared" si="118"/>
        <v>0.52211547307878936</v>
      </c>
      <c r="AF520" s="22">
        <f t="shared" si="118"/>
        <v>0.54440429118141587</v>
      </c>
      <c r="AG520" s="22">
        <f t="shared" si="118"/>
        <v>0.56981889025904608</v>
      </c>
      <c r="AH520" s="22">
        <f t="shared" si="118"/>
        <v>0.59686503128482082</v>
      </c>
      <c r="AI520" s="22">
        <f t="shared" si="118"/>
        <v>0.62565178516751863</v>
      </c>
      <c r="AJ520" s="22">
        <f t="shared" si="118"/>
        <v>0.65639506950880988</v>
      </c>
      <c r="AK520" s="22">
        <f t="shared" si="118"/>
        <v>0.68875253479957244</v>
      </c>
      <c r="AL520" s="22">
        <f t="shared" si="118"/>
        <v>0.72187418485397581</v>
      </c>
      <c r="AM520" s="22">
        <f t="shared" si="118"/>
        <v>0.75542061904932911</v>
      </c>
      <c r="AN520" s="22">
        <f t="shared" si="118"/>
        <v>0.78969703567324656</v>
      </c>
      <c r="AO520" s="22">
        <f t="shared" si="118"/>
        <v>0.82375660423862163</v>
      </c>
      <c r="AP520" s="22">
        <f t="shared" si="118"/>
        <v>0.85926378714125085</v>
      </c>
      <c r="AQ520" s="22">
        <f t="shared" si="118"/>
        <v>0.89665875194812283</v>
      </c>
      <c r="AR520" s="22">
        <f t="shared" si="118"/>
        <v>0.93608188711459661</v>
      </c>
      <c r="AS520" s="22">
        <f t="shared" si="118"/>
        <v>0.97767184854251954</v>
      </c>
      <c r="AT520" s="22">
        <f t="shared" si="118"/>
        <v>1.0188963205625274</v>
      </c>
      <c r="AU520" s="22">
        <f t="shared" si="118"/>
        <v>1.0623282839268509</v>
      </c>
      <c r="AV520" s="22">
        <f t="shared" si="118"/>
        <v>1.1090025842877593</v>
      </c>
      <c r="AW520" s="22">
        <f t="shared" si="118"/>
        <v>1.1586038578549231</v>
      </c>
      <c r="AY520" s="79"/>
    </row>
    <row r="521" spans="1:51" x14ac:dyDescent="0.25">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5.9204510866484872E-2</v>
      </c>
      <c r="T521" s="22">
        <f t="shared" si="118"/>
        <v>5.9243382658139922E-2</v>
      </c>
      <c r="U521" s="22">
        <f t="shared" si="118"/>
        <v>5.9223248626805898E-2</v>
      </c>
      <c r="V521" s="22">
        <f t="shared" si="118"/>
        <v>5.9217502557232155E-2</v>
      </c>
      <c r="W521" s="22">
        <f t="shared" si="118"/>
        <v>5.9278907450518212E-2</v>
      </c>
      <c r="X521" s="22">
        <f t="shared" si="118"/>
        <v>5.9378507696160314E-2</v>
      </c>
      <c r="Y521" s="22">
        <f t="shared" si="118"/>
        <v>5.9473208670287374E-2</v>
      </c>
      <c r="Z521" s="22">
        <f t="shared" si="118"/>
        <v>5.9564005611807427E-2</v>
      </c>
      <c r="AA521" s="22">
        <f t="shared" si="118"/>
        <v>5.965047643889803E-2</v>
      </c>
      <c r="AB521" s="22">
        <f t="shared" si="118"/>
        <v>5.9734564730420145E-2</v>
      </c>
      <c r="AC521" s="22">
        <f t="shared" si="118"/>
        <v>5.9817831383830941E-2</v>
      </c>
      <c r="AD521" s="22">
        <f t="shared" si="118"/>
        <v>5.9899868652981712E-2</v>
      </c>
      <c r="AE521" s="22">
        <f t="shared" si="118"/>
        <v>5.9980796115325127E-2</v>
      </c>
      <c r="AF521" s="22">
        <f t="shared" si="118"/>
        <v>6.0060966844279105E-2</v>
      </c>
      <c r="AG521" s="22">
        <f t="shared" si="118"/>
        <v>6.0140866812321149E-2</v>
      </c>
      <c r="AH521" s="22">
        <f t="shared" si="118"/>
        <v>6.021983152959743E-2</v>
      </c>
      <c r="AI521" s="22">
        <f t="shared" si="118"/>
        <v>6.0298860739719302E-2</v>
      </c>
      <c r="AJ521" s="22">
        <f t="shared" si="118"/>
        <v>6.0377128582057585E-2</v>
      </c>
      <c r="AK521" s="22">
        <f t="shared" si="118"/>
        <v>6.0452645130385001E-2</v>
      </c>
      <c r="AL521" s="22">
        <f t="shared" si="118"/>
        <v>6.0524700795761104E-2</v>
      </c>
      <c r="AM521" s="22">
        <f t="shared" si="118"/>
        <v>6.059334448260556E-2</v>
      </c>
      <c r="AN521" s="22">
        <f t="shared" si="118"/>
        <v>6.0659933748931069E-2</v>
      </c>
      <c r="AO521" s="22">
        <f t="shared" si="118"/>
        <v>6.0721872346044863E-2</v>
      </c>
      <c r="AP521" s="22">
        <f t="shared" si="118"/>
        <v>6.0779624538849837E-2</v>
      </c>
      <c r="AQ521" s="22">
        <f t="shared" si="118"/>
        <v>6.0833384786595716E-2</v>
      </c>
      <c r="AR521" s="22">
        <f t="shared" si="118"/>
        <v>6.0882335471582338E-2</v>
      </c>
      <c r="AS521" s="22">
        <f t="shared" si="118"/>
        <v>6.0925577411786301E-2</v>
      </c>
      <c r="AT521" s="22">
        <f t="shared" si="118"/>
        <v>6.0961136932547622E-2</v>
      </c>
      <c r="AU521" s="22">
        <f t="shared" si="118"/>
        <v>6.0991033843485122E-2</v>
      </c>
      <c r="AV521" s="22">
        <f t="shared" si="118"/>
        <v>6.1016092608455606E-2</v>
      </c>
      <c r="AW521" s="22">
        <f t="shared" si="118"/>
        <v>6.1035130575816006E-2</v>
      </c>
      <c r="AY521" s="79"/>
    </row>
    <row r="522" spans="1:51" x14ac:dyDescent="0.25">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4.8184424106406554E-2</v>
      </c>
      <c r="T522" s="22">
        <f t="shared" si="118"/>
        <v>4.8216060460925338E-2</v>
      </c>
      <c r="U522" s="22">
        <f t="shared" si="118"/>
        <v>4.8199674096262038E-2</v>
      </c>
      <c r="V522" s="22">
        <f t="shared" si="118"/>
        <v>4.8194997576699018E-2</v>
      </c>
      <c r="W522" s="22">
        <f t="shared" si="118"/>
        <v>4.8244972812994384E-2</v>
      </c>
      <c r="X522" s="22">
        <f t="shared" si="118"/>
        <v>4.8326033874168325E-2</v>
      </c>
      <c r="Y522" s="22">
        <f t="shared" si="118"/>
        <v>4.8403107594292762E-2</v>
      </c>
      <c r="Z522" s="22">
        <f t="shared" si="118"/>
        <v>4.8477003962554853E-2</v>
      </c>
      <c r="AA522" s="22">
        <f t="shared" si="118"/>
        <v>4.8547379461725201E-2</v>
      </c>
      <c r="AB522" s="22">
        <f t="shared" si="118"/>
        <v>4.8615815900803681E-2</v>
      </c>
      <c r="AC522" s="22">
        <f t="shared" si="118"/>
        <v>4.8683583638145775E-2</v>
      </c>
      <c r="AD522" s="22">
        <f t="shared" si="118"/>
        <v>4.875035082381185E-2</v>
      </c>
      <c r="AE522" s="22">
        <f t="shared" si="118"/>
        <v>4.8816214777594076E-2</v>
      </c>
      <c r="AF522" s="22">
        <f t="shared" si="118"/>
        <v>4.888146285326099E-2</v>
      </c>
      <c r="AG522" s="22">
        <f t="shared" si="118"/>
        <v>4.8946490566350427E-2</v>
      </c>
      <c r="AH522" s="22">
        <f t="shared" si="118"/>
        <v>4.901075711244629E-2</v>
      </c>
      <c r="AI522" s="22">
        <f t="shared" si="118"/>
        <v>4.9075076146951828E-2</v>
      </c>
      <c r="AJ522" s="22">
        <f t="shared" si="118"/>
        <v>4.9138775531575189E-2</v>
      </c>
      <c r="AK522" s="22">
        <f t="shared" si="118"/>
        <v>4.9200235736860311E-2</v>
      </c>
      <c r="AL522" s="22">
        <f t="shared" si="118"/>
        <v>4.9258879253864976E-2</v>
      </c>
      <c r="AM522" s="22">
        <f t="shared" si="118"/>
        <v>4.9314745884139137E-2</v>
      </c>
      <c r="AN522" s="22">
        <f t="shared" si="118"/>
        <v>4.9368940495370682E-2</v>
      </c>
      <c r="AO522" s="22">
        <f t="shared" si="118"/>
        <v>4.9419350094034843E-2</v>
      </c>
      <c r="AP522" s="22">
        <f t="shared" si="118"/>
        <v>4.9466352528654479E-2</v>
      </c>
      <c r="AQ522" s="22">
        <f t="shared" si="118"/>
        <v>4.9510106062625826E-2</v>
      </c>
      <c r="AR522" s="22">
        <f t="shared" si="118"/>
        <v>4.9549945266280641E-2</v>
      </c>
      <c r="AS522" s="22">
        <f t="shared" si="118"/>
        <v>4.9585138327678802E-2</v>
      </c>
      <c r="AT522" s="22">
        <f t="shared" si="118"/>
        <v>4.9614078943930974E-2</v>
      </c>
      <c r="AU522" s="22">
        <f t="shared" si="118"/>
        <v>4.9638410965511762E-2</v>
      </c>
      <c r="AV522" s="22">
        <f t="shared" si="118"/>
        <v>4.9658805393930298E-2</v>
      </c>
      <c r="AW522" s="22">
        <f t="shared" si="118"/>
        <v>4.9674299711508316E-2</v>
      </c>
      <c r="AY522" s="79"/>
    </row>
    <row r="523" spans="1:51" x14ac:dyDescent="0.25">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7.4155715935563154E-3</v>
      </c>
      <c r="R523" s="22">
        <f t="shared" si="118"/>
        <v>7.4643602602570466E-3</v>
      </c>
      <c r="S523" s="22">
        <f t="shared" si="118"/>
        <v>7.445648564892029E-3</v>
      </c>
      <c r="T523" s="22">
        <f t="shared" si="118"/>
        <v>7.4577338337269202E-3</v>
      </c>
      <c r="U523" s="22">
        <f t="shared" si="118"/>
        <v>7.4579966791368151E-3</v>
      </c>
      <c r="V523" s="22">
        <f t="shared" si="118"/>
        <v>7.4605291285120773E-3</v>
      </c>
      <c r="W523" s="22">
        <f t="shared" si="118"/>
        <v>7.4753643058316672E-3</v>
      </c>
      <c r="X523" s="22">
        <f t="shared" si="118"/>
        <v>7.4969700596856387E-3</v>
      </c>
      <c r="Y523" s="22">
        <f t="shared" si="118"/>
        <v>7.5171945898967292E-3</v>
      </c>
      <c r="Z523" s="22">
        <f t="shared" si="118"/>
        <v>7.536264857338092E-3</v>
      </c>
      <c r="AA523" s="22">
        <f t="shared" si="118"/>
        <v>7.5541359508139614E-3</v>
      </c>
      <c r="AB523" s="22">
        <f t="shared" si="118"/>
        <v>7.571204212548587E-3</v>
      </c>
      <c r="AC523" s="22">
        <f t="shared" si="118"/>
        <v>7.5877884289548541E-3</v>
      </c>
      <c r="AD523" s="22">
        <f t="shared" si="118"/>
        <v>7.6038348009783239E-3</v>
      </c>
      <c r="AE523" s="22">
        <f t="shared" si="118"/>
        <v>7.6193864248796164E-3</v>
      </c>
      <c r="AF523" s="22">
        <f t="shared" si="118"/>
        <v>7.6345278486947468E-3</v>
      </c>
      <c r="AG523" s="22">
        <f t="shared" si="118"/>
        <v>7.6493661802614753E-3</v>
      </c>
      <c r="AH523" s="22">
        <f t="shared" si="118"/>
        <v>7.6637931977367596E-3</v>
      </c>
      <c r="AI523" s="22">
        <f t="shared" si="118"/>
        <v>7.678008232817223E-3</v>
      </c>
      <c r="AJ523" s="22">
        <f t="shared" si="118"/>
        <v>7.6918710267490174E-3</v>
      </c>
      <c r="AK523" s="22">
        <f t="shared" si="118"/>
        <v>7.7050269321517805E-3</v>
      </c>
      <c r="AL523" s="22">
        <f t="shared" si="118"/>
        <v>7.7173585913482183E-3</v>
      </c>
      <c r="AM523" s="22">
        <f t="shared" si="118"/>
        <v>7.7288879821910744E-3</v>
      </c>
      <c r="AN523" s="22">
        <f t="shared" si="118"/>
        <v>7.7398760837182118E-3</v>
      </c>
      <c r="AO523" s="22">
        <f t="shared" si="118"/>
        <v>7.7498578922054195E-3</v>
      </c>
      <c r="AP523" s="22">
        <f t="shared" si="118"/>
        <v>7.7589301068001311E-3</v>
      </c>
      <c r="AQ523" s="22">
        <f t="shared" si="118"/>
        <v>7.7671389925368737E-3</v>
      </c>
      <c r="AR523" s="22">
        <f t="shared" si="118"/>
        <v>7.7743457304660793E-3</v>
      </c>
      <c r="AS523" s="22">
        <f t="shared" si="118"/>
        <v>7.7803971266300741E-3</v>
      </c>
      <c r="AT523" s="22">
        <f t="shared" si="118"/>
        <v>7.7849455648389063E-3</v>
      </c>
      <c r="AU523" s="22">
        <f t="shared" si="118"/>
        <v>7.7883687411193182E-3</v>
      </c>
      <c r="AV523" s="22">
        <f t="shared" si="118"/>
        <v>7.7908253006430447E-3</v>
      </c>
      <c r="AW523" s="22">
        <f t="shared" si="118"/>
        <v>7.7921100551359059E-3</v>
      </c>
      <c r="AY523" s="79"/>
    </row>
    <row r="524" spans="1:51" x14ac:dyDescent="0.25">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8.7964358824768801E-2</v>
      </c>
      <c r="O524" s="22">
        <f t="shared" si="118"/>
        <v>8.8412215452112072E-2</v>
      </c>
      <c r="P524" s="22">
        <f t="shared" si="118"/>
        <v>8.8924932944132923E-2</v>
      </c>
      <c r="Q524" s="22">
        <f t="shared" si="118"/>
        <v>8.9476727309038592E-2</v>
      </c>
      <c r="R524" s="22">
        <f t="shared" si="118"/>
        <v>9.0065414259340087E-2</v>
      </c>
      <c r="S524" s="22">
        <f t="shared" si="118"/>
        <v>8.9839637831651067E-2</v>
      </c>
      <c r="T524" s="22">
        <f t="shared" si="118"/>
        <v>8.9985459403239057E-2</v>
      </c>
      <c r="U524" s="22">
        <f t="shared" si="118"/>
        <v>8.998863091156703E-2</v>
      </c>
      <c r="V524" s="22">
        <f t="shared" si="118"/>
        <v>9.0019187596148326E-2</v>
      </c>
      <c r="W524" s="22">
        <f t="shared" si="118"/>
        <v>9.0198189726848496E-2</v>
      </c>
      <c r="X524" s="22">
        <f t="shared" si="118"/>
        <v>9.0458886036163061E-2</v>
      </c>
      <c r="Y524" s="22">
        <f t="shared" si="118"/>
        <v>9.0702916418962359E-2</v>
      </c>
      <c r="Z524" s="22">
        <f t="shared" si="118"/>
        <v>9.0933019398622597E-2</v>
      </c>
      <c r="AA524" s="22">
        <f t="shared" si="118"/>
        <v>9.1148653073988131E-2</v>
      </c>
      <c r="AB524" s="22">
        <f t="shared" si="118"/>
        <v>9.1354599733878203E-2</v>
      </c>
      <c r="AC524" s="22">
        <f t="shared" si="118"/>
        <v>9.1554705874085499E-2</v>
      </c>
      <c r="AD524" s="22">
        <f t="shared" si="118"/>
        <v>9.1748322352023765E-2</v>
      </c>
      <c r="AE524" s="22">
        <f t="shared" si="118"/>
        <v>9.1935969169733386E-2</v>
      </c>
      <c r="AF524" s="22">
        <f t="shared" si="118"/>
        <v>9.2118666488838791E-2</v>
      </c>
      <c r="AG524" s="22">
        <f t="shared" si="118"/>
        <v>9.2297706678872285E-2</v>
      </c>
      <c r="AH524" s="22">
        <f t="shared" si="118"/>
        <v>9.2471783928647647E-2</v>
      </c>
      <c r="AI524" s="22">
        <f t="shared" si="118"/>
        <v>9.2643303386256037E-2</v>
      </c>
      <c r="AJ524" s="22">
        <f t="shared" si="118"/>
        <v>9.2810572681242626E-2</v>
      </c>
      <c r="AK524" s="22">
        <f t="shared" si="118"/>
        <v>9.2969312617250999E-2</v>
      </c>
      <c r="AL524" s="22">
        <f t="shared" si="118"/>
        <v>9.3118107149576246E-2</v>
      </c>
      <c r="AM524" s="22">
        <f t="shared" si="118"/>
        <v>9.3257221464295006E-2</v>
      </c>
      <c r="AN524" s="22">
        <f t="shared" si="118"/>
        <v>9.3389804549979458E-2</v>
      </c>
      <c r="AO524" s="22">
        <f t="shared" si="118"/>
        <v>9.3510245644073564E-2</v>
      </c>
      <c r="AP524" s="22">
        <f t="shared" si="118"/>
        <v>9.3619711524233831E-2</v>
      </c>
      <c r="AQ524" s="22">
        <f t="shared" si="118"/>
        <v>9.3718760427114856E-2</v>
      </c>
      <c r="AR524" s="22">
        <f t="shared" si="118"/>
        <v>9.3805717355025783E-2</v>
      </c>
      <c r="AS524" s="22">
        <f t="shared" si="118"/>
        <v>9.387873386057409E-2</v>
      </c>
      <c r="AT524" s="22">
        <f t="shared" si="118"/>
        <v>9.3933615586164518E-2</v>
      </c>
      <c r="AU524" s="22">
        <f t="shared" si="118"/>
        <v>9.3974919834489676E-2</v>
      </c>
      <c r="AV524" s="22">
        <f t="shared" si="118"/>
        <v>9.40045608276147E-2</v>
      </c>
      <c r="AW524" s="22">
        <f t="shared" si="118"/>
        <v>9.402006275163588E-2</v>
      </c>
      <c r="AY524" s="79"/>
    </row>
    <row r="525" spans="1:51" x14ac:dyDescent="0.25">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5">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5">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0.12100901910045002</v>
      </c>
      <c r="P527" s="22">
        <f t="shared" si="119"/>
        <v>0.11845842648899831</v>
      </c>
      <c r="Q527" s="22">
        <f t="shared" si="119"/>
        <v>0.11660641339960408</v>
      </c>
      <c r="R527" s="22">
        <f t="shared" si="119"/>
        <v>0.11491827863139022</v>
      </c>
      <c r="S527" s="22">
        <f t="shared" si="119"/>
        <v>0.10257712115041472</v>
      </c>
      <c r="T527" s="22">
        <f t="shared" si="119"/>
        <v>0.10612173832190724</v>
      </c>
      <c r="U527" s="22">
        <f t="shared" si="119"/>
        <v>0.10603051457441355</v>
      </c>
      <c r="V527" s="22">
        <f t="shared" si="119"/>
        <v>0.1036407345850178</v>
      </c>
      <c r="W527" s="22">
        <f t="shared" si="119"/>
        <v>0.10235637270354113</v>
      </c>
      <c r="X527" s="22">
        <f t="shared" si="119"/>
        <v>0.10122895975061659</v>
      </c>
      <c r="Y527" s="22">
        <f t="shared" si="119"/>
        <v>0.10055360331560556</v>
      </c>
      <c r="Z527" s="22">
        <f t="shared" si="119"/>
        <v>0.10018513789519663</v>
      </c>
      <c r="AA527" s="22">
        <f t="shared" si="119"/>
        <v>0.10011583979014999</v>
      </c>
      <c r="AB527" s="22">
        <f t="shared" si="119"/>
        <v>0.10060044292898597</v>
      </c>
      <c r="AC527" s="22">
        <f t="shared" si="119"/>
        <v>0.10165526096833698</v>
      </c>
      <c r="AD527" s="22">
        <f t="shared" si="119"/>
        <v>0.10315232591064444</v>
      </c>
      <c r="AE527" s="22">
        <f t="shared" si="119"/>
        <v>0.10477689916810205</v>
      </c>
      <c r="AF527" s="22">
        <f t="shared" si="119"/>
        <v>0.10655681280553714</v>
      </c>
      <c r="AG527" s="22">
        <f t="shared" si="119"/>
        <v>0.10882806063893279</v>
      </c>
      <c r="AH527" s="22">
        <f t="shared" si="119"/>
        <v>0.11126188610963902</v>
      </c>
      <c r="AI527" s="22">
        <f t="shared" si="119"/>
        <v>0.11386230951414482</v>
      </c>
      <c r="AJ527" s="22">
        <f t="shared" si="119"/>
        <v>0.11665295090720325</v>
      </c>
      <c r="AK527" s="22">
        <f t="shared" si="119"/>
        <v>0.11955448296180408</v>
      </c>
      <c r="AL527" s="22">
        <f t="shared" si="119"/>
        <v>0.12240449334862206</v>
      </c>
      <c r="AM527" s="22">
        <f t="shared" si="119"/>
        <v>0.12514279113351157</v>
      </c>
      <c r="AN527" s="22">
        <f t="shared" si="119"/>
        <v>0.12798748329061832</v>
      </c>
      <c r="AO527" s="22">
        <f t="shared" si="119"/>
        <v>0.13062298874605013</v>
      </c>
      <c r="AP527" s="22">
        <f t="shared" si="119"/>
        <v>0.13332536020230906</v>
      </c>
      <c r="AQ527" s="22">
        <f t="shared" si="119"/>
        <v>0.13615436014686075</v>
      </c>
      <c r="AR527" s="22">
        <f t="shared" si="119"/>
        <v>0.13911846964021221</v>
      </c>
      <c r="AS527" s="22">
        <f t="shared" si="119"/>
        <v>0.14222468867268048</v>
      </c>
      <c r="AT527" s="22">
        <f t="shared" si="119"/>
        <v>0.14508620992791244</v>
      </c>
      <c r="AU527" s="22">
        <f t="shared" si="119"/>
        <v>0.14808269746470262</v>
      </c>
      <c r="AV527" s="22">
        <f t="shared" si="119"/>
        <v>0.15134508064341001</v>
      </c>
      <c r="AW527" s="22">
        <f t="shared" si="119"/>
        <v>0.15480705115761836</v>
      </c>
      <c r="AY527" s="79"/>
    </row>
    <row r="528" spans="1:51" x14ac:dyDescent="0.25">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3.0700450247237832E-2</v>
      </c>
      <c r="P528" s="22">
        <f t="shared" si="119"/>
        <v>3.0053355161673637E-2</v>
      </c>
      <c r="Q528" s="22">
        <f t="shared" si="119"/>
        <v>2.9583492368545926E-2</v>
      </c>
      <c r="R528" s="22">
        <f t="shared" si="119"/>
        <v>2.9155206131309685E-2</v>
      </c>
      <c r="S528" s="22">
        <f t="shared" si="119"/>
        <v>2.6024207350768307E-2</v>
      </c>
      <c r="T528" s="22">
        <f t="shared" si="119"/>
        <v>2.6923490263131886E-2</v>
      </c>
      <c r="U528" s="22">
        <f t="shared" si="119"/>
        <v>2.6900346450033353E-2</v>
      </c>
      <c r="V528" s="22">
        <f t="shared" si="119"/>
        <v>2.6294050140785639E-2</v>
      </c>
      <c r="W528" s="22">
        <f t="shared" si="119"/>
        <v>2.5968202626816525E-2</v>
      </c>
      <c r="X528" s="22">
        <f t="shared" si="119"/>
        <v>2.5682173655367548E-2</v>
      </c>
      <c r="Y528" s="22">
        <f t="shared" si="119"/>
        <v>2.5510833148797568E-2</v>
      </c>
      <c r="Z528" s="22">
        <f t="shared" si="119"/>
        <v>2.5417352064567786E-2</v>
      </c>
      <c r="AA528" s="22">
        <f t="shared" si="119"/>
        <v>2.539977087068631E-2</v>
      </c>
      <c r="AB528" s="22">
        <f t="shared" si="119"/>
        <v>2.5522716537580269E-2</v>
      </c>
      <c r="AC528" s="22">
        <f t="shared" si="119"/>
        <v>2.5790327902234858E-2</v>
      </c>
      <c r="AD528" s="22">
        <f t="shared" si="119"/>
        <v>2.6170138994993514E-2</v>
      </c>
      <c r="AE528" s="22">
        <f t="shared" si="119"/>
        <v>2.6582299434226301E-2</v>
      </c>
      <c r="AF528" s="22">
        <f t="shared" si="119"/>
        <v>2.7033870321063219E-2</v>
      </c>
      <c r="AG528" s="22">
        <f t="shared" si="119"/>
        <v>2.7610094569690744E-2</v>
      </c>
      <c r="AH528" s="22">
        <f t="shared" si="119"/>
        <v>2.8227565385744974E-2</v>
      </c>
      <c r="AI528" s="22">
        <f t="shared" si="119"/>
        <v>2.8887302733797623E-2</v>
      </c>
      <c r="AJ528" s="22">
        <f t="shared" si="119"/>
        <v>2.9595299111938284E-2</v>
      </c>
      <c r="AK528" s="22">
        <f t="shared" si="119"/>
        <v>3.0331428874374376E-2</v>
      </c>
      <c r="AL528" s="22">
        <f t="shared" si="119"/>
        <v>3.1054487392946327E-2</v>
      </c>
      <c r="AM528" s="22">
        <f t="shared" si="119"/>
        <v>3.1749203997808124E-2</v>
      </c>
      <c r="AN528" s="22">
        <f t="shared" si="119"/>
        <v>3.2470913261193425E-2</v>
      </c>
      <c r="AO528" s="22">
        <f t="shared" si="119"/>
        <v>3.3139551059535081E-2</v>
      </c>
      <c r="AP528" s="22">
        <f t="shared" si="119"/>
        <v>3.3825153017630158E-2</v>
      </c>
      <c r="AQ528" s="22">
        <f t="shared" si="119"/>
        <v>3.454288110676583E-2</v>
      </c>
      <c r="AR528" s="22">
        <f t="shared" si="119"/>
        <v>3.5294887004379646E-2</v>
      </c>
      <c r="AS528" s="22">
        <f t="shared" si="119"/>
        <v>3.6082946634746177E-2</v>
      </c>
      <c r="AT528" s="22">
        <f t="shared" si="119"/>
        <v>3.6808925504591701E-2</v>
      </c>
      <c r="AU528" s="22">
        <f t="shared" si="119"/>
        <v>3.7569145835469123E-2</v>
      </c>
      <c r="AV528" s="22">
        <f t="shared" si="119"/>
        <v>3.8396824906086091E-2</v>
      </c>
      <c r="AW528" s="22">
        <f t="shared" si="119"/>
        <v>3.9275140045890937E-2</v>
      </c>
      <c r="AY528" s="79"/>
    </row>
    <row r="529" spans="1:51" x14ac:dyDescent="0.25">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0.16019971617730658</v>
      </c>
      <c r="M529" s="22">
        <f t="shared" si="119"/>
        <v>0.16393118028621728</v>
      </c>
      <c r="N529" s="22">
        <f t="shared" si="119"/>
        <v>0.1667959170810015</v>
      </c>
      <c r="O529" s="22">
        <f t="shared" si="119"/>
        <v>0.16909558154641685</v>
      </c>
      <c r="P529" s="22">
        <f t="shared" si="119"/>
        <v>0.1708164974258628</v>
      </c>
      <c r="Q529" s="22">
        <f t="shared" si="119"/>
        <v>0.17302318661183388</v>
      </c>
      <c r="R529" s="22">
        <f t="shared" si="119"/>
        <v>0.17531753251219057</v>
      </c>
      <c r="S529" s="22">
        <f t="shared" si="119"/>
        <v>0.16770706546141487</v>
      </c>
      <c r="T529" s="22">
        <f t="shared" si="119"/>
        <v>0.17373916608304588</v>
      </c>
      <c r="U529" s="22">
        <f t="shared" si="119"/>
        <v>0.17653493666053177</v>
      </c>
      <c r="V529" s="22">
        <f t="shared" si="119"/>
        <v>0.17726209949621408</v>
      </c>
      <c r="W529" s="22">
        <f t="shared" si="119"/>
        <v>0.17906549253865273</v>
      </c>
      <c r="X529" s="22">
        <f t="shared" si="119"/>
        <v>0.18105021442014085</v>
      </c>
      <c r="Y529" s="22">
        <f t="shared" si="119"/>
        <v>0.18341345763964922</v>
      </c>
      <c r="Z529" s="22">
        <f t="shared" si="119"/>
        <v>0.18604368266290003</v>
      </c>
      <c r="AA529" s="22">
        <f t="shared" si="119"/>
        <v>0.18895296536741077</v>
      </c>
      <c r="AB529" s="22">
        <f t="shared" si="119"/>
        <v>0.1924288532507111</v>
      </c>
      <c r="AC529" s="22">
        <f t="shared" si="119"/>
        <v>0.196529195500668</v>
      </c>
      <c r="AD529" s="22">
        <f t="shared" si="119"/>
        <v>0.20115446368921791</v>
      </c>
      <c r="AE529" s="22">
        <f t="shared" si="119"/>
        <v>0.20599185326350888</v>
      </c>
      <c r="AF529" s="22">
        <f t="shared" si="119"/>
        <v>0.21108449324606129</v>
      </c>
      <c r="AG529" s="22">
        <f t="shared" si="119"/>
        <v>0.21682898446902202</v>
      </c>
      <c r="AH529" s="22">
        <f t="shared" si="119"/>
        <v>0.22287848165916574</v>
      </c>
      <c r="AI529" s="22">
        <f t="shared" si="119"/>
        <v>0.22925484569945415</v>
      </c>
      <c r="AJ529" s="22">
        <f t="shared" si="119"/>
        <v>0.23599980682955346</v>
      </c>
      <c r="AK529" s="22">
        <f t="shared" si="119"/>
        <v>0.24302834991141717</v>
      </c>
      <c r="AL529" s="22">
        <f t="shared" si="119"/>
        <v>0.25014767810727451</v>
      </c>
      <c r="AM529" s="22">
        <f t="shared" si="119"/>
        <v>0.25728215562360784</v>
      </c>
      <c r="AN529" s="22">
        <f t="shared" si="119"/>
        <v>0.26471522817557319</v>
      </c>
      <c r="AO529" s="22">
        <f t="shared" si="119"/>
        <v>0.27203533050612827</v>
      </c>
      <c r="AP529" s="22">
        <f t="shared" si="119"/>
        <v>0.27960534624779138</v>
      </c>
      <c r="AQ529" s="22">
        <f t="shared" si="119"/>
        <v>0.28751793145302856</v>
      </c>
      <c r="AR529" s="22">
        <f t="shared" si="119"/>
        <v>0.29579788507490112</v>
      </c>
      <c r="AS529" s="22">
        <f t="shared" si="119"/>
        <v>0.30446905638185684</v>
      </c>
      <c r="AT529" s="22">
        <f t="shared" si="119"/>
        <v>0.31298228556269558</v>
      </c>
      <c r="AU529" s="22">
        <f t="shared" si="119"/>
        <v>0.3218906798805764</v>
      </c>
      <c r="AV529" s="22">
        <f t="shared" si="119"/>
        <v>0.33141091840834092</v>
      </c>
      <c r="AW529" s="22">
        <f t="shared" si="119"/>
        <v>0.34146729770067868</v>
      </c>
      <c r="AY529" s="79"/>
    </row>
    <row r="530" spans="1:51" x14ac:dyDescent="0.25">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0.81503229757580609</v>
      </c>
      <c r="P530" s="22">
        <f t="shared" si="119"/>
        <v>0.80443274266431908</v>
      </c>
      <c r="Q530" s="22">
        <f t="shared" si="119"/>
        <v>0.79997057217510759</v>
      </c>
      <c r="R530" s="22">
        <f t="shared" si="119"/>
        <v>0.79652072541357855</v>
      </c>
      <c r="S530" s="22">
        <f t="shared" si="119"/>
        <v>0.68624052847909656</v>
      </c>
      <c r="T530" s="22">
        <f t="shared" si="119"/>
        <v>0.73716003172916666</v>
      </c>
      <c r="U530" s="22">
        <f t="shared" si="119"/>
        <v>0.75120424677934983</v>
      </c>
      <c r="V530" s="22">
        <f t="shared" si="119"/>
        <v>0.74047151817558654</v>
      </c>
      <c r="W530" s="22">
        <f t="shared" si="119"/>
        <v>0.74052926965821742</v>
      </c>
      <c r="X530" s="22">
        <f t="shared" si="119"/>
        <v>0.74168757836877641</v>
      </c>
      <c r="Y530" s="22">
        <f t="shared" si="119"/>
        <v>0.74775276673324975</v>
      </c>
      <c r="Z530" s="22">
        <f t="shared" si="119"/>
        <v>0.7572724322108666</v>
      </c>
      <c r="AA530" s="22">
        <f t="shared" si="119"/>
        <v>0.77030242824030004</v>
      </c>
      <c r="AB530" s="22">
        <f t="shared" si="119"/>
        <v>0.78992162324465998</v>
      </c>
      <c r="AC530" s="22">
        <f t="shared" si="119"/>
        <v>0.81656192365071967</v>
      </c>
      <c r="AD530" s="22">
        <f t="shared" si="119"/>
        <v>0.8489701576727231</v>
      </c>
      <c r="AE530" s="22">
        <f t="shared" si="119"/>
        <v>0.88356131973277385</v>
      </c>
      <c r="AF530" s="22">
        <f t="shared" si="119"/>
        <v>0.9207465393820855</v>
      </c>
      <c r="AG530" s="22">
        <f t="shared" si="119"/>
        <v>0.96476976052620256</v>
      </c>
      <c r="AH530" s="22">
        <f t="shared" si="119"/>
        <v>1.0117665620478089</v>
      </c>
      <c r="AI530" s="22">
        <f t="shared" si="119"/>
        <v>1.0618779668139025</v>
      </c>
      <c r="AJ530" s="22">
        <f t="shared" si="119"/>
        <v>1.1155203949972583</v>
      </c>
      <c r="AK530" s="22">
        <f t="shared" si="119"/>
        <v>1.1717995904535186</v>
      </c>
      <c r="AL530" s="22">
        <f t="shared" si="119"/>
        <v>1.2286641004263119</v>
      </c>
      <c r="AM530" s="22">
        <f t="shared" si="119"/>
        <v>1.2853138529416839</v>
      </c>
      <c r="AN530" s="22">
        <f t="shared" si="119"/>
        <v>1.3446599900319607</v>
      </c>
      <c r="AO530" s="22">
        <f t="shared" si="119"/>
        <v>1.4024914350668463</v>
      </c>
      <c r="AP530" s="22">
        <f t="shared" si="119"/>
        <v>1.4625576237178592</v>
      </c>
      <c r="AQ530" s="22">
        <f t="shared" si="119"/>
        <v>1.52576612580273</v>
      </c>
      <c r="AR530" s="22">
        <f t="shared" si="119"/>
        <v>1.5923501502068407</v>
      </c>
      <c r="AS530" s="22">
        <f t="shared" si="119"/>
        <v>1.6625322928472692</v>
      </c>
      <c r="AT530" s="22">
        <f t="shared" si="119"/>
        <v>1.7308029312825794</v>
      </c>
      <c r="AU530" s="22">
        <f t="shared" si="119"/>
        <v>1.8026650766011629</v>
      </c>
      <c r="AV530" s="22">
        <f t="shared" si="119"/>
        <v>1.8801959598290792</v>
      </c>
      <c r="AW530" s="22">
        <f t="shared" si="119"/>
        <v>1.9626043807770914</v>
      </c>
      <c r="AY530" s="79"/>
    </row>
    <row r="531" spans="1:51" x14ac:dyDescent="0.25">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5">
      <c r="A532" s="95" t="str">
        <f t="shared" si="108"/>
        <v>PQ U&amp;D</v>
      </c>
      <c r="B532" s="95" t="s">
        <v>968</v>
      </c>
      <c r="C532" s="95" t="s">
        <v>1336</v>
      </c>
      <c r="D532" t="s">
        <v>369</v>
      </c>
      <c r="E532" t="s">
        <v>55</v>
      </c>
      <c r="F532" t="s">
        <v>422</v>
      </c>
      <c r="G532" t="s">
        <v>1154</v>
      </c>
      <c r="H532" t="s">
        <v>1241</v>
      </c>
      <c r="I532" t="s">
        <v>139</v>
      </c>
      <c r="J532" t="s">
        <v>287</v>
      </c>
      <c r="K532" s="22">
        <f t="shared" si="117"/>
        <v>1.0775797812462986</v>
      </c>
      <c r="L532" s="22">
        <f t="shared" si="119"/>
        <v>1.0836040032789309</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1.0772463238240282</v>
      </c>
      <c r="T532" s="22">
        <f t="shared" si="119"/>
        <v>1.0952976263686085</v>
      </c>
      <c r="U532" s="22">
        <f t="shared" si="119"/>
        <v>1.10098884643991</v>
      </c>
      <c r="V532" s="22">
        <f t="shared" si="119"/>
        <v>1.0991744855966292</v>
      </c>
      <c r="W532" s="22">
        <f t="shared" si="119"/>
        <v>1.1017685888899051</v>
      </c>
      <c r="X532" s="22">
        <f t="shared" si="119"/>
        <v>1.1052935136157676</v>
      </c>
      <c r="Y532" s="22">
        <f t="shared" si="119"/>
        <v>1.1102473081545372</v>
      </c>
      <c r="Z532" s="22">
        <f t="shared" si="119"/>
        <v>1.1162045538526861</v>
      </c>
      <c r="AA532" s="22">
        <f t="shared" si="119"/>
        <v>1.1231879950523691</v>
      </c>
      <c r="AB532" s="22">
        <f t="shared" si="119"/>
        <v>1.1322194919478732</v>
      </c>
      <c r="AC532" s="22">
        <f t="shared" si="119"/>
        <v>1.1434822285817614</v>
      </c>
      <c r="AD532" s="22">
        <f t="shared" si="119"/>
        <v>1.1565893877610403</v>
      </c>
      <c r="AE532" s="22">
        <f t="shared" si="119"/>
        <v>1.1704100571458353</v>
      </c>
      <c r="AF532" s="22">
        <f t="shared" ref="L532:AW539" si="120">AF1483</f>
        <v>1.1850882821863025</v>
      </c>
      <c r="AG532" s="22">
        <f t="shared" si="120"/>
        <v>1.2020070814596491</v>
      </c>
      <c r="AH532" s="22">
        <f t="shared" si="120"/>
        <v>1.2199244198811368</v>
      </c>
      <c r="AI532" s="22">
        <f t="shared" si="120"/>
        <v>1.2389098662049551</v>
      </c>
      <c r="AJ532" s="22">
        <f t="shared" si="120"/>
        <v>1.2590927745548184</v>
      </c>
      <c r="AK532" s="22">
        <f t="shared" si="120"/>
        <v>1.2801575494226642</v>
      </c>
      <c r="AL532" s="22">
        <f t="shared" si="120"/>
        <v>1.3014284471923965</v>
      </c>
      <c r="AM532" s="22">
        <f t="shared" si="120"/>
        <v>1.3226450594751211</v>
      </c>
      <c r="AN532" s="22">
        <f t="shared" si="120"/>
        <v>1.3447842232768119</v>
      </c>
      <c r="AO532" s="22">
        <f t="shared" si="120"/>
        <v>1.3664233006894375</v>
      </c>
      <c r="AP532" s="22">
        <f t="shared" si="120"/>
        <v>1.3888025342310863</v>
      </c>
      <c r="AQ532" s="22">
        <f t="shared" si="120"/>
        <v>1.4122299428191007</v>
      </c>
      <c r="AR532" s="22">
        <f t="shared" si="120"/>
        <v>1.4367761184195498</v>
      </c>
      <c r="AS532" s="22">
        <f t="shared" si="120"/>
        <v>1.4625073804549613</v>
      </c>
      <c r="AT532" s="22">
        <f t="shared" si="120"/>
        <v>1.4875639554845237</v>
      </c>
      <c r="AU532" s="22">
        <f t="shared" si="120"/>
        <v>1.5138107323333667</v>
      </c>
      <c r="AV532" s="22">
        <f t="shared" si="120"/>
        <v>1.5419636191847106</v>
      </c>
      <c r="AW532" s="22">
        <f t="shared" si="120"/>
        <v>1.5717498205774141</v>
      </c>
      <c r="AY532" s="79"/>
    </row>
    <row r="533" spans="1:51" x14ac:dyDescent="0.25">
      <c r="A533" s="95" t="str">
        <f t="shared" si="108"/>
        <v>PQ U&amp;D</v>
      </c>
      <c r="B533" s="95" t="s">
        <v>968</v>
      </c>
      <c r="C533" s="95" t="s">
        <v>1336</v>
      </c>
      <c r="D533" t="s">
        <v>369</v>
      </c>
      <c r="E533" t="s">
        <v>55</v>
      </c>
      <c r="F533" t="s">
        <v>422</v>
      </c>
      <c r="G533" t="s">
        <v>1156</v>
      </c>
      <c r="H533" t="s">
        <v>1242</v>
      </c>
      <c r="I533" t="s">
        <v>139</v>
      </c>
      <c r="J533" t="s">
        <v>287</v>
      </c>
      <c r="K533" s="22">
        <f t="shared" si="117"/>
        <v>0.73383920392416035</v>
      </c>
      <c r="L533" s="22">
        <f t="shared" si="120"/>
        <v>0.73794174034663862</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0.73361211713804919</v>
      </c>
      <c r="T533" s="22">
        <f t="shared" si="120"/>
        <v>0.74590517767950448</v>
      </c>
      <c r="U533" s="22">
        <f t="shared" si="120"/>
        <v>0.74978093748788832</v>
      </c>
      <c r="V533" s="22">
        <f t="shared" si="120"/>
        <v>0.74854534533959793</v>
      </c>
      <c r="W533" s="22">
        <f t="shared" si="120"/>
        <v>0.75031194743140117</v>
      </c>
      <c r="X533" s="22">
        <f t="shared" si="120"/>
        <v>0.75271244528755776</v>
      </c>
      <c r="Y533" s="22">
        <f t="shared" si="120"/>
        <v>0.75608601326275693</v>
      </c>
      <c r="Z533" s="22">
        <f t="shared" si="120"/>
        <v>0.76014293834319391</v>
      </c>
      <c r="AA533" s="22">
        <f t="shared" si="120"/>
        <v>0.76489870958149553</v>
      </c>
      <c r="AB533" s="22">
        <f t="shared" si="120"/>
        <v>0.7710492207616283</v>
      </c>
      <c r="AC533" s="22">
        <f t="shared" si="120"/>
        <v>0.77871922146993877</v>
      </c>
      <c r="AD533" s="22">
        <f t="shared" si="120"/>
        <v>0.7876452865513609</v>
      </c>
      <c r="AE533" s="22">
        <f t="shared" si="120"/>
        <v>0.79705725696463914</v>
      </c>
      <c r="AF533" s="22">
        <f t="shared" si="120"/>
        <v>0.80705322864690143</v>
      </c>
      <c r="AG533" s="22">
        <f t="shared" si="120"/>
        <v>0.81857504671196002</v>
      </c>
      <c r="AH533" s="22">
        <f t="shared" si="120"/>
        <v>0.83077687676899459</v>
      </c>
      <c r="AI533" s="22">
        <f t="shared" si="120"/>
        <v>0.84370609561560506</v>
      </c>
      <c r="AJ533" s="22">
        <f t="shared" si="120"/>
        <v>0.85745079429509208</v>
      </c>
      <c r="AK533" s="22">
        <f t="shared" si="120"/>
        <v>0.87179605010713312</v>
      </c>
      <c r="AL533" s="22">
        <f t="shared" si="120"/>
        <v>0.88628167702567007</v>
      </c>
      <c r="AM533" s="22">
        <f t="shared" si="120"/>
        <v>0.90073033515612888</v>
      </c>
      <c r="AN533" s="22">
        <f t="shared" si="120"/>
        <v>0.9158072571831819</v>
      </c>
      <c r="AO533" s="22">
        <f t="shared" si="120"/>
        <v>0.93054361695764665</v>
      </c>
      <c r="AP533" s="22">
        <f t="shared" si="120"/>
        <v>0.94578402812018958</v>
      </c>
      <c r="AQ533" s="22">
        <f t="shared" si="120"/>
        <v>0.96173825366101318</v>
      </c>
      <c r="AR533" s="22">
        <f t="shared" si="120"/>
        <v>0.97845436719200618</v>
      </c>
      <c r="AS533" s="22">
        <f t="shared" si="120"/>
        <v>0.99597753269367439</v>
      </c>
      <c r="AT533" s="22">
        <f t="shared" si="120"/>
        <v>1.0130412317280915</v>
      </c>
      <c r="AU533" s="22">
        <f t="shared" si="120"/>
        <v>1.0309154663449043</v>
      </c>
      <c r="AV533" s="22">
        <f t="shared" si="120"/>
        <v>1.0500877749151918</v>
      </c>
      <c r="AW533" s="22">
        <f t="shared" si="120"/>
        <v>1.0703723818634268</v>
      </c>
      <c r="AY533" s="79"/>
    </row>
    <row r="534" spans="1:51" x14ac:dyDescent="0.25">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13.711253827544148</v>
      </c>
      <c r="S534" s="22">
        <f t="shared" si="120"/>
        <v>12.167472344559267</v>
      </c>
      <c r="T534" s="22">
        <f t="shared" si="120"/>
        <v>12.622596814836001</v>
      </c>
      <c r="U534" s="22">
        <f t="shared" si="120"/>
        <v>12.650195980961469</v>
      </c>
      <c r="V534" s="22">
        <f t="shared" si="120"/>
        <v>12.408765253272689</v>
      </c>
      <c r="W534" s="22">
        <f t="shared" si="120"/>
        <v>12.297144933225404</v>
      </c>
      <c r="X534" s="22">
        <f t="shared" si="120"/>
        <v>12.203458002186826</v>
      </c>
      <c r="Y534" s="22">
        <f t="shared" si="120"/>
        <v>12.15961053541027</v>
      </c>
      <c r="Z534" s="22">
        <f t="shared" si="120"/>
        <v>12.149085365432185</v>
      </c>
      <c r="AA534" s="22">
        <f t="shared" si="120"/>
        <v>12.171247503735771</v>
      </c>
      <c r="AB534" s="22">
        <f t="shared" si="120"/>
        <v>12.256356476760155</v>
      </c>
      <c r="AC534" s="22">
        <f t="shared" si="120"/>
        <v>12.40675784842402</v>
      </c>
      <c r="AD534" s="22">
        <f t="shared" si="120"/>
        <v>12.501743161847511</v>
      </c>
      <c r="AE534" s="22">
        <f t="shared" si="120"/>
        <v>12.60502805894922</v>
      </c>
      <c r="AF534" s="22">
        <f t="shared" si="120"/>
        <v>12.719430887723828</v>
      </c>
      <c r="AG534" s="22">
        <f t="shared" si="120"/>
        <v>12.882714312835496</v>
      </c>
      <c r="AH534" s="22">
        <f t="shared" si="120"/>
        <v>13.056230455013722</v>
      </c>
      <c r="AI534" s="22">
        <f t="shared" si="120"/>
        <v>13.239863214420293</v>
      </c>
      <c r="AJ534" s="22">
        <f t="shared" si="120"/>
        <v>13.435520122130086</v>
      </c>
      <c r="AK534" s="22">
        <f t="shared" si="120"/>
        <v>13.63361795903238</v>
      </c>
      <c r="AL534" s="22">
        <f t="shared" si="120"/>
        <v>13.815911970842766</v>
      </c>
      <c r="AM534" s="22">
        <f t="shared" si="120"/>
        <v>13.975883703614199</v>
      </c>
      <c r="AN534" s="22">
        <f t="shared" si="120"/>
        <v>14.209111318688663</v>
      </c>
      <c r="AO534" s="22">
        <f t="shared" si="120"/>
        <v>14.413852977697637</v>
      </c>
      <c r="AP534" s="22">
        <f t="shared" si="120"/>
        <v>14.619613292966791</v>
      </c>
      <c r="AQ534" s="22">
        <f t="shared" si="120"/>
        <v>14.832446837086621</v>
      </c>
      <c r="AR534" s="22">
        <f t="shared" si="120"/>
        <v>15.052834584872441</v>
      </c>
      <c r="AS534" s="22">
        <f t="shared" si="120"/>
        <v>15.28106125503836</v>
      </c>
      <c r="AT534" s="22">
        <f t="shared" si="120"/>
        <v>15.476684087743651</v>
      </c>
      <c r="AU534" s="22">
        <f t="shared" si="120"/>
        <v>15.679062284967117</v>
      </c>
      <c r="AV534" s="22">
        <f t="shared" si="120"/>
        <v>15.901109933487049</v>
      </c>
      <c r="AW534" s="22">
        <f t="shared" si="120"/>
        <v>16.135320793076126</v>
      </c>
      <c r="AY534" s="79"/>
    </row>
    <row r="535" spans="1:51" x14ac:dyDescent="0.25">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8.621647483145102</v>
      </c>
      <c r="S535" s="22">
        <f t="shared" si="120"/>
        <v>7.6509164395286078</v>
      </c>
      <c r="T535" s="22">
        <f t="shared" si="120"/>
        <v>7.9370990741025862</v>
      </c>
      <c r="U535" s="22">
        <f t="shared" si="120"/>
        <v>7.9544534520577637</v>
      </c>
      <c r="V535" s="22">
        <f t="shared" si="120"/>
        <v>7.802641615451666</v>
      </c>
      <c r="W535" s="22">
        <f t="shared" si="120"/>
        <v>7.7324546680354986</v>
      </c>
      <c r="X535" s="22">
        <f t="shared" si="120"/>
        <v>7.6735442501151701</v>
      </c>
      <c r="Y535" s="22">
        <f t="shared" si="120"/>
        <v>7.6459729275846975</v>
      </c>
      <c r="Z535" s="22">
        <f t="shared" si="120"/>
        <v>7.6393546921999143</v>
      </c>
      <c r="AA535" s="22">
        <f t="shared" si="120"/>
        <v>7.6532902626684836</v>
      </c>
      <c r="AB535" s="22">
        <f t="shared" si="120"/>
        <v>7.7068068536599466</v>
      </c>
      <c r="AC535" s="22">
        <f t="shared" si="120"/>
        <v>7.8013793576611761</v>
      </c>
      <c r="AD535" s="22">
        <f t="shared" si="120"/>
        <v>7.8611061994740128</v>
      </c>
      <c r="AE535" s="22">
        <f t="shared" si="120"/>
        <v>7.9260518262083819</v>
      </c>
      <c r="AF535" s="22">
        <f t="shared" si="120"/>
        <v>7.9979884173600837</v>
      </c>
      <c r="AG535" s="22">
        <f t="shared" si="120"/>
        <v>8.1006611669758257</v>
      </c>
      <c r="AH535" s="22">
        <f t="shared" si="120"/>
        <v>8.2097682573493316</v>
      </c>
      <c r="AI535" s="22">
        <f t="shared" si="120"/>
        <v>8.3252366848085479</v>
      </c>
      <c r="AJ535" s="22">
        <f t="shared" si="120"/>
        <v>8.4482659064343135</v>
      </c>
      <c r="AK535" s="22">
        <f t="shared" si="120"/>
        <v>8.5728299863081894</v>
      </c>
      <c r="AL535" s="22">
        <f t="shared" si="120"/>
        <v>8.6874566081974383</v>
      </c>
      <c r="AM535" s="22">
        <f t="shared" si="120"/>
        <v>8.7880469629943505</v>
      </c>
      <c r="AN535" s="22">
        <f t="shared" si="120"/>
        <v>8.9347006757618317</v>
      </c>
      <c r="AO535" s="22">
        <f t="shared" si="120"/>
        <v>9.0634423963434738</v>
      </c>
      <c r="AP535" s="22">
        <f t="shared" si="120"/>
        <v>9.1928246488044216</v>
      </c>
      <c r="AQ535" s="22">
        <f t="shared" si="120"/>
        <v>9.3266545532806528</v>
      </c>
      <c r="AR535" s="22">
        <f t="shared" si="120"/>
        <v>9.4652345471245862</v>
      </c>
      <c r="AS535" s="22">
        <f t="shared" si="120"/>
        <v>9.6087436616936497</v>
      </c>
      <c r="AT535" s="22">
        <f t="shared" si="120"/>
        <v>9.7317514569290591</v>
      </c>
      <c r="AU535" s="22">
        <f t="shared" si="120"/>
        <v>9.8590070308306945</v>
      </c>
      <c r="AV535" s="22">
        <f t="shared" si="120"/>
        <v>9.9986307715971563</v>
      </c>
      <c r="AW535" s="22">
        <f t="shared" si="120"/>
        <v>10.145902749309721</v>
      </c>
      <c r="AY535" s="79"/>
    </row>
    <row r="536" spans="1:51" x14ac:dyDescent="0.25">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5">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5.8847857186566284</v>
      </c>
      <c r="T537" s="22">
        <f t="shared" si="120"/>
        <v>5.8886494810801731</v>
      </c>
      <c r="U537" s="22">
        <f t="shared" si="120"/>
        <v>5.8866482068813086</v>
      </c>
      <c r="V537" s="22">
        <f t="shared" si="120"/>
        <v>5.8860770614116298</v>
      </c>
      <c r="W537" s="22">
        <f t="shared" si="120"/>
        <v>5.892180559840666</v>
      </c>
      <c r="X537" s="22">
        <f t="shared" si="120"/>
        <v>5.9020805842568986</v>
      </c>
      <c r="Y537" s="22">
        <f t="shared" si="120"/>
        <v>5.9114936328900098</v>
      </c>
      <c r="Z537" s="22">
        <f t="shared" si="120"/>
        <v>5.9205186300892922</v>
      </c>
      <c r="AA537" s="22">
        <f t="shared" si="120"/>
        <v>5.9291136219386589</v>
      </c>
      <c r="AB537" s="22">
        <f t="shared" si="120"/>
        <v>5.9374717954935692</v>
      </c>
      <c r="AC537" s="22">
        <f t="shared" si="120"/>
        <v>5.9457483002000622</v>
      </c>
      <c r="AD537" s="22">
        <f t="shared" si="120"/>
        <v>5.9539026070734851</v>
      </c>
      <c r="AE537" s="22">
        <f t="shared" si="120"/>
        <v>5.9619466018244847</v>
      </c>
      <c r="AF537" s="22">
        <f t="shared" si="120"/>
        <v>5.9699153791000308</v>
      </c>
      <c r="AG537" s="22">
        <f t="shared" si="120"/>
        <v>5.9778572433933679</v>
      </c>
      <c r="AH537" s="22">
        <f t="shared" si="120"/>
        <v>5.985706146014202</v>
      </c>
      <c r="AI537" s="22">
        <f t="shared" si="120"/>
        <v>5.9935614590684843</v>
      </c>
      <c r="AJ537" s="22">
        <f t="shared" si="120"/>
        <v>6.0013410939996996</v>
      </c>
      <c r="AK537" s="22">
        <f t="shared" si="120"/>
        <v>6.0088472569358578</v>
      </c>
      <c r="AL537" s="22">
        <f t="shared" si="120"/>
        <v>6.0160094164461331</v>
      </c>
      <c r="AM537" s="22">
        <f t="shared" si="120"/>
        <v>6.022832433511998</v>
      </c>
      <c r="AN537" s="22">
        <f t="shared" si="120"/>
        <v>6.0294512461286898</v>
      </c>
      <c r="AO537" s="22">
        <f t="shared" si="120"/>
        <v>6.0356077934321695</v>
      </c>
      <c r="AP537" s="22">
        <f t="shared" si="120"/>
        <v>6.0413482222350741</v>
      </c>
      <c r="AQ537" s="22">
        <f t="shared" si="120"/>
        <v>6.0466918613182488</v>
      </c>
      <c r="AR537" s="22">
        <f t="shared" si="120"/>
        <v>6.0515574414524611</v>
      </c>
      <c r="AS537" s="22">
        <f t="shared" si="120"/>
        <v>6.0558555861112886</v>
      </c>
      <c r="AT537" s="22">
        <f t="shared" si="120"/>
        <v>6.0593901167893724</v>
      </c>
      <c r="AU537" s="22">
        <f t="shared" si="120"/>
        <v>6.0623617976958108</v>
      </c>
      <c r="AV537" s="22">
        <f t="shared" si="120"/>
        <v>6.064852578551311</v>
      </c>
      <c r="AW537" s="22">
        <f t="shared" si="120"/>
        <v>6.0667449066323131</v>
      </c>
      <c r="AY537" s="79"/>
    </row>
    <row r="538" spans="1:51" x14ac:dyDescent="0.25">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0.65691584576644568</v>
      </c>
      <c r="T538" s="22">
        <f t="shared" si="120"/>
        <v>0.65734715573789559</v>
      </c>
      <c r="U538" s="22">
        <f t="shared" si="120"/>
        <v>0.65712375444585047</v>
      </c>
      <c r="V538" s="22">
        <f t="shared" si="120"/>
        <v>0.65705999774727075</v>
      </c>
      <c r="W538" s="22">
        <f t="shared" si="120"/>
        <v>0.65774132838942712</v>
      </c>
      <c r="X538" s="22">
        <f t="shared" si="120"/>
        <v>0.65884646343145248</v>
      </c>
      <c r="Y538" s="22">
        <f t="shared" si="120"/>
        <v>0.65989723759718932</v>
      </c>
      <c r="Z538" s="22">
        <f t="shared" si="120"/>
        <v>0.66090469376494909</v>
      </c>
      <c r="AA538" s="22">
        <f t="shared" si="120"/>
        <v>0.6618641486389274</v>
      </c>
      <c r="AB538" s="22">
        <f t="shared" si="120"/>
        <v>0.66279716759873064</v>
      </c>
      <c r="AC538" s="22">
        <f t="shared" si="120"/>
        <v>0.66372106990362179</v>
      </c>
      <c r="AD538" s="22">
        <f t="shared" si="120"/>
        <v>0.66463133132221675</v>
      </c>
      <c r="AE538" s="22">
        <f t="shared" si="120"/>
        <v>0.66552927865077305</v>
      </c>
      <c r="AF538" s="22">
        <f t="shared" si="120"/>
        <v>0.66641882948812903</v>
      </c>
      <c r="AG538" s="22">
        <f t="shared" si="120"/>
        <v>0.66730537604201257</v>
      </c>
      <c r="AH538" s="22">
        <f t="shared" si="120"/>
        <v>0.66818154532837415</v>
      </c>
      <c r="AI538" s="22">
        <f t="shared" si="120"/>
        <v>0.66905843020838807</v>
      </c>
      <c r="AJ538" s="22">
        <f t="shared" si="120"/>
        <v>0.6699268671753269</v>
      </c>
      <c r="AK538" s="22">
        <f t="shared" si="120"/>
        <v>0.67076477659283273</v>
      </c>
      <c r="AL538" s="22">
        <f t="shared" si="120"/>
        <v>0.67156428507065047</v>
      </c>
      <c r="AM538" s="22">
        <f t="shared" si="120"/>
        <v>0.6723259352378419</v>
      </c>
      <c r="AN538" s="22">
        <f t="shared" si="120"/>
        <v>0.67306479015897869</v>
      </c>
      <c r="AO538" s="22">
        <f t="shared" si="120"/>
        <v>0.67375204262189237</v>
      </c>
      <c r="AP538" s="22">
        <f t="shared" si="120"/>
        <v>0.67439284397344657</v>
      </c>
      <c r="AQ538" s="22">
        <f t="shared" si="120"/>
        <v>0.67498935187630293</v>
      </c>
      <c r="AR538" s="22">
        <f t="shared" si="120"/>
        <v>0.67553249428484918</v>
      </c>
      <c r="AS538" s="22">
        <f t="shared" si="120"/>
        <v>0.67601229413972397</v>
      </c>
      <c r="AT538" s="22">
        <f t="shared" si="120"/>
        <v>0.67640685212718299</v>
      </c>
      <c r="AU538" s="22">
        <f t="shared" si="120"/>
        <v>0.67673857946090932</v>
      </c>
      <c r="AV538" s="22">
        <f t="shared" si="120"/>
        <v>0.67701662414945629</v>
      </c>
      <c r="AW538" s="22">
        <f t="shared" si="120"/>
        <v>0.67722786383790545</v>
      </c>
      <c r="AY538" s="79"/>
    </row>
    <row r="539" spans="1:51" x14ac:dyDescent="0.25">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0.73708994755228441</v>
      </c>
      <c r="R539" s="22">
        <f t="shared" si="120"/>
        <v>0.74193942345928476</v>
      </c>
      <c r="S539" s="22">
        <f t="shared" si="120"/>
        <v>0.74007952602842475</v>
      </c>
      <c r="T539" s="22">
        <f t="shared" si="120"/>
        <v>0.74128077262948289</v>
      </c>
      <c r="U539" s="22">
        <f t="shared" ref="L539:AW545" si="121">U1490</f>
        <v>0.74130689882986411</v>
      </c>
      <c r="V539" s="22">
        <f t="shared" si="121"/>
        <v>0.74155861819547764</v>
      </c>
      <c r="W539" s="22">
        <f t="shared" si="121"/>
        <v>0.74303319907362941</v>
      </c>
      <c r="X539" s="22">
        <f t="shared" si="121"/>
        <v>0.74518075894465685</v>
      </c>
      <c r="Y539" s="22">
        <f t="shared" si="121"/>
        <v>0.74719102851383168</v>
      </c>
      <c r="Z539" s="22">
        <f t="shared" si="121"/>
        <v>0.74908656714505129</v>
      </c>
      <c r="AA539" s="22">
        <f t="shared" si="121"/>
        <v>0.75086291077367695</v>
      </c>
      <c r="AB539" s="22">
        <f t="shared" si="121"/>
        <v>0.75255945486175735</v>
      </c>
      <c r="AC539" s="22">
        <f t="shared" si="121"/>
        <v>0.75420788601057287</v>
      </c>
      <c r="AD539" s="22">
        <f t="shared" si="121"/>
        <v>0.75580285672374903</v>
      </c>
      <c r="AE539" s="22">
        <f t="shared" si="121"/>
        <v>0.75734865066574497</v>
      </c>
      <c r="AF539" s="22">
        <f t="shared" si="121"/>
        <v>0.75885367170761042</v>
      </c>
      <c r="AG539" s="22">
        <f t="shared" si="121"/>
        <v>0.76032856611032751</v>
      </c>
      <c r="AH539" s="22">
        <f t="shared" si="121"/>
        <v>0.76176257688347304</v>
      </c>
      <c r="AI539" s="22">
        <f t="shared" si="121"/>
        <v>0.76317551711737452</v>
      </c>
      <c r="AJ539" s="22">
        <f t="shared" si="121"/>
        <v>0.76455344542987214</v>
      </c>
      <c r="AK539" s="22">
        <f t="shared" si="121"/>
        <v>0.76586111072592999</v>
      </c>
      <c r="AL539" s="22">
        <f t="shared" si="121"/>
        <v>0.76708684793521442</v>
      </c>
      <c r="AM539" s="22">
        <f t="shared" si="121"/>
        <v>0.76823284160332972</v>
      </c>
      <c r="AN539" s="22">
        <f t="shared" si="121"/>
        <v>0.76932503241777406</v>
      </c>
      <c r="AO539" s="22">
        <f t="shared" si="121"/>
        <v>0.77031720012885196</v>
      </c>
      <c r="AP539" s="22">
        <f t="shared" si="121"/>
        <v>0.77121895639880822</v>
      </c>
      <c r="AQ539" s="22">
        <f t="shared" si="121"/>
        <v>0.77203489986059293</v>
      </c>
      <c r="AR539" s="22">
        <f t="shared" si="121"/>
        <v>0.77275123224512232</v>
      </c>
      <c r="AS539" s="22">
        <f t="shared" si="121"/>
        <v>0.77335272644214581</v>
      </c>
      <c r="AT539" s="22">
        <f t="shared" si="121"/>
        <v>0.7738048302400119</v>
      </c>
      <c r="AU539" s="22">
        <f t="shared" si="121"/>
        <v>0.77414508571366714</v>
      </c>
      <c r="AV539" s="22">
        <f t="shared" si="121"/>
        <v>0.77438926181090495</v>
      </c>
      <c r="AW539" s="22">
        <f t="shared" si="121"/>
        <v>0.7745169633117015</v>
      </c>
      <c r="AY539" s="79"/>
    </row>
    <row r="540" spans="1:51" x14ac:dyDescent="0.25">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1.2248165826201782</v>
      </c>
      <c r="T540" s="22">
        <f t="shared" si="121"/>
        <v>1.2268046213444594</v>
      </c>
      <c r="U540" s="22">
        <f t="shared" si="121"/>
        <v>1.2268478596753989</v>
      </c>
      <c r="V540" s="22">
        <f t="shared" si="121"/>
        <v>1.2272644501124084</v>
      </c>
      <c r="W540" s="22">
        <f t="shared" si="121"/>
        <v>1.2297048515131437</v>
      </c>
      <c r="X540" s="22">
        <f t="shared" si="121"/>
        <v>1.2332590194771185</v>
      </c>
      <c r="Y540" s="22">
        <f t="shared" si="121"/>
        <v>1.2365859747802534</v>
      </c>
      <c r="Z540" s="22">
        <f t="shared" si="121"/>
        <v>1.2397230527115592</v>
      </c>
      <c r="AA540" s="22">
        <f t="shared" si="121"/>
        <v>1.2426628653347351</v>
      </c>
      <c r="AB540" s="22">
        <f t="shared" si="121"/>
        <v>1.2454706113392466</v>
      </c>
      <c r="AC540" s="22">
        <f t="shared" si="121"/>
        <v>1.2481987314065748</v>
      </c>
      <c r="AD540" s="22">
        <f t="shared" si="121"/>
        <v>1.2508383755388417</v>
      </c>
      <c r="AE540" s="22">
        <f t="shared" si="121"/>
        <v>1.2533966331137145</v>
      </c>
      <c r="AF540" s="22">
        <f t="shared" si="121"/>
        <v>1.2558874123670754</v>
      </c>
      <c r="AG540" s="22">
        <f t="shared" si="121"/>
        <v>1.2583283326445973</v>
      </c>
      <c r="AH540" s="22">
        <f t="shared" si="121"/>
        <v>1.2607015913456321</v>
      </c>
      <c r="AI540" s="22">
        <f t="shared" si="121"/>
        <v>1.263039978732216</v>
      </c>
      <c r="AJ540" s="22">
        <f t="shared" si="121"/>
        <v>1.2653204221000602</v>
      </c>
      <c r="AK540" s="22">
        <f t="shared" si="121"/>
        <v>1.2674845816029232</v>
      </c>
      <c r="AL540" s="22">
        <f t="shared" si="121"/>
        <v>1.2695131517863503</v>
      </c>
      <c r="AM540" s="22">
        <f t="shared" si="121"/>
        <v>1.271409748028943</v>
      </c>
      <c r="AN540" s="22">
        <f t="shared" si="121"/>
        <v>1.2732173016415873</v>
      </c>
      <c r="AO540" s="22">
        <f t="shared" si="121"/>
        <v>1.2748593190498922</v>
      </c>
      <c r="AP540" s="22">
        <f t="shared" si="121"/>
        <v>1.2763517073596342</v>
      </c>
      <c r="AQ540" s="22">
        <f t="shared" si="121"/>
        <v>1.2777020772149352</v>
      </c>
      <c r="AR540" s="22">
        <f t="shared" si="121"/>
        <v>1.2788875927607413</v>
      </c>
      <c r="AS540" s="22">
        <f t="shared" si="121"/>
        <v>1.2798830534388905</v>
      </c>
      <c r="AT540" s="22">
        <f t="shared" si="121"/>
        <v>1.280631276040944</v>
      </c>
      <c r="AU540" s="22">
        <f t="shared" si="121"/>
        <v>1.2811943919383622</v>
      </c>
      <c r="AV540" s="22">
        <f t="shared" si="121"/>
        <v>1.2815984984194333</v>
      </c>
      <c r="AW540" s="22">
        <f t="shared" si="121"/>
        <v>1.2818098418092996</v>
      </c>
      <c r="AY540" s="79"/>
    </row>
    <row r="541" spans="1:51" x14ac:dyDescent="0.25">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0.19381280191845884</v>
      </c>
      <c r="N541" s="22">
        <f t="shared" si="121"/>
        <v>0.19411375969056655</v>
      </c>
      <c r="O541" s="22">
        <f t="shared" si="121"/>
        <v>0.19368291106027893</v>
      </c>
      <c r="P541" s="22">
        <f t="shared" si="121"/>
        <v>0.19253602379697465</v>
      </c>
      <c r="Q541" s="22">
        <f t="shared" si="121"/>
        <v>0.19190012409058904</v>
      </c>
      <c r="R541" s="22">
        <f t="shared" si="121"/>
        <v>0.19132863754616411</v>
      </c>
      <c r="S541" s="22">
        <f t="shared" si="121"/>
        <v>0.18208940984408351</v>
      </c>
      <c r="T541" s="22">
        <f t="shared" si="121"/>
        <v>0.18650458380292187</v>
      </c>
      <c r="U541" s="22">
        <f t="shared" si="121"/>
        <v>0.18782509427816671</v>
      </c>
      <c r="V541" s="22">
        <f t="shared" si="121"/>
        <v>0.18698737185003164</v>
      </c>
      <c r="W541" s="22">
        <f t="shared" si="121"/>
        <v>0.18698411982517998</v>
      </c>
      <c r="X541" s="22">
        <f t="shared" si="121"/>
        <v>0.18702146626487534</v>
      </c>
      <c r="Y541" s="22">
        <f t="shared" si="121"/>
        <v>0.18748754964144224</v>
      </c>
      <c r="Z541" s="22">
        <f t="shared" si="121"/>
        <v>0.18825410052969024</v>
      </c>
      <c r="AA541" s="22">
        <f t="shared" si="121"/>
        <v>0.18932518762803624</v>
      </c>
      <c r="AB541" s="22">
        <f t="shared" si="121"/>
        <v>0.19096000643163408</v>
      </c>
      <c r="AC541" s="22">
        <f t="shared" si="121"/>
        <v>0.19319120458740052</v>
      </c>
      <c r="AD541" s="22">
        <f t="shared" si="121"/>
        <v>0.1959108618030003</v>
      </c>
      <c r="AE541" s="22">
        <f t="shared" si="121"/>
        <v>0.19881233317460748</v>
      </c>
      <c r="AF541" s="22">
        <f t="shared" si="121"/>
        <v>0.20192996022191315</v>
      </c>
      <c r="AG541" s="22">
        <f t="shared" si="121"/>
        <v>0.20562379742400483</v>
      </c>
      <c r="AH541" s="22">
        <f t="shared" si="121"/>
        <v>0.20956569929071434</v>
      </c>
      <c r="AI541" s="22">
        <f t="shared" si="121"/>
        <v>0.21376572448369915</v>
      </c>
      <c r="AJ541" s="22">
        <f t="shared" si="121"/>
        <v>0.21826085665065206</v>
      </c>
      <c r="AK541" s="22">
        <f t="shared" si="121"/>
        <v>0.22297970925859958</v>
      </c>
      <c r="AL541" s="22">
        <f t="shared" si="121"/>
        <v>0.22775066267657273</v>
      </c>
      <c r="AM541" s="22">
        <f t="shared" si="121"/>
        <v>0.23250696889867636</v>
      </c>
      <c r="AN541" s="22">
        <f t="shared" si="121"/>
        <v>0.23749371595586077</v>
      </c>
      <c r="AO541" s="22">
        <f t="shared" si="121"/>
        <v>0.24236103449740087</v>
      </c>
      <c r="AP541" s="22">
        <f t="shared" si="121"/>
        <v>0.24742786738237058</v>
      </c>
      <c r="AQ541" s="22">
        <f t="shared" si="121"/>
        <v>0.25277258101926975</v>
      </c>
      <c r="AR541" s="22">
        <f t="shared" si="121"/>
        <v>0.25841946779016939</v>
      </c>
      <c r="AS541" s="22">
        <f t="shared" si="121"/>
        <v>0.26439288061785843</v>
      </c>
      <c r="AT541" s="22">
        <f t="shared" si="121"/>
        <v>0.27023296917478923</v>
      </c>
      <c r="AU541" s="22">
        <f t="shared" si="121"/>
        <v>0.27640509451857076</v>
      </c>
      <c r="AV541" s="22">
        <f t="shared" si="121"/>
        <v>0.28308746416676767</v>
      </c>
      <c r="AW541" s="22">
        <f t="shared" si="121"/>
        <v>0.29022122923830351</v>
      </c>
      <c r="AY541" s="79"/>
    </row>
    <row r="542" spans="1:51" x14ac:dyDescent="0.25">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5">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5">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5">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5">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5">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5">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5">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5">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5">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5">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5">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5">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5">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5">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5">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5">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5">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0.66039158293445122</v>
      </c>
      <c r="U559" s="22">
        <f t="shared" si="123"/>
        <v>0.66012485501396989</v>
      </c>
      <c r="V559" s="22">
        <f t="shared" si="123"/>
        <v>0.66001604443693607</v>
      </c>
      <c r="W559" s="22">
        <f t="shared" si="123"/>
        <v>0.66000803259775342</v>
      </c>
      <c r="X559" s="22">
        <f t="shared" si="123"/>
        <v>0.65995306968895251</v>
      </c>
      <c r="Y559" s="22">
        <f t="shared" si="123"/>
        <v>0.65989231152474426</v>
      </c>
      <c r="Z559" s="22">
        <f t="shared" ref="L559:AW566" si="124">Z1510</f>
        <v>0.65981330479222333</v>
      </c>
      <c r="AA559" s="22">
        <f t="shared" si="124"/>
        <v>0.65972188784689145</v>
      </c>
      <c r="AB559" s="22">
        <f t="shared" si="124"/>
        <v>0.65961794681665253</v>
      </c>
      <c r="AC559" s="22">
        <f t="shared" si="124"/>
        <v>0.6594892152950852</v>
      </c>
      <c r="AD559" s="22">
        <f t="shared" si="124"/>
        <v>0.6593345235600977</v>
      </c>
      <c r="AE559" s="22">
        <f t="shared" si="124"/>
        <v>0.65915972521366661</v>
      </c>
      <c r="AF559" s="22">
        <f t="shared" si="124"/>
        <v>0.65897942064289072</v>
      </c>
      <c r="AG559" s="22">
        <f t="shared" si="124"/>
        <v>0.65879234496764993</v>
      </c>
      <c r="AH559" s="22">
        <f t="shared" si="124"/>
        <v>0.65858323539455099</v>
      </c>
      <c r="AI559" s="22">
        <f t="shared" si="124"/>
        <v>0.65836741303606172</v>
      </c>
      <c r="AJ559" s="22">
        <f t="shared" si="124"/>
        <v>0.65814483062045515</v>
      </c>
      <c r="AK559" s="22">
        <f t="shared" si="124"/>
        <v>0.65791464997715865</v>
      </c>
      <c r="AL559" s="22">
        <f t="shared" si="124"/>
        <v>0.65768062666006832</v>
      </c>
      <c r="AM559" s="22">
        <f t="shared" si="124"/>
        <v>0.65744992525727552</v>
      </c>
      <c r="AN559" s="22">
        <f t="shared" si="124"/>
        <v>0.65722500654070048</v>
      </c>
      <c r="AO559" s="22">
        <f t="shared" si="124"/>
        <v>0.65699640895938582</v>
      </c>
      <c r="AP559" s="22">
        <f t="shared" si="124"/>
        <v>0.65677752523944621</v>
      </c>
      <c r="AQ559" s="22">
        <f t="shared" si="124"/>
        <v>0.65655657817639124</v>
      </c>
      <c r="AR559" s="22">
        <f t="shared" si="124"/>
        <v>0.6563311525365817</v>
      </c>
      <c r="AS559" s="22">
        <f t="shared" si="124"/>
        <v>0.6561010468643812</v>
      </c>
      <c r="AT559" s="22">
        <f t="shared" si="124"/>
        <v>0.65586614028060841</v>
      </c>
      <c r="AU559" s="22">
        <f t="shared" si="124"/>
        <v>0.65564197188652584</v>
      </c>
      <c r="AV559" s="22">
        <f t="shared" si="124"/>
        <v>0.65541322084476272</v>
      </c>
      <c r="AW559" s="22">
        <f t="shared" si="124"/>
        <v>0.6551749257339966</v>
      </c>
      <c r="AY559" s="79"/>
    </row>
    <row r="560" spans="1:51" x14ac:dyDescent="0.25">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8.7171688947347593E-3</v>
      </c>
      <c r="U560" s="22">
        <f t="shared" si="124"/>
        <v>8.7136480861844043E-3</v>
      </c>
      <c r="V560" s="22">
        <f t="shared" si="124"/>
        <v>8.7122117865675586E-3</v>
      </c>
      <c r="W560" s="22">
        <f t="shared" si="124"/>
        <v>8.7121060302903473E-3</v>
      </c>
      <c r="X560" s="22">
        <f t="shared" si="124"/>
        <v>8.7113805198941741E-3</v>
      </c>
      <c r="Y560" s="22">
        <f t="shared" si="124"/>
        <v>8.7105785121266242E-3</v>
      </c>
      <c r="Z560" s="22">
        <f t="shared" si="124"/>
        <v>8.7095356232573494E-3</v>
      </c>
      <c r="AA560" s="22">
        <f t="shared" si="124"/>
        <v>8.7083289195789663E-3</v>
      </c>
      <c r="AB560" s="22">
        <f t="shared" si="124"/>
        <v>8.7069568979798173E-3</v>
      </c>
      <c r="AC560" s="22">
        <f t="shared" si="124"/>
        <v>8.7052576418951266E-3</v>
      </c>
      <c r="AD560" s="22">
        <f t="shared" si="124"/>
        <v>8.7032157109932905E-3</v>
      </c>
      <c r="AE560" s="22">
        <f t="shared" si="124"/>
        <v>8.7009083728204015E-3</v>
      </c>
      <c r="AF560" s="22">
        <f t="shared" si="124"/>
        <v>8.6985283524861606E-3</v>
      </c>
      <c r="AG560" s="22">
        <f t="shared" si="124"/>
        <v>8.6960589535729806E-3</v>
      </c>
      <c r="AH560" s="22">
        <f t="shared" si="124"/>
        <v>8.6932987072080737E-3</v>
      </c>
      <c r="AI560" s="22">
        <f t="shared" si="124"/>
        <v>8.6904498520760185E-3</v>
      </c>
      <c r="AJ560" s="22">
        <f t="shared" si="124"/>
        <v>8.6875117641900101E-3</v>
      </c>
      <c r="AK560" s="22">
        <f t="shared" si="124"/>
        <v>8.6844733796984964E-3</v>
      </c>
      <c r="AL560" s="22">
        <f t="shared" si="124"/>
        <v>8.681384271912904E-3</v>
      </c>
      <c r="AM560" s="22">
        <f t="shared" si="124"/>
        <v>8.6783390133960397E-3</v>
      </c>
      <c r="AN560" s="22">
        <f t="shared" si="124"/>
        <v>8.6753700863372481E-3</v>
      </c>
      <c r="AO560" s="22">
        <f t="shared" si="124"/>
        <v>8.6723525982638945E-3</v>
      </c>
      <c r="AP560" s="22">
        <f t="shared" si="124"/>
        <v>8.6694633331606923E-3</v>
      </c>
      <c r="AQ560" s="22">
        <f t="shared" si="124"/>
        <v>8.6665468319283654E-3</v>
      </c>
      <c r="AR560" s="22">
        <f t="shared" si="124"/>
        <v>8.6635712134828791E-3</v>
      </c>
      <c r="AS560" s="22">
        <f t="shared" si="124"/>
        <v>8.6605338186098325E-3</v>
      </c>
      <c r="AT560" s="22">
        <f t="shared" si="124"/>
        <v>8.6574330517040325E-3</v>
      </c>
      <c r="AU560" s="22">
        <f t="shared" si="124"/>
        <v>8.6544740289021416E-3</v>
      </c>
      <c r="AV560" s="22">
        <f t="shared" si="124"/>
        <v>8.6514545151508693E-3</v>
      </c>
      <c r="AW560" s="22">
        <f t="shared" si="124"/>
        <v>8.6483090196887574E-3</v>
      </c>
      <c r="AY560" s="79"/>
    </row>
    <row r="561" spans="1:51" x14ac:dyDescent="0.25">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1.2019035107607592</v>
      </c>
      <c r="M561" s="22">
        <f t="shared" si="124"/>
        <v>1.2088775122881088</v>
      </c>
      <c r="N561" s="22">
        <f t="shared" si="124"/>
        <v>1.2055442230548152</v>
      </c>
      <c r="O561" s="22">
        <f t="shared" si="124"/>
        <v>1.1958435838326278</v>
      </c>
      <c r="P561" s="22">
        <f t="shared" si="124"/>
        <v>1.1799964998501222</v>
      </c>
      <c r="Q561" s="22">
        <f t="shared" si="124"/>
        <v>1.1697766221705692</v>
      </c>
      <c r="R561" s="22">
        <f t="shared" si="124"/>
        <v>1.1606871439933115</v>
      </c>
      <c r="S561" s="22">
        <f t="shared" si="124"/>
        <v>1.0578594718744427</v>
      </c>
      <c r="T561" s="22">
        <f t="shared" si="124"/>
        <v>1.0973838748296381</v>
      </c>
      <c r="U561" s="22">
        <f t="shared" si="124"/>
        <v>1.1052764597150242</v>
      </c>
      <c r="V561" s="22">
        <f t="shared" si="124"/>
        <v>1.0929404436344576</v>
      </c>
      <c r="W561" s="22">
        <f t="shared" si="124"/>
        <v>1.090380156193564</v>
      </c>
      <c r="X561" s="22">
        <f t="shared" si="124"/>
        <v>1.0891996012432479</v>
      </c>
      <c r="Y561" s="22">
        <f t="shared" si="124"/>
        <v>1.0918646836966448</v>
      </c>
      <c r="Z561" s="22">
        <f t="shared" si="124"/>
        <v>1.0971706289277323</v>
      </c>
      <c r="AA561" s="22">
        <f t="shared" si="124"/>
        <v>1.105121486470156</v>
      </c>
      <c r="AB561" s="22">
        <f t="shared" si="124"/>
        <v>1.1181562354319485</v>
      </c>
      <c r="AC561" s="22">
        <f t="shared" si="124"/>
        <v>1.1365671550959868</v>
      </c>
      <c r="AD561" s="22">
        <f t="shared" si="124"/>
        <v>1.1553263610266549</v>
      </c>
      <c r="AE561" s="22">
        <f t="shared" si="124"/>
        <v>1.175329543863092</v>
      </c>
      <c r="AF561" s="22">
        <f t="shared" si="124"/>
        <v>1.1968620587668248</v>
      </c>
      <c r="AG561" s="22">
        <f t="shared" si="124"/>
        <v>1.2231295260045483</v>
      </c>
      <c r="AH561" s="22">
        <f t="shared" si="124"/>
        <v>1.2510673590803638</v>
      </c>
      <c r="AI561" s="22">
        <f t="shared" si="124"/>
        <v>1.2807440076326042</v>
      </c>
      <c r="AJ561" s="22">
        <f t="shared" si="124"/>
        <v>1.3124068130580511</v>
      </c>
      <c r="AK561" s="22">
        <f t="shared" si="124"/>
        <v>1.3453116910342116</v>
      </c>
      <c r="AL561" s="22">
        <f t="shared" si="124"/>
        <v>1.3779080495884406</v>
      </c>
      <c r="AM561" s="22">
        <f t="shared" si="124"/>
        <v>1.4096151274352577</v>
      </c>
      <c r="AN561" s="22">
        <f t="shared" si="124"/>
        <v>1.4452347428269905</v>
      </c>
      <c r="AO561" s="22">
        <f t="shared" si="124"/>
        <v>1.4791723799322345</v>
      </c>
      <c r="AP561" s="22">
        <f t="shared" si="124"/>
        <v>1.5141286387945283</v>
      </c>
      <c r="AQ561" s="22">
        <f t="shared" si="124"/>
        <v>1.5507224986935915</v>
      </c>
      <c r="AR561" s="22">
        <f t="shared" si="124"/>
        <v>1.5890713222112618</v>
      </c>
      <c r="AS561" s="22">
        <f t="shared" si="124"/>
        <v>1.6292805192498721</v>
      </c>
      <c r="AT561" s="22">
        <f t="shared" si="124"/>
        <v>1.6674720419011457</v>
      </c>
      <c r="AU561" s="22">
        <f t="shared" si="124"/>
        <v>1.7074878820800576</v>
      </c>
      <c r="AV561" s="22">
        <f t="shared" si="124"/>
        <v>1.7507149817502461</v>
      </c>
      <c r="AW561" s="22">
        <f t="shared" si="124"/>
        <v>1.7965342054970324</v>
      </c>
      <c r="AY561" s="79"/>
    </row>
    <row r="562" spans="1:51" x14ac:dyDescent="0.25">
      <c r="A562" s="95" t="str">
        <f t="shared" si="108"/>
        <v>PQ Volatilisation</v>
      </c>
      <c r="B562" s="95" t="s">
        <v>968</v>
      </c>
      <c r="C562" s="95" t="s">
        <v>62</v>
      </c>
      <c r="D562" t="s">
        <v>369</v>
      </c>
      <c r="E562" t="s">
        <v>61</v>
      </c>
      <c r="F562" t="s">
        <v>62</v>
      </c>
      <c r="G562" t="s">
        <v>438</v>
      </c>
      <c r="H562" t="s">
        <v>1265</v>
      </c>
      <c r="I562" t="s">
        <v>139</v>
      </c>
      <c r="J562" t="s">
        <v>287</v>
      </c>
      <c r="K562" s="22">
        <f t="shared" si="117"/>
        <v>4.3975799639737021</v>
      </c>
      <c r="L562" s="22">
        <f t="shared" si="124"/>
        <v>4.3787767883653972</v>
      </c>
      <c r="M562" s="22">
        <f t="shared" si="124"/>
        <v>4.3752716537638934</v>
      </c>
      <c r="N562" s="22">
        <f t="shared" si="124"/>
        <v>4.3473821211305586</v>
      </c>
      <c r="O562" s="22">
        <f t="shared" si="124"/>
        <v>4.3052096453824609</v>
      </c>
      <c r="P562" s="22">
        <f t="shared" si="124"/>
        <v>4.2496956169043703</v>
      </c>
      <c r="Q562" s="22">
        <f t="shared" si="124"/>
        <v>4.2083609134426787</v>
      </c>
      <c r="R562" s="22">
        <f t="shared" si="124"/>
        <v>4.1703852155628232</v>
      </c>
      <c r="S562" s="22">
        <f t="shared" si="124"/>
        <v>3.9075902533738627</v>
      </c>
      <c r="T562" s="22">
        <f t="shared" si="124"/>
        <v>3.9871353065033701</v>
      </c>
      <c r="U562" s="22">
        <f t="shared" si="124"/>
        <v>3.9924203988025355</v>
      </c>
      <c r="V562" s="22">
        <f t="shared" si="124"/>
        <v>3.9526302841151368</v>
      </c>
      <c r="W562" s="22">
        <f t="shared" si="124"/>
        <v>3.9370249397723454</v>
      </c>
      <c r="X562" s="22">
        <f t="shared" si="124"/>
        <v>3.9257065938812463</v>
      </c>
      <c r="Y562" s="22">
        <f t="shared" si="124"/>
        <v>3.9226508774114852</v>
      </c>
      <c r="Z562" s="22">
        <f t="shared" si="124"/>
        <v>3.9251042781166197</v>
      </c>
      <c r="AA562" s="22">
        <f t="shared" si="124"/>
        <v>3.9329563082523329</v>
      </c>
      <c r="AB562" s="22">
        <f t="shared" si="124"/>
        <v>3.9514231257436618</v>
      </c>
      <c r="AC562" s="22">
        <f t="shared" si="124"/>
        <v>3.9809754183210502</v>
      </c>
      <c r="AD562" s="22">
        <f t="shared" si="124"/>
        <v>4.0018537243413661</v>
      </c>
      <c r="AE562" s="22">
        <f t="shared" si="124"/>
        <v>4.0241895336983875</v>
      </c>
      <c r="AF562" s="22">
        <f t="shared" si="124"/>
        <v>4.0484852464543772</v>
      </c>
      <c r="AG562" s="22">
        <f t="shared" si="124"/>
        <v>4.0812125382068691</v>
      </c>
      <c r="AH562" s="22">
        <f t="shared" si="124"/>
        <v>4.115781626959512</v>
      </c>
      <c r="AI562" s="22">
        <f t="shared" si="124"/>
        <v>4.1522199223126863</v>
      </c>
      <c r="AJ562" s="22">
        <f t="shared" si="124"/>
        <v>4.1908416110982678</v>
      </c>
      <c r="AK562" s="22">
        <f t="shared" si="124"/>
        <v>4.2299557557959808</v>
      </c>
      <c r="AL562" s="22">
        <f t="shared" si="124"/>
        <v>4.2664208573945261</v>
      </c>
      <c r="AM562" s="22">
        <f t="shared" si="124"/>
        <v>4.299120305865852</v>
      </c>
      <c r="AN562" s="22">
        <f t="shared" si="124"/>
        <v>4.3438788790373417</v>
      </c>
      <c r="AO562" s="22">
        <f t="shared" si="124"/>
        <v>4.3837338214005754</v>
      </c>
      <c r="AP562" s="22">
        <f t="shared" si="124"/>
        <v>4.4237784841678307</v>
      </c>
      <c r="AQ562" s="22">
        <f t="shared" si="124"/>
        <v>4.4650732272283227</v>
      </c>
      <c r="AR562" s="22">
        <f t="shared" si="124"/>
        <v>4.507687721753241</v>
      </c>
      <c r="AS562" s="22">
        <f t="shared" si="124"/>
        <v>4.5516564054237598</v>
      </c>
      <c r="AT562" s="22">
        <f t="shared" si="124"/>
        <v>4.5899253963487059</v>
      </c>
      <c r="AU562" s="22">
        <f t="shared" si="124"/>
        <v>4.6293766555987865</v>
      </c>
      <c r="AV562" s="22">
        <f t="shared" si="124"/>
        <v>4.6722962096236991</v>
      </c>
      <c r="AW562" s="22">
        <f t="shared" si="124"/>
        <v>4.7173668497342875</v>
      </c>
      <c r="AY562" s="79"/>
    </row>
    <row r="563" spans="1:51" x14ac:dyDescent="0.25">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2.2783509611238567E-4</v>
      </c>
      <c r="U563" s="22">
        <f t="shared" si="124"/>
        <v>2.2774307497981961E-4</v>
      </c>
      <c r="V563" s="22">
        <f t="shared" si="124"/>
        <v>2.2770553533074295E-4</v>
      </c>
      <c r="W563" s="22">
        <f t="shared" si="124"/>
        <v>2.2770277124622491E-4</v>
      </c>
      <c r="X563" s="22">
        <f t="shared" si="124"/>
        <v>2.2768380904268856E-4</v>
      </c>
      <c r="Y563" s="22">
        <f t="shared" si="124"/>
        <v>2.2766284747603672E-4</v>
      </c>
      <c r="Z563" s="22">
        <f t="shared" si="124"/>
        <v>2.2763559015331699E-4</v>
      </c>
      <c r="AA563" s="22">
        <f t="shared" si="124"/>
        <v>2.2760405130717757E-4</v>
      </c>
      <c r="AB563" s="22">
        <f t="shared" si="124"/>
        <v>2.2756819165174511E-4</v>
      </c>
      <c r="AC563" s="22">
        <f t="shared" si="124"/>
        <v>2.2752377927680445E-4</v>
      </c>
      <c r="AD563" s="22">
        <f t="shared" si="124"/>
        <v>2.2747041062823363E-4</v>
      </c>
      <c r="AE563" s="22">
        <f t="shared" si="124"/>
        <v>2.2741010519871499E-4</v>
      </c>
      <c r="AF563" s="22">
        <f t="shared" si="124"/>
        <v>2.2734790012179722E-4</v>
      </c>
      <c r="AG563" s="22">
        <f t="shared" si="124"/>
        <v>2.2728335901383927E-4</v>
      </c>
      <c r="AH563" s="22">
        <f t="shared" si="124"/>
        <v>2.2721121621112006E-4</v>
      </c>
      <c r="AI563" s="22">
        <f t="shared" si="124"/>
        <v>2.2713675749744128E-4</v>
      </c>
      <c r="AJ563" s="22">
        <f t="shared" si="124"/>
        <v>2.2705996656405698E-4</v>
      </c>
      <c r="AK563" s="22">
        <f t="shared" si="124"/>
        <v>2.269805542421197E-4</v>
      </c>
      <c r="AL563" s="22">
        <f t="shared" si="124"/>
        <v>2.2689981619772353E-4</v>
      </c>
      <c r="AM563" s="22">
        <f t="shared" si="124"/>
        <v>2.2682022421376E-4</v>
      </c>
      <c r="AN563" s="22">
        <f t="shared" si="124"/>
        <v>2.2674262725654165E-4</v>
      </c>
      <c r="AO563" s="22">
        <f t="shared" si="124"/>
        <v>2.2666376109098805E-4</v>
      </c>
      <c r="AP563" s="22">
        <f t="shared" si="124"/>
        <v>2.2658824620760891E-4</v>
      </c>
      <c r="AQ563" s="22">
        <f t="shared" si="124"/>
        <v>2.2651201947085492E-4</v>
      </c>
      <c r="AR563" s="22">
        <f t="shared" si="124"/>
        <v>2.2643424762512071E-4</v>
      </c>
      <c r="AS563" s="22">
        <f t="shared" si="124"/>
        <v>2.2635486116821148E-4</v>
      </c>
      <c r="AT563" s="22">
        <f t="shared" si="124"/>
        <v>2.2627381839680988E-4</v>
      </c>
      <c r="AU563" s="22">
        <f t="shared" si="124"/>
        <v>2.2619648030085141E-4</v>
      </c>
      <c r="AV563" s="22">
        <f t="shared" si="124"/>
        <v>2.2611756119144313E-4</v>
      </c>
      <c r="AW563" s="22">
        <f t="shared" si="124"/>
        <v>2.2603534937822882E-4</v>
      </c>
      <c r="AY563" s="79"/>
    </row>
    <row r="564" spans="1:51" x14ac:dyDescent="0.25">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1.503711634341746E-6</v>
      </c>
      <c r="U564" s="22">
        <f t="shared" si="124"/>
        <v>1.5031042948668096E-6</v>
      </c>
      <c r="V564" s="22">
        <f t="shared" si="124"/>
        <v>1.5028565331829037E-6</v>
      </c>
      <c r="W564" s="22">
        <f t="shared" si="124"/>
        <v>1.502838290225085E-6</v>
      </c>
      <c r="X564" s="22">
        <f t="shared" si="124"/>
        <v>1.5027131396817448E-6</v>
      </c>
      <c r="Y564" s="22">
        <f t="shared" si="124"/>
        <v>1.5025747933418428E-6</v>
      </c>
      <c r="Z564" s="22">
        <f t="shared" si="124"/>
        <v>1.5023948950118924E-6</v>
      </c>
      <c r="AA564" s="22">
        <f t="shared" si="124"/>
        <v>1.5021867386273718E-6</v>
      </c>
      <c r="AB564" s="22">
        <f t="shared" si="124"/>
        <v>1.5019500649015182E-6</v>
      </c>
      <c r="AC564" s="22">
        <f t="shared" si="124"/>
        <v>1.5016569432269093E-6</v>
      </c>
      <c r="AD564" s="22">
        <f t="shared" si="124"/>
        <v>1.5013047101463422E-6</v>
      </c>
      <c r="AE564" s="22">
        <f t="shared" si="124"/>
        <v>1.5009066943115193E-6</v>
      </c>
      <c r="AF564" s="22">
        <f t="shared" si="124"/>
        <v>1.5004961408038625E-6</v>
      </c>
      <c r="AG564" s="22">
        <f t="shared" si="124"/>
        <v>1.5000701694913394E-6</v>
      </c>
      <c r="AH564" s="22">
        <f t="shared" si="124"/>
        <v>1.4995940269933923E-6</v>
      </c>
      <c r="AI564" s="22">
        <f t="shared" si="124"/>
        <v>1.4991025994831128E-6</v>
      </c>
      <c r="AJ564" s="22">
        <f t="shared" si="124"/>
        <v>1.4985957793227763E-6</v>
      </c>
      <c r="AK564" s="22">
        <f t="shared" si="124"/>
        <v>1.4980716579979906E-6</v>
      </c>
      <c r="AL564" s="22">
        <f t="shared" si="124"/>
        <v>1.4975387869049757E-6</v>
      </c>
      <c r="AM564" s="22">
        <f t="shared" si="124"/>
        <v>1.4970134798108165E-6</v>
      </c>
      <c r="AN564" s="22">
        <f t="shared" si="124"/>
        <v>1.4965013398931751E-6</v>
      </c>
      <c r="AO564" s="22">
        <f t="shared" si="124"/>
        <v>1.4959808232005212E-6</v>
      </c>
      <c r="AP564" s="22">
        <f t="shared" si="124"/>
        <v>1.495482424970219E-6</v>
      </c>
      <c r="AQ564" s="22">
        <f t="shared" si="124"/>
        <v>1.4949793285076428E-6</v>
      </c>
      <c r="AR564" s="22">
        <f t="shared" si="124"/>
        <v>1.4944660343257967E-6</v>
      </c>
      <c r="AS564" s="22">
        <f t="shared" si="124"/>
        <v>1.4939420837101961E-6</v>
      </c>
      <c r="AT564" s="22">
        <f t="shared" si="124"/>
        <v>1.4934072014189454E-6</v>
      </c>
      <c r="AU564" s="22">
        <f t="shared" si="124"/>
        <v>1.4928967699856194E-6</v>
      </c>
      <c r="AV564" s="22">
        <f t="shared" si="124"/>
        <v>1.4923759038635249E-6</v>
      </c>
      <c r="AW564" s="22">
        <f t="shared" si="124"/>
        <v>1.4918333058963104E-6</v>
      </c>
      <c r="AY564" s="79"/>
    </row>
    <row r="565" spans="1:51" x14ac:dyDescent="0.25">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0.20732835560623097</v>
      </c>
      <c r="M565" s="22">
        <f t="shared" si="124"/>
        <v>0.20853137086969875</v>
      </c>
      <c r="N565" s="22">
        <f t="shared" si="124"/>
        <v>0.20795637847695561</v>
      </c>
      <c r="O565" s="22">
        <f t="shared" si="124"/>
        <v>0.20628301821112829</v>
      </c>
      <c r="P565" s="22">
        <f t="shared" si="124"/>
        <v>0.20354939622414608</v>
      </c>
      <c r="Q565" s="22">
        <f t="shared" si="124"/>
        <v>0.20178646732442315</v>
      </c>
      <c r="R565" s="22">
        <f t="shared" si="124"/>
        <v>0.20021853233884623</v>
      </c>
      <c r="S565" s="22">
        <f t="shared" si="124"/>
        <v>0.18248075889834134</v>
      </c>
      <c r="T565" s="22">
        <f t="shared" si="124"/>
        <v>0.18929871840811252</v>
      </c>
      <c r="U565" s="22">
        <f t="shared" si="124"/>
        <v>0.19066018930084169</v>
      </c>
      <c r="V565" s="22">
        <f t="shared" si="124"/>
        <v>0.18853222652694393</v>
      </c>
      <c r="W565" s="22">
        <f t="shared" si="124"/>
        <v>0.18809057694338979</v>
      </c>
      <c r="X565" s="22">
        <f t="shared" si="124"/>
        <v>0.18788693121446026</v>
      </c>
      <c r="Y565" s="22">
        <f t="shared" si="124"/>
        <v>0.18834665793767122</v>
      </c>
      <c r="Z565" s="22">
        <f t="shared" si="124"/>
        <v>0.18926193349003381</v>
      </c>
      <c r="AA565" s="22">
        <f t="shared" si="124"/>
        <v>0.19063345641610194</v>
      </c>
      <c r="AB565" s="22">
        <f t="shared" si="124"/>
        <v>0.19288195061201113</v>
      </c>
      <c r="AC565" s="22">
        <f t="shared" si="124"/>
        <v>0.19605783425405765</v>
      </c>
      <c r="AD565" s="22">
        <f t="shared" si="124"/>
        <v>0.19929379727709792</v>
      </c>
      <c r="AE565" s="22">
        <f t="shared" si="124"/>
        <v>0.20274434631638333</v>
      </c>
      <c r="AF565" s="22">
        <f t="shared" si="124"/>
        <v>0.20645870513727727</v>
      </c>
      <c r="AG565" s="22">
        <f t="shared" si="124"/>
        <v>0.21098984323578454</v>
      </c>
      <c r="AH565" s="22">
        <f t="shared" si="124"/>
        <v>0.21580911944136272</v>
      </c>
      <c r="AI565" s="22">
        <f t="shared" si="124"/>
        <v>0.22092834131662423</v>
      </c>
      <c r="AJ565" s="22">
        <f t="shared" si="124"/>
        <v>0.22639017525251376</v>
      </c>
      <c r="AK565" s="22">
        <f t="shared" si="124"/>
        <v>0.23206626670340147</v>
      </c>
      <c r="AL565" s="22">
        <f t="shared" si="124"/>
        <v>0.23768913855400603</v>
      </c>
      <c r="AM565" s="22">
        <f t="shared" si="124"/>
        <v>0.24315860948258192</v>
      </c>
      <c r="AN565" s="22">
        <f t="shared" si="124"/>
        <v>0.24930299313765589</v>
      </c>
      <c r="AO565" s="22">
        <f t="shared" si="124"/>
        <v>0.25515723553831038</v>
      </c>
      <c r="AP565" s="22">
        <f t="shared" si="124"/>
        <v>0.26118719019205611</v>
      </c>
      <c r="AQ565" s="22">
        <f t="shared" si="124"/>
        <v>0.26749963102464441</v>
      </c>
      <c r="AR565" s="22">
        <f t="shared" si="124"/>
        <v>0.27411480308144259</v>
      </c>
      <c r="AS565" s="22">
        <f t="shared" si="124"/>
        <v>0.28105088957060298</v>
      </c>
      <c r="AT565" s="22">
        <f t="shared" si="124"/>
        <v>0.28763892722794754</v>
      </c>
      <c r="AU565" s="22">
        <f t="shared" si="124"/>
        <v>0.29454165965880996</v>
      </c>
      <c r="AV565" s="22">
        <f t="shared" si="124"/>
        <v>0.30199833435191742</v>
      </c>
      <c r="AW565" s="22">
        <f t="shared" si="124"/>
        <v>0.30990215044823805</v>
      </c>
      <c r="AY565" s="79"/>
    </row>
    <row r="566" spans="1:51" x14ac:dyDescent="0.25">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5">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0.10241190935921568</v>
      </c>
      <c r="U567" s="22">
        <f t="shared" si="125"/>
        <v>0.10309890115255108</v>
      </c>
      <c r="V567" s="22">
        <f t="shared" si="125"/>
        <v>0.10337915667778921</v>
      </c>
      <c r="W567" s="22">
        <f t="shared" si="125"/>
        <v>0.1033997921919048</v>
      </c>
      <c r="X567" s="22">
        <f t="shared" si="125"/>
        <v>0.10354135617671745</v>
      </c>
      <c r="Y567" s="22">
        <f t="shared" si="125"/>
        <v>0.10369784658129844</v>
      </c>
      <c r="Z567" s="22">
        <f t="shared" si="125"/>
        <v>0.10390133850206223</v>
      </c>
      <c r="AA567" s="22">
        <f t="shared" si="125"/>
        <v>0.10413679450944742</v>
      </c>
      <c r="AB567" s="22">
        <f t="shared" si="125"/>
        <v>0.10440450789556797</v>
      </c>
      <c r="AC567" s="22">
        <f t="shared" si="125"/>
        <v>0.10473607235533908</v>
      </c>
      <c r="AD567" s="22">
        <f t="shared" si="125"/>
        <v>0.10513450065726393</v>
      </c>
      <c r="AE567" s="22">
        <f t="shared" si="125"/>
        <v>0.10558471610253806</v>
      </c>
      <c r="AF567" s="22">
        <f t="shared" si="125"/>
        <v>0.10604911353120032</v>
      </c>
      <c r="AG567" s="22">
        <f t="shared" si="125"/>
        <v>0.10653095080339518</v>
      </c>
      <c r="AH567" s="22">
        <f t="shared" si="125"/>
        <v>0.10706953919102152</v>
      </c>
      <c r="AI567" s="22">
        <f t="shared" si="125"/>
        <v>0.10762541721396227</v>
      </c>
      <c r="AJ567" s="22">
        <f t="shared" si="125"/>
        <v>0.10819870662658371</v>
      </c>
      <c r="AK567" s="22">
        <f t="shared" si="125"/>
        <v>0.10879156624414393</v>
      </c>
      <c r="AL567" s="22">
        <f t="shared" si="125"/>
        <v>0.10939432315838087</v>
      </c>
      <c r="AM567" s="22">
        <f t="shared" si="125"/>
        <v>0.10998852405847249</v>
      </c>
      <c r="AN567" s="22">
        <f t="shared" si="125"/>
        <v>0.1105678309123469</v>
      </c>
      <c r="AO567" s="22">
        <f t="shared" si="125"/>
        <v>0.11115661315177698</v>
      </c>
      <c r="AP567" s="22">
        <f t="shared" si="125"/>
        <v>0.111720376101759</v>
      </c>
      <c r="AQ567" s="22">
        <f t="shared" si="125"/>
        <v>0.11228945345521474</v>
      </c>
      <c r="AR567" s="22">
        <f t="shared" si="125"/>
        <v>0.11287006595456224</v>
      </c>
      <c r="AS567" s="22">
        <f t="shared" si="125"/>
        <v>0.11346273247449885</v>
      </c>
      <c r="AT567" s="22">
        <f t="shared" si="125"/>
        <v>0.11406776435478007</v>
      </c>
      <c r="AU567" s="22">
        <f t="shared" si="125"/>
        <v>0.11464513865733481</v>
      </c>
      <c r="AV567" s="22">
        <f t="shared" si="125"/>
        <v>0.11523431615373105</v>
      </c>
      <c r="AW567" s="22">
        <f t="shared" si="125"/>
        <v>0.11584807561765513</v>
      </c>
      <c r="AY567" s="79"/>
    </row>
    <row r="568" spans="1:51" x14ac:dyDescent="0.25">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5">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5">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5">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5">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5">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5">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5">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5">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5">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5">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5">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5">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0.39609736661915951</v>
      </c>
      <c r="L580" s="22">
        <f t="shared" si="128"/>
        <v>0.39831175345583053</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0.39597479415711101</v>
      </c>
      <c r="T580" s="22">
        <f t="shared" si="128"/>
        <v>0.40261010184048684</v>
      </c>
      <c r="U580" s="22">
        <f t="shared" si="128"/>
        <v>0.40470208363369153</v>
      </c>
      <c r="V580" s="22">
        <f t="shared" si="128"/>
        <v>0.40403515988045507</v>
      </c>
      <c r="W580" s="22">
        <f t="shared" si="128"/>
        <v>0.40498870179084268</v>
      </c>
      <c r="X580" s="22">
        <f t="shared" si="128"/>
        <v>0.40628439555360985</v>
      </c>
      <c r="Y580" s="22">
        <f t="shared" si="128"/>
        <v>0.40810531406537853</v>
      </c>
      <c r="Z580" s="22">
        <f t="shared" si="128"/>
        <v>0.41029508170431006</v>
      </c>
      <c r="AA580" s="22">
        <f t="shared" si="128"/>
        <v>0.41286205884816002</v>
      </c>
      <c r="AB580" s="22">
        <f t="shared" si="128"/>
        <v>0.41618186142723307</v>
      </c>
      <c r="AC580" s="22">
        <f t="shared" si="128"/>
        <v>0.42032182433229853</v>
      </c>
      <c r="AD580" s="22">
        <f t="shared" si="128"/>
        <v>0.42513976108753898</v>
      </c>
      <c r="AE580" s="22">
        <f t="shared" si="128"/>
        <v>0.4302199703152027</v>
      </c>
      <c r="AF580" s="22">
        <f t="shared" si="128"/>
        <v>0.43561540032081048</v>
      </c>
      <c r="AG580" s="22">
        <f t="shared" si="128"/>
        <v>0.44183442183101374</v>
      </c>
      <c r="AH580" s="22">
        <f t="shared" si="128"/>
        <v>0.44842048690859637</v>
      </c>
      <c r="AI580" s="22">
        <f t="shared" si="128"/>
        <v>0.45539916767435495</v>
      </c>
      <c r="AJ580" s="22">
        <f t="shared" si="128"/>
        <v>0.46281801218798413</v>
      </c>
      <c r="AK580" s="22">
        <f t="shared" si="128"/>
        <v>0.47056101367964998</v>
      </c>
      <c r="AL580" s="22">
        <f t="shared" si="128"/>
        <v>0.47837978194056857</v>
      </c>
      <c r="AM580" s="22">
        <f t="shared" si="128"/>
        <v>0.48617859591241902</v>
      </c>
      <c r="AN580" s="22">
        <f t="shared" si="128"/>
        <v>0.49431652187726727</v>
      </c>
      <c r="AO580" s="22">
        <f t="shared" si="128"/>
        <v>0.50227062581312243</v>
      </c>
      <c r="AP580" s="22">
        <f t="shared" si="128"/>
        <v>0.5104967967445686</v>
      </c>
      <c r="AQ580" s="22">
        <f t="shared" si="128"/>
        <v>0.51910825643406944</v>
      </c>
      <c r="AR580" s="22">
        <f t="shared" si="128"/>
        <v>0.52813095311520453</v>
      </c>
      <c r="AS580" s="22">
        <f t="shared" si="128"/>
        <v>0.53758926451765676</v>
      </c>
      <c r="AT580" s="22">
        <f t="shared" si="128"/>
        <v>0.5467995741006989</v>
      </c>
      <c r="AU580" s="22">
        <f t="shared" si="128"/>
        <v>0.5564473787208295</v>
      </c>
      <c r="AV580" s="22">
        <f t="shared" si="128"/>
        <v>0.56679583230043096</v>
      </c>
      <c r="AW580" s="22">
        <f t="shared" si="128"/>
        <v>0.57774466053437612</v>
      </c>
      <c r="AY580" s="79"/>
    </row>
    <row r="581" spans="1:51" x14ac:dyDescent="0.25">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3.1249813656142659E-2</v>
      </c>
      <c r="L581" s="22">
        <f t="shared" si="128"/>
        <v>3.1424516095088999E-2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3.1240143390896816E-2</v>
      </c>
      <c r="T581" s="22">
        <f t="shared" si="128"/>
        <v>3.1763631164689651E-2</v>
      </c>
      <c r="U581" s="22">
        <f t="shared" si="128"/>
        <v>3.1928676546757399E-2</v>
      </c>
      <c r="V581" s="22">
        <f t="shared" si="128"/>
        <v>3.1876060082302253E-2</v>
      </c>
      <c r="W581" s="22">
        <f t="shared" si="128"/>
        <v>3.1951289077807254E-2</v>
      </c>
      <c r="X581" s="22">
        <f t="shared" si="128"/>
        <v>3.2053511894857258E-2</v>
      </c>
      <c r="Y581" s="22">
        <f t="shared" si="128"/>
        <v>3.2197171936481576E-2</v>
      </c>
      <c r="Z581" s="22">
        <f t="shared" si="128"/>
        <v>3.2369932061727905E-2</v>
      </c>
      <c r="AA581" s="22">
        <f t="shared" si="128"/>
        <v>3.2572451856518699E-2</v>
      </c>
      <c r="AB581" s="22">
        <f t="shared" si="128"/>
        <v>3.2834365266488315E-2</v>
      </c>
      <c r="AC581" s="22">
        <f t="shared" si="128"/>
        <v>3.3160984628871078E-2</v>
      </c>
      <c r="AD581" s="22">
        <f t="shared" si="128"/>
        <v>3.3541092245070167E-2</v>
      </c>
      <c r="AE581" s="22">
        <f t="shared" si="128"/>
        <v>3.3941891657229224E-2</v>
      </c>
      <c r="AF581" s="22">
        <f t="shared" si="128"/>
        <v>3.4367560183402777E-2</v>
      </c>
      <c r="AG581" s="22">
        <f t="shared" si="128"/>
        <v>3.4858205362329822E-2</v>
      </c>
      <c r="AH581" s="22">
        <f t="shared" si="128"/>
        <v>3.5377808176552963E-2</v>
      </c>
      <c r="AI581" s="22">
        <f t="shared" si="128"/>
        <v>3.5928386119943707E-2</v>
      </c>
      <c r="AJ581" s="22">
        <f t="shared" si="128"/>
        <v>3.6513690462089729E-2</v>
      </c>
      <c r="AK581" s="22">
        <f t="shared" si="128"/>
        <v>3.712456893325726E-2</v>
      </c>
      <c r="AL581" s="22">
        <f t="shared" si="128"/>
        <v>3.7741424968579497E-2</v>
      </c>
      <c r="AM581" s="22">
        <f t="shared" si="128"/>
        <v>3.8356706724778505E-2</v>
      </c>
      <c r="AN581" s="22">
        <f t="shared" si="128"/>
        <v>3.8998742475027541E-2</v>
      </c>
      <c r="AO581" s="22">
        <f t="shared" si="128"/>
        <v>3.9626275719993685E-2</v>
      </c>
      <c r="AP581" s="22">
        <f t="shared" si="128"/>
        <v>4.0275273492701505E-2</v>
      </c>
      <c r="AQ581" s="22">
        <f t="shared" si="128"/>
        <v>4.0954668341753923E-2</v>
      </c>
      <c r="AR581" s="22">
        <f t="shared" si="128"/>
        <v>4.1666507434166944E-2</v>
      </c>
      <c r="AS581" s="22">
        <f t="shared" si="128"/>
        <v>4.2412714033193875E-2</v>
      </c>
      <c r="AT581" s="22">
        <f t="shared" si="128"/>
        <v>4.3139354709051191E-2</v>
      </c>
      <c r="AU581" s="22">
        <f t="shared" si="128"/>
        <v>4.3900511237667632E-2</v>
      </c>
      <c r="AV581" s="22">
        <f t="shared" si="128"/>
        <v>4.47169449563566E-2</v>
      </c>
      <c r="AW581" s="22">
        <f t="shared" si="128"/>
        <v>4.5580744796745003E-2</v>
      </c>
      <c r="AY581" s="79"/>
    </row>
    <row r="582" spans="1:51" x14ac:dyDescent="0.25">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2.8967336997006332E-4</v>
      </c>
      <c r="L582" s="22">
        <f t="shared" si="128"/>
        <v>2.9129279224209421E-4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2.8958373044922991E-4</v>
      </c>
      <c r="T582" s="22">
        <f t="shared" si="128"/>
        <v>2.9443625434717291E-4</v>
      </c>
      <c r="U582" s="22">
        <f t="shared" si="128"/>
        <v>2.9596615953469285E-4</v>
      </c>
      <c r="V582" s="22">
        <f t="shared" si="128"/>
        <v>2.9547842579194663E-4</v>
      </c>
      <c r="W582" s="22">
        <f t="shared" si="128"/>
        <v>2.9617576872292145E-4</v>
      </c>
      <c r="X582" s="22">
        <f t="shared" si="128"/>
        <v>2.9712333366614126E-4</v>
      </c>
      <c r="Y582" s="22">
        <f t="shared" si="128"/>
        <v>2.9845500523529884E-4</v>
      </c>
      <c r="Z582" s="22">
        <f t="shared" si="128"/>
        <v>3.0005642303020818E-4</v>
      </c>
      <c r="AA582" s="22">
        <f t="shared" si="128"/>
        <v>3.0193370115059038E-4</v>
      </c>
      <c r="AB582" s="22">
        <f t="shared" si="128"/>
        <v>3.0436153451116911E-4</v>
      </c>
      <c r="AC582" s="22">
        <f t="shared" si="128"/>
        <v>3.0738916636971264E-4</v>
      </c>
      <c r="AD582" s="22">
        <f t="shared" si="128"/>
        <v>3.1091261311237938E-4</v>
      </c>
      <c r="AE582" s="22">
        <f t="shared" si="128"/>
        <v>3.1462786459130501E-4</v>
      </c>
      <c r="AF582" s="22">
        <f t="shared" si="128"/>
        <v>3.1857364288693482E-4</v>
      </c>
      <c r="AG582" s="22">
        <f t="shared" si="128"/>
        <v>3.2312172896524743E-4</v>
      </c>
      <c r="AH582" s="22">
        <f t="shared" si="128"/>
        <v>3.2793824082986636E-4</v>
      </c>
      <c r="AI582" s="22">
        <f t="shared" si="128"/>
        <v>3.3304187984826517E-4</v>
      </c>
      <c r="AJ582" s="22">
        <f t="shared" si="128"/>
        <v>3.3846741880069422E-4</v>
      </c>
      <c r="AK582" s="22">
        <f t="shared" si="128"/>
        <v>3.4413001977913151E-4</v>
      </c>
      <c r="AL582" s="22">
        <f t="shared" si="128"/>
        <v>3.498480304048698E-4</v>
      </c>
      <c r="AM582" s="22">
        <f t="shared" si="128"/>
        <v>3.5555144808794561E-4</v>
      </c>
      <c r="AN582" s="22">
        <f t="shared" si="128"/>
        <v>3.6150286467757182E-4</v>
      </c>
      <c r="AO582" s="22">
        <f t="shared" si="128"/>
        <v>3.6731984879907097E-4</v>
      </c>
      <c r="AP582" s="22">
        <f t="shared" si="128"/>
        <v>3.7333580057375906E-4</v>
      </c>
      <c r="AQ582" s="22">
        <f t="shared" si="128"/>
        <v>3.7963352118197886E-4</v>
      </c>
      <c r="AR582" s="22">
        <f t="shared" si="128"/>
        <v>3.8623198704947618E-4</v>
      </c>
      <c r="AS582" s="22">
        <f t="shared" si="128"/>
        <v>3.931490260632925E-4</v>
      </c>
      <c r="AT582" s="22">
        <f t="shared" si="128"/>
        <v>3.998846967347731E-4</v>
      </c>
      <c r="AU582" s="22">
        <f t="shared" si="128"/>
        <v>4.0694031566246226E-4</v>
      </c>
      <c r="AV582" s="22">
        <f t="shared" si="128"/>
        <v>4.1450833220336525E-4</v>
      </c>
      <c r="AW582" s="22">
        <f t="shared" si="128"/>
        <v>4.2251541389345802E-4</v>
      </c>
      <c r="AY582" s="79"/>
    </row>
    <row r="583" spans="1:51" x14ac:dyDescent="0.25">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2.886579753167189E-3</v>
      </c>
      <c r="S583" s="22">
        <f t="shared" si="128"/>
        <v>2.561573125170372E-3</v>
      </c>
      <c r="T583" s="22">
        <f t="shared" si="128"/>
        <v>2.6573888031233691E-3</v>
      </c>
      <c r="U583" s="22">
        <f t="shared" si="128"/>
        <v>2.6631991538866259E-3</v>
      </c>
      <c r="V583" s="22">
        <f t="shared" si="128"/>
        <v>2.6123716322679351E-3</v>
      </c>
      <c r="W583" s="22">
        <f t="shared" si="128"/>
        <v>2.5888726175211374E-3</v>
      </c>
      <c r="X583" s="22">
        <f t="shared" si="128"/>
        <v>2.5691490530919642E-3</v>
      </c>
      <c r="Y583" s="22">
        <f t="shared" si="128"/>
        <v>2.5599180074547933E-3</v>
      </c>
      <c r="Z583" s="22">
        <f t="shared" si="128"/>
        <v>2.5577021821962501E-3</v>
      </c>
      <c r="AA583" s="22">
        <f t="shared" si="128"/>
        <v>2.5623678955233203E-3</v>
      </c>
      <c r="AB583" s="22">
        <f t="shared" si="128"/>
        <v>2.5802855740547697E-3</v>
      </c>
      <c r="AC583" s="22">
        <f t="shared" si="128"/>
        <v>2.6119490207208466E-3</v>
      </c>
      <c r="AD583" s="22">
        <f t="shared" si="128"/>
        <v>2.631945928810003E-3</v>
      </c>
      <c r="AE583" s="22">
        <f t="shared" si="128"/>
        <v>2.65369011767352E-3</v>
      </c>
      <c r="AF583" s="22">
        <f t="shared" si="128"/>
        <v>2.6777749237313323E-3</v>
      </c>
      <c r="AG583" s="22">
        <f t="shared" si="128"/>
        <v>2.7121503816495787E-3</v>
      </c>
      <c r="AH583" s="22">
        <f t="shared" si="128"/>
        <v>2.7486800957923626E-3</v>
      </c>
      <c r="AI583" s="22">
        <f t="shared" si="128"/>
        <v>2.7873396240884825E-3</v>
      </c>
      <c r="AJ583" s="22">
        <f t="shared" si="128"/>
        <v>2.828530552027387E-3</v>
      </c>
      <c r="AK583" s="22">
        <f t="shared" si="128"/>
        <v>2.8702353597962913E-3</v>
      </c>
      <c r="AL583" s="22">
        <f t="shared" si="128"/>
        <v>2.9086130464932147E-3</v>
      </c>
      <c r="AM583" s="22">
        <f t="shared" si="128"/>
        <v>2.9422913060240421E-3</v>
      </c>
      <c r="AN583" s="22">
        <f t="shared" si="128"/>
        <v>2.9913918565660342E-3</v>
      </c>
      <c r="AO583" s="22">
        <f t="shared" si="128"/>
        <v>3.0344953637258185E-3</v>
      </c>
      <c r="AP583" s="22">
        <f t="shared" si="128"/>
        <v>3.0778133248351137E-3</v>
      </c>
      <c r="AQ583" s="22">
        <f t="shared" si="128"/>
        <v>3.1226203867550789E-3</v>
      </c>
      <c r="AR583" s="22">
        <f t="shared" si="128"/>
        <v>3.1690178073415665E-3</v>
      </c>
      <c r="AS583" s="22">
        <f t="shared" si="128"/>
        <v>3.2170655273764969E-3</v>
      </c>
      <c r="AT583" s="22">
        <f t="shared" si="128"/>
        <v>3.2582492816302425E-3</v>
      </c>
      <c r="AU583" s="22">
        <f t="shared" si="128"/>
        <v>3.3008552178878142E-3</v>
      </c>
      <c r="AV583" s="22">
        <f t="shared" si="128"/>
        <v>3.3476020912604309E-3</v>
      </c>
      <c r="AW583" s="22">
        <f t="shared" si="128"/>
        <v>3.3969096406476058E-3</v>
      </c>
      <c r="AY583" s="79"/>
    </row>
    <row r="584" spans="1:51" x14ac:dyDescent="0.25">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1.4369412471908503E-2</v>
      </c>
      <c r="S584" s="22">
        <f t="shared" si="128"/>
        <v>1.2751527399214348E-2</v>
      </c>
      <c r="T584" s="22">
        <f t="shared" si="128"/>
        <v>1.3228498456837644E-2</v>
      </c>
      <c r="U584" s="22">
        <f t="shared" si="128"/>
        <v>1.3257422420096273E-2</v>
      </c>
      <c r="V584" s="22">
        <f t="shared" si="128"/>
        <v>1.3004402692419443E-2</v>
      </c>
      <c r="W584" s="22">
        <f t="shared" si="128"/>
        <v>1.2887424446725831E-2</v>
      </c>
      <c r="X584" s="22">
        <f t="shared" si="128"/>
        <v>1.2789240416858616E-2</v>
      </c>
      <c r="Y584" s="22">
        <f t="shared" si="128"/>
        <v>1.2743288212641162E-2</v>
      </c>
      <c r="Z584" s="22">
        <f t="shared" si="128"/>
        <v>1.2732257820333192E-2</v>
      </c>
      <c r="AA584" s="22">
        <f t="shared" si="128"/>
        <v>1.2755483771114141E-2</v>
      </c>
      <c r="AB584" s="22">
        <f t="shared" si="128"/>
        <v>1.2844678089433244E-2</v>
      </c>
      <c r="AC584" s="22">
        <f t="shared" si="128"/>
        <v>1.3002298929435295E-2</v>
      </c>
      <c r="AD584" s="22">
        <f t="shared" si="128"/>
        <v>1.3101843665790022E-2</v>
      </c>
      <c r="AE584" s="22">
        <f t="shared" si="128"/>
        <v>1.3210086377013973E-2</v>
      </c>
      <c r="AF584" s="22">
        <f t="shared" si="128"/>
        <v>1.3329980695600136E-2</v>
      </c>
      <c r="AG584" s="22">
        <f t="shared" si="128"/>
        <v>1.3501101944959713E-2</v>
      </c>
      <c r="AH584" s="22">
        <f t="shared" si="128"/>
        <v>1.368294709558222E-2</v>
      </c>
      <c r="AI584" s="22">
        <f t="shared" si="128"/>
        <v>1.3875394474680914E-2</v>
      </c>
      <c r="AJ584" s="22">
        <f t="shared" si="128"/>
        <v>1.4080443177390526E-2</v>
      </c>
      <c r="AK584" s="22">
        <f t="shared" si="128"/>
        <v>1.4288049977180313E-2</v>
      </c>
      <c r="AL584" s="22">
        <f t="shared" si="128"/>
        <v>1.4479094346995732E-2</v>
      </c>
      <c r="AM584" s="22">
        <f t="shared" si="128"/>
        <v>1.4646744938323915E-2</v>
      </c>
      <c r="AN584" s="22">
        <f t="shared" si="128"/>
        <v>1.4891167792936389E-2</v>
      </c>
      <c r="AO584" s="22">
        <f t="shared" si="128"/>
        <v>1.5105737327239122E-2</v>
      </c>
      <c r="AP584" s="22">
        <f t="shared" si="128"/>
        <v>1.5321374414674033E-2</v>
      </c>
      <c r="AQ584" s="22">
        <f t="shared" si="128"/>
        <v>1.5544424255467754E-2</v>
      </c>
      <c r="AR584" s="22">
        <f t="shared" si="128"/>
        <v>1.5775390911874305E-2</v>
      </c>
      <c r="AS584" s="22">
        <f t="shared" si="128"/>
        <v>1.6014572769489414E-2</v>
      </c>
      <c r="AT584" s="22">
        <f t="shared" si="128"/>
        <v>1.6219585761548434E-2</v>
      </c>
      <c r="AU584" s="22">
        <f t="shared" si="128"/>
        <v>1.6431678384717829E-2</v>
      </c>
      <c r="AV584" s="22">
        <f t="shared" si="128"/>
        <v>1.6664384619328593E-2</v>
      </c>
      <c r="AW584" s="22">
        <f t="shared" si="128"/>
        <v>1.6909837915516202E-2</v>
      </c>
      <c r="AY584" s="79"/>
    </row>
    <row r="585" spans="1:51" x14ac:dyDescent="0.25">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0.17476418316081965</v>
      </c>
      <c r="O585" s="22">
        <f t="shared" si="128"/>
        <v>0.17840915017095654</v>
      </c>
      <c r="P585" s="22">
        <f t="shared" si="128"/>
        <v>0.18092055691117107</v>
      </c>
      <c r="Q585" s="22">
        <f t="shared" si="128"/>
        <v>0.18434967364231722</v>
      </c>
      <c r="R585" s="22">
        <f t="shared" si="128"/>
        <v>0.18794438918293385</v>
      </c>
      <c r="S585" s="22">
        <f t="shared" si="128"/>
        <v>0.17352394422071399</v>
      </c>
      <c r="T585" s="22">
        <f t="shared" si="128"/>
        <v>0.18435164659614559</v>
      </c>
      <c r="U585" s="22">
        <f t="shared" si="128"/>
        <v>0.18914484441955828</v>
      </c>
      <c r="V585" s="22">
        <f t="shared" si="128"/>
        <v>0.18988761188909178</v>
      </c>
      <c r="W585" s="22">
        <f t="shared" si="128"/>
        <v>0.1925422192598249</v>
      </c>
      <c r="X585" s="22">
        <f t="shared" si="128"/>
        <v>0.19545684699031254</v>
      </c>
      <c r="Y585" s="22">
        <f t="shared" si="128"/>
        <v>0.1991753377978808</v>
      </c>
      <c r="Z585" s="22">
        <f t="shared" si="128"/>
        <v>0.20347786196208481</v>
      </c>
      <c r="AA585" s="22">
        <f t="shared" si="128"/>
        <v>0.20839321105778491</v>
      </c>
      <c r="AB585" s="22">
        <f t="shared" si="128"/>
        <v>0.21449085527974951</v>
      </c>
      <c r="AC585" s="22">
        <f t="shared" si="128"/>
        <v>0.2218885792235257</v>
      </c>
      <c r="AD585" s="22">
        <f t="shared" si="128"/>
        <v>0.23100210550788483</v>
      </c>
      <c r="AE585" s="22">
        <f t="shared" si="128"/>
        <v>0.24064931413892085</v>
      </c>
      <c r="AF585" s="22">
        <f t="shared" si="128"/>
        <v>0.25092249902987085</v>
      </c>
      <c r="AG585" s="22">
        <f t="shared" si="128"/>
        <v>0.26263639404447886</v>
      </c>
      <c r="AH585" s="22">
        <f t="shared" si="128"/>
        <v>0.27510228640652162</v>
      </c>
      <c r="AI585" s="22">
        <f t="shared" si="128"/>
        <v>0.28837044821239044</v>
      </c>
      <c r="AJ585" s="22">
        <f t="shared" si="128"/>
        <v>0.30254039848695968</v>
      </c>
      <c r="AK585" s="22">
        <f t="shared" si="128"/>
        <v>0.31745434421543811</v>
      </c>
      <c r="AL585" s="22">
        <f t="shared" si="128"/>
        <v>0.33272051191152302</v>
      </c>
      <c r="AM585" s="22">
        <f t="shared" si="128"/>
        <v>0.3481824677377201</v>
      </c>
      <c r="AN585" s="22">
        <f t="shared" si="128"/>
        <v>0.36398088126307615</v>
      </c>
      <c r="AO585" s="22">
        <f t="shared" si="128"/>
        <v>0.37967934690477179</v>
      </c>
      <c r="AP585" s="22">
        <f t="shared" si="128"/>
        <v>0.39604503544132569</v>
      </c>
      <c r="AQ585" s="22">
        <f t="shared" si="128"/>
        <v>0.41328082540931393</v>
      </c>
      <c r="AR585" s="22">
        <f t="shared" si="128"/>
        <v>0.43145142353978966</v>
      </c>
      <c r="AS585" s="22">
        <f t="shared" si="128"/>
        <v>0.45062073800901142</v>
      </c>
      <c r="AT585" s="22">
        <f t="shared" si="128"/>
        <v>0.46962159400520392</v>
      </c>
      <c r="AU585" s="22">
        <f t="shared" si="128"/>
        <v>0.48963990936693613</v>
      </c>
      <c r="AV585" s="22">
        <f t="shared" si="128"/>
        <v>0.51115265692741996</v>
      </c>
      <c r="AW585" s="22">
        <f t="shared" si="128"/>
        <v>0.53401448171489141</v>
      </c>
      <c r="AY585" s="79"/>
    </row>
    <row r="586" spans="1:51" x14ac:dyDescent="0.25">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1.1888455997286118E-4</v>
      </c>
      <c r="T586" s="22">
        <f t="shared" si="128"/>
        <v>1.1896261577939745E-4</v>
      </c>
      <c r="U586" s="22">
        <f t="shared" si="128"/>
        <v>1.1892218599760219E-4</v>
      </c>
      <c r="V586" s="22">
        <f t="shared" si="128"/>
        <v>1.1891064770528544E-4</v>
      </c>
      <c r="W586" s="22">
        <f t="shared" si="128"/>
        <v>1.1903395070385184E-4</v>
      </c>
      <c r="X586" s="22">
        <f t="shared" si="128"/>
        <v>1.1923395119710909E-4</v>
      </c>
      <c r="Y586" s="22">
        <f t="shared" si="128"/>
        <v>1.1942411379575778E-4</v>
      </c>
      <c r="Z586" s="22">
        <f t="shared" si="128"/>
        <v>1.1960643697150083E-4</v>
      </c>
      <c r="AA586" s="22">
        <f t="shared" si="128"/>
        <v>1.1978007317047797E-4</v>
      </c>
      <c r="AB586" s="22">
        <f t="shared" si="128"/>
        <v>1.1994892516148624E-4</v>
      </c>
      <c r="AC586" s="22">
        <f t="shared" si="128"/>
        <v>1.2011612727676896E-4</v>
      </c>
      <c r="AD586" s="22">
        <f t="shared" si="128"/>
        <v>1.2028086074895928E-4</v>
      </c>
      <c r="AE586" s="22">
        <f t="shared" si="128"/>
        <v>1.2044336569342393E-4</v>
      </c>
      <c r="AF586" s="22">
        <f t="shared" si="128"/>
        <v>1.2060435109292993E-4</v>
      </c>
      <c r="AG586" s="22">
        <f t="shared" si="128"/>
        <v>1.2076479279582561E-4</v>
      </c>
      <c r="AH586" s="22">
        <f t="shared" si="128"/>
        <v>1.209233564851354E-4</v>
      </c>
      <c r="AI586" s="22">
        <f t="shared" ref="L586:AW593" si="129">AI1537</f>
        <v>1.210820496781512E-4</v>
      </c>
      <c r="AJ586" s="22">
        <f t="shared" si="129"/>
        <v>1.2123921402019596E-4</v>
      </c>
      <c r="AK586" s="22">
        <f t="shared" si="129"/>
        <v>1.2139085367547188E-4</v>
      </c>
      <c r="AL586" s="22">
        <f t="shared" si="129"/>
        <v>1.2153554376658857E-4</v>
      </c>
      <c r="AM586" s="22">
        <f t="shared" si="129"/>
        <v>1.2167338249519188E-4</v>
      </c>
      <c r="AN586" s="22">
        <f t="shared" si="129"/>
        <v>1.2180709588138769E-4</v>
      </c>
      <c r="AO586" s="22">
        <f t="shared" si="129"/>
        <v>1.2193147057438729E-4</v>
      </c>
      <c r="AP586" s="22">
        <f t="shared" si="129"/>
        <v>1.2204743883303182E-4</v>
      </c>
      <c r="AQ586" s="22">
        <f t="shared" si="129"/>
        <v>1.2215539113774243E-4</v>
      </c>
      <c r="AR586" s="22">
        <f t="shared" si="129"/>
        <v>1.2225368568590832E-4</v>
      </c>
      <c r="AS586" s="22">
        <f t="shared" si="129"/>
        <v>1.2234051689113715E-4</v>
      </c>
      <c r="AT586" s="22">
        <f t="shared" si="129"/>
        <v>1.2241192155130047E-4</v>
      </c>
      <c r="AU586" s="22">
        <f t="shared" si="129"/>
        <v>1.2247195550900628E-4</v>
      </c>
      <c r="AV586" s="22">
        <f t="shared" si="129"/>
        <v>1.2252227431416789E-4</v>
      </c>
      <c r="AW586" s="22">
        <f t="shared" si="129"/>
        <v>1.2256050316428917E-4</v>
      </c>
      <c r="AY586" s="79"/>
    </row>
    <row r="587" spans="1:51" x14ac:dyDescent="0.25">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8.1584709877445701E-4</v>
      </c>
      <c r="T587" s="22">
        <f t="shared" si="129"/>
        <v>8.1638275793254804E-4</v>
      </c>
      <c r="U587" s="22">
        <f t="shared" si="129"/>
        <v>8.1610530794081436E-4</v>
      </c>
      <c r="V587" s="22">
        <f t="shared" si="129"/>
        <v>8.160261262345137E-4</v>
      </c>
      <c r="W587" s="22">
        <f t="shared" si="129"/>
        <v>8.1687229493525629E-4</v>
      </c>
      <c r="X587" s="22">
        <f t="shared" si="129"/>
        <v>8.1824480135841689E-4</v>
      </c>
      <c r="Y587" s="22">
        <f t="shared" si="129"/>
        <v>8.1954979508038048E-4</v>
      </c>
      <c r="Z587" s="22">
        <f t="shared" si="129"/>
        <v>8.2080099064356588E-4</v>
      </c>
      <c r="AA587" s="22">
        <f t="shared" si="129"/>
        <v>8.219925716967325E-4</v>
      </c>
      <c r="AB587" s="22">
        <f t="shared" si="129"/>
        <v>8.2315132105003665E-4</v>
      </c>
      <c r="AC587" s="22">
        <f t="shared" si="129"/>
        <v>8.2429874810611102E-4</v>
      </c>
      <c r="AD587" s="22">
        <f t="shared" si="129"/>
        <v>8.2542923406146284E-4</v>
      </c>
      <c r="AE587" s="22">
        <f t="shared" si="129"/>
        <v>8.2654442671144419E-4</v>
      </c>
      <c r="AF587" s="22">
        <f t="shared" si="129"/>
        <v>8.2764919146106355E-4</v>
      </c>
      <c r="AG587" s="22">
        <f t="shared" si="129"/>
        <v>8.287502250844352E-4</v>
      </c>
      <c r="AH587" s="22">
        <f t="shared" si="129"/>
        <v>8.2983837081104534E-4</v>
      </c>
      <c r="AI587" s="22">
        <f t="shared" si="129"/>
        <v>8.3092740525880478E-4</v>
      </c>
      <c r="AJ587" s="22">
        <f t="shared" si="129"/>
        <v>8.3200594794355126E-4</v>
      </c>
      <c r="AK587" s="22">
        <f t="shared" si="129"/>
        <v>8.3304657738142137E-4</v>
      </c>
      <c r="AL587" s="22">
        <f t="shared" si="129"/>
        <v>8.3403951532967885E-4</v>
      </c>
      <c r="AM587" s="22">
        <f t="shared" si="129"/>
        <v>8.3498543569861022E-4</v>
      </c>
      <c r="AN587" s="22">
        <f t="shared" si="129"/>
        <v>8.3590304584260265E-4</v>
      </c>
      <c r="AO587" s="22">
        <f t="shared" si="129"/>
        <v>8.3675656906267288E-4</v>
      </c>
      <c r="AP587" s="22">
        <f t="shared" si="129"/>
        <v>8.3755240299928063E-4</v>
      </c>
      <c r="AQ587" s="22">
        <f t="shared" si="129"/>
        <v>8.3829322733024723E-4</v>
      </c>
      <c r="AR587" s="22">
        <f t="shared" si="129"/>
        <v>8.3896777516021589E-4</v>
      </c>
      <c r="AS587" s="22">
        <f t="shared" si="129"/>
        <v>8.395636556251414E-4</v>
      </c>
      <c r="AT587" s="22">
        <f t="shared" si="129"/>
        <v>8.4005367119021138E-4</v>
      </c>
      <c r="AU587" s="22">
        <f t="shared" si="129"/>
        <v>8.404656551369359E-4</v>
      </c>
      <c r="AV587" s="22">
        <f t="shared" si="129"/>
        <v>8.4081096870174436E-4</v>
      </c>
      <c r="AW587" s="22">
        <f t="shared" si="129"/>
        <v>8.4107331476643136E-4</v>
      </c>
      <c r="AY587" s="79"/>
    </row>
    <row r="588" spans="1:51" x14ac:dyDescent="0.25">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1.489070601115726E-5</v>
      </c>
      <c r="R588" s="22">
        <f t="shared" si="129"/>
        <v>1.4988675221399694E-5</v>
      </c>
      <c r="S588" s="22">
        <f t="shared" si="129"/>
        <v>1.4951101535927772E-5</v>
      </c>
      <c r="T588" s="22">
        <f t="shared" si="129"/>
        <v>1.4975369144029958E-5</v>
      </c>
      <c r="U588" s="22">
        <f t="shared" si="129"/>
        <v>1.4975896946057861E-5</v>
      </c>
      <c r="V588" s="22">
        <f t="shared" si="129"/>
        <v>1.4980982185767226E-5</v>
      </c>
      <c r="W588" s="22">
        <f t="shared" si="129"/>
        <v>1.5010771698457164E-5</v>
      </c>
      <c r="X588" s="22">
        <f t="shared" si="129"/>
        <v>1.5054156746356709E-5</v>
      </c>
      <c r="Y588" s="22">
        <f t="shared" si="129"/>
        <v>1.509476825280468E-5</v>
      </c>
      <c r="Z588" s="22">
        <f t="shared" si="129"/>
        <v>1.513306196252629E-5</v>
      </c>
      <c r="AA588" s="22">
        <f t="shared" si="129"/>
        <v>1.5168947692397513E-5</v>
      </c>
      <c r="AB588" s="22">
        <f t="shared" si="129"/>
        <v>1.5203221310338531E-5</v>
      </c>
      <c r="AC588" s="22">
        <f t="shared" si="129"/>
        <v>1.5236522949708545E-5</v>
      </c>
      <c r="AD588" s="22">
        <f t="shared" si="129"/>
        <v>1.5268744580277758E-5</v>
      </c>
      <c r="AE588" s="22">
        <f t="shared" si="129"/>
        <v>1.5299972740722126E-5</v>
      </c>
      <c r="AF588" s="22">
        <f t="shared" si="129"/>
        <v>1.533037720621435E-5</v>
      </c>
      <c r="AG588" s="22">
        <f t="shared" si="129"/>
        <v>1.5360173052733888E-5</v>
      </c>
      <c r="AH588" s="22">
        <f t="shared" si="129"/>
        <v>1.5389142967342891E-5</v>
      </c>
      <c r="AI588" s="22">
        <f t="shared" si="129"/>
        <v>1.5417687214492416E-5</v>
      </c>
      <c r="AJ588" s="22">
        <f t="shared" si="129"/>
        <v>1.5445524150098428E-5</v>
      </c>
      <c r="AK588" s="22">
        <f t="shared" si="129"/>
        <v>1.5471941630826872E-5</v>
      </c>
      <c r="AL588" s="22">
        <f t="shared" si="129"/>
        <v>1.54967039986912E-5</v>
      </c>
      <c r="AM588" s="22">
        <f t="shared" si="129"/>
        <v>1.5519855385925853E-5</v>
      </c>
      <c r="AN588" s="22">
        <f t="shared" si="129"/>
        <v>1.5541919846823716E-5</v>
      </c>
      <c r="AO588" s="22">
        <f t="shared" si="129"/>
        <v>1.5561963638966707E-5</v>
      </c>
      <c r="AP588" s="22">
        <f t="shared" si="129"/>
        <v>1.558018093734966E-5</v>
      </c>
      <c r="AQ588" s="22">
        <f t="shared" si="129"/>
        <v>1.559666464364834E-5</v>
      </c>
      <c r="AR588" s="22">
        <f t="shared" si="129"/>
        <v>1.5611136004951967E-5</v>
      </c>
      <c r="AS588" s="22">
        <f t="shared" si="129"/>
        <v>1.5623287402871632E-5</v>
      </c>
      <c r="AT588" s="22">
        <f t="shared" si="129"/>
        <v>1.5632420812929532E-5</v>
      </c>
      <c r="AU588" s="22">
        <f t="shared" si="129"/>
        <v>1.5639294660882165E-5</v>
      </c>
      <c r="AV588" s="22">
        <f t="shared" si="129"/>
        <v>1.5644227511331414E-5</v>
      </c>
      <c r="AW588" s="22">
        <f t="shared" si="129"/>
        <v>1.5646807339630332E-5</v>
      </c>
      <c r="AY588" s="79"/>
    </row>
    <row r="589" spans="1:51" x14ac:dyDescent="0.25">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1.5149984613639169E-3</v>
      </c>
      <c r="R589" s="22">
        <f t="shared" si="129"/>
        <v>1.5249659674490626E-3</v>
      </c>
      <c r="S589" s="22">
        <f t="shared" si="129"/>
        <v>1.5211431751895766E-3</v>
      </c>
      <c r="T589" s="22">
        <f t="shared" si="129"/>
        <v>1.5236121910245711E-3</v>
      </c>
      <c r="U589" s="22">
        <f t="shared" si="129"/>
        <v>1.5236658902420279E-3</v>
      </c>
      <c r="V589" s="22">
        <f t="shared" si="129"/>
        <v>1.5241832686879913E-3</v>
      </c>
      <c r="W589" s="22">
        <f t="shared" si="129"/>
        <v>1.5272140897824528E-3</v>
      </c>
      <c r="X589" s="22">
        <f t="shared" si="129"/>
        <v>1.5316281370925506E-3</v>
      </c>
      <c r="Y589" s="22">
        <f t="shared" si="129"/>
        <v>1.5357600009367667E-3</v>
      </c>
      <c r="Z589" s="22">
        <f t="shared" si="129"/>
        <v>1.5396560493353237E-3</v>
      </c>
      <c r="AA589" s="22">
        <f t="shared" si="129"/>
        <v>1.5433071069479779E-3</v>
      </c>
      <c r="AB589" s="22">
        <f t="shared" si="129"/>
        <v>1.5467941463406772E-3</v>
      </c>
      <c r="AC589" s="22">
        <f t="shared" si="129"/>
        <v>1.5501822954565529E-3</v>
      </c>
      <c r="AD589" s="22">
        <f t="shared" si="129"/>
        <v>1.553460563169207E-3</v>
      </c>
      <c r="AE589" s="22">
        <f t="shared" si="129"/>
        <v>1.5566377540283231E-3</v>
      </c>
      <c r="AF589" s="22">
        <f t="shared" si="129"/>
        <v>1.5597311411655616E-3</v>
      </c>
      <c r="AG589" s="22">
        <f t="shared" si="129"/>
        <v>1.5627626066715163E-3</v>
      </c>
      <c r="AH589" s="22">
        <f t="shared" si="129"/>
        <v>1.565710040864737E-3</v>
      </c>
      <c r="AI589" s="22">
        <f t="shared" si="129"/>
        <v>1.5686141671351714E-3</v>
      </c>
      <c r="AJ589" s="22">
        <f t="shared" si="129"/>
        <v>1.5714463306726561E-3</v>
      </c>
      <c r="AK589" s="22">
        <f t="shared" si="129"/>
        <v>1.5741340771520181E-3</v>
      </c>
      <c r="AL589" s="22">
        <f t="shared" si="129"/>
        <v>1.5766534304443389E-3</v>
      </c>
      <c r="AM589" s="22">
        <f t="shared" si="129"/>
        <v>1.579008880616591E-3</v>
      </c>
      <c r="AN589" s="22">
        <f t="shared" si="129"/>
        <v>1.5812537455871332E-3</v>
      </c>
      <c r="AO589" s="22">
        <f t="shared" si="129"/>
        <v>1.5832930252716408E-3</v>
      </c>
      <c r="AP589" s="22">
        <f t="shared" si="129"/>
        <v>1.5851464752692235E-3</v>
      </c>
      <c r="AQ589" s="22">
        <f t="shared" si="129"/>
        <v>1.5868235475088714E-3</v>
      </c>
      <c r="AR589" s="22">
        <f t="shared" si="129"/>
        <v>1.5882958813318885E-3</v>
      </c>
      <c r="AS589" s="22">
        <f t="shared" si="129"/>
        <v>1.5895321792708801E-3</v>
      </c>
      <c r="AT589" s="22">
        <f t="shared" si="129"/>
        <v>1.5904614234702049E-3</v>
      </c>
      <c r="AU589" s="22">
        <f t="shared" si="129"/>
        <v>1.5911607770847406E-3</v>
      </c>
      <c r="AV589" s="22">
        <f t="shared" si="129"/>
        <v>1.5916626512628453E-3</v>
      </c>
      <c r="AW589" s="22">
        <f t="shared" si="129"/>
        <v>1.5919251261180011E-3</v>
      </c>
      <c r="AY589" s="79"/>
    </row>
    <row r="590" spans="1:51" x14ac:dyDescent="0.25">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5">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5">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0.12233950618032065</v>
      </c>
      <c r="R592" s="22">
        <f t="shared" si="129"/>
        <v>0.12056837226162823</v>
      </c>
      <c r="S592" s="22">
        <f t="shared" si="129"/>
        <v>0.10762044711841957</v>
      </c>
      <c r="T592" s="22">
        <f t="shared" si="129"/>
        <v>0.11133933960225405</v>
      </c>
      <c r="U592" s="22">
        <f t="shared" si="129"/>
        <v>0.11124363073088987</v>
      </c>
      <c r="V592" s="22">
        <f t="shared" si="129"/>
        <v>0.10873635437053765</v>
      </c>
      <c r="W592" s="22">
        <f t="shared" si="129"/>
        <v>0.10738884531202461</v>
      </c>
      <c r="X592" s="22">
        <f t="shared" si="129"/>
        <v>0.10620600176250718</v>
      </c>
      <c r="Y592" s="22">
        <f t="shared" si="129"/>
        <v>0.10549744062640735</v>
      </c>
      <c r="Z592" s="22">
        <f t="shared" si="129"/>
        <v>0.10511085916606454</v>
      </c>
      <c r="AA592" s="22">
        <f t="shared" si="129"/>
        <v>0.10503815393739427</v>
      </c>
      <c r="AB592" s="22">
        <f t="shared" si="129"/>
        <v>0.10554658316499993</v>
      </c>
      <c r="AC592" s="22">
        <f t="shared" si="129"/>
        <v>0.10665326258581415</v>
      </c>
      <c r="AD592" s="22">
        <f t="shared" si="129"/>
        <v>0.10822393250372098</v>
      </c>
      <c r="AE592" s="22">
        <f t="shared" si="129"/>
        <v>0.10992837983450386</v>
      </c>
      <c r="AF592" s="22">
        <f t="shared" si="129"/>
        <v>0.11179580503950691</v>
      </c>
      <c r="AG592" s="22">
        <f t="shared" si="129"/>
        <v>0.11417872146965662</v>
      </c>
      <c r="AH592" s="22">
        <f t="shared" si="129"/>
        <v>0.11673220885971043</v>
      </c>
      <c r="AI592" s="22">
        <f t="shared" si="129"/>
        <v>0.11946048516880806</v>
      </c>
      <c r="AJ592" s="22">
        <f t="shared" si="129"/>
        <v>0.12238833175974258</v>
      </c>
      <c r="AK592" s="22">
        <f t="shared" si="129"/>
        <v>0.12543252108327288</v>
      </c>
      <c r="AL592" s="22">
        <f t="shared" si="129"/>
        <v>0.12842265561504368</v>
      </c>
      <c r="AM592" s="22">
        <f t="shared" si="129"/>
        <v>0.13129558506215747</v>
      </c>
      <c r="AN592" s="22">
        <f t="shared" si="129"/>
        <v>0.13428013988713808</v>
      </c>
      <c r="AO592" s="22">
        <f t="shared" si="129"/>
        <v>0.13704522309785419</v>
      </c>
      <c r="AP592" s="22">
        <f t="shared" si="129"/>
        <v>0.13988045985572906</v>
      </c>
      <c r="AQ592" s="22">
        <f t="shared" si="129"/>
        <v>0.14284855094189042</v>
      </c>
      <c r="AR592" s="22">
        <f t="shared" si="129"/>
        <v>0.14595839439825598</v>
      </c>
      <c r="AS592" s="22">
        <f t="shared" si="129"/>
        <v>0.14921733437797907</v>
      </c>
      <c r="AT592" s="22">
        <f t="shared" si="129"/>
        <v>0.15221954572367813</v>
      </c>
      <c r="AU592" s="22">
        <f t="shared" si="129"/>
        <v>0.15536335912843585</v>
      </c>
      <c r="AV592" s="22">
        <f t="shared" si="129"/>
        <v>0.15878614125008716</v>
      </c>
      <c r="AW592" s="22">
        <f t="shared" si="129"/>
        <v>0.16241832365559217</v>
      </c>
      <c r="AY592" s="79"/>
    </row>
    <row r="593" spans="1:51" x14ac:dyDescent="0.25">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1.2355059245839614E-2</v>
      </c>
      <c r="P593" s="22">
        <f t="shared" si="129"/>
        <v>1.2094642930917438E-2</v>
      </c>
      <c r="Q593" s="22">
        <f t="shared" si="129"/>
        <v>1.1905551806853851E-2</v>
      </c>
      <c r="R593" s="22">
        <f t="shared" si="129"/>
        <v>1.1733192711380727E-2</v>
      </c>
      <c r="S593" s="22">
        <f t="shared" si="129"/>
        <v>1.0473156616772611E-2</v>
      </c>
      <c r="T593" s="22">
        <f t="shared" si="129"/>
        <v>1.0835063154675025E-2</v>
      </c>
      <c r="U593" s="22">
        <f t="shared" si="129"/>
        <v>1.0825749181110983E-2</v>
      </c>
      <c r="V593" s="22">
        <f t="shared" si="129"/>
        <v>1.0581751885925927E-2</v>
      </c>
      <c r="W593" s="22">
        <f t="shared" si="129"/>
        <v>1.0450618130304212E-2</v>
      </c>
      <c r="X593" s="22">
        <f t="shared" ref="L593:AW600" si="130">X1544</f>
        <v>1.0335508910086938E-2</v>
      </c>
      <c r="Y593" s="22">
        <f t="shared" si="130"/>
        <v>1.0266554803784387E-2</v>
      </c>
      <c r="Z593" s="22">
        <f t="shared" si="130"/>
        <v>1.0228934367448012E-2</v>
      </c>
      <c r="AA593" s="22">
        <f t="shared" si="130"/>
        <v>1.0221859008934735E-2</v>
      </c>
      <c r="AB593" s="22">
        <f t="shared" si="130"/>
        <v>1.0271337143172545E-2</v>
      </c>
      <c r="AC593" s="22">
        <f t="shared" si="130"/>
        <v>1.0379034399679882E-2</v>
      </c>
      <c r="AD593" s="22">
        <f t="shared" si="130"/>
        <v>1.0531885205302268E-2</v>
      </c>
      <c r="AE593" s="22">
        <f t="shared" si="130"/>
        <v>1.0697754650359366E-2</v>
      </c>
      <c r="AF593" s="22">
        <f t="shared" si="130"/>
        <v>1.0879484397501053E-2</v>
      </c>
      <c r="AG593" s="22">
        <f t="shared" si="130"/>
        <v>1.1111379521948713E-2</v>
      </c>
      <c r="AH593" s="22">
        <f t="shared" si="130"/>
        <v>1.1359873874751026E-2</v>
      </c>
      <c r="AI593" s="22">
        <f t="shared" si="130"/>
        <v>1.1625377929455139E-2</v>
      </c>
      <c r="AJ593" s="22">
        <f t="shared" si="130"/>
        <v>1.1910303301145895E-2</v>
      </c>
      <c r="AK593" s="22">
        <f t="shared" si="130"/>
        <v>1.2206550644565297E-2</v>
      </c>
      <c r="AL593" s="22">
        <f t="shared" si="130"/>
        <v>1.249753760935645E-2</v>
      </c>
      <c r="AM593" s="22">
        <f t="shared" si="130"/>
        <v>1.2777118682044734E-2</v>
      </c>
      <c r="AN593" s="22">
        <f t="shared" si="130"/>
        <v>1.3067562653894913E-2</v>
      </c>
      <c r="AO593" s="22">
        <f t="shared" si="130"/>
        <v>1.3336648597129973E-2</v>
      </c>
      <c r="AP593" s="22">
        <f t="shared" si="130"/>
        <v>1.3612561580265794E-2</v>
      </c>
      <c r="AQ593" s="22">
        <f t="shared" si="130"/>
        <v>1.3901403372235027E-2</v>
      </c>
      <c r="AR593" s="22">
        <f t="shared" si="130"/>
        <v>1.4204039892006441E-2</v>
      </c>
      <c r="AS593" s="22">
        <f t="shared" si="130"/>
        <v>1.4521185840812483E-2</v>
      </c>
      <c r="AT593" s="22">
        <f t="shared" si="130"/>
        <v>1.4813348068921052E-2</v>
      </c>
      <c r="AU593" s="22">
        <f t="shared" si="130"/>
        <v>1.511929039720099E-2</v>
      </c>
      <c r="AV593" s="22">
        <f t="shared" si="130"/>
        <v>1.5452380754888305E-2</v>
      </c>
      <c r="AW593" s="22">
        <f t="shared" si="130"/>
        <v>1.5805849042858547E-2</v>
      </c>
      <c r="AY593" s="79"/>
    </row>
    <row r="594" spans="1:51" x14ac:dyDescent="0.25">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6.5763803942104543E-2</v>
      </c>
      <c r="M594" s="22">
        <f t="shared" si="130"/>
        <v>6.7295612361813625E-2</v>
      </c>
      <c r="N594" s="22">
        <f t="shared" si="130"/>
        <v>6.8471619369899747E-2</v>
      </c>
      <c r="O594" s="22">
        <f t="shared" si="130"/>
        <v>6.94156577655035E-2</v>
      </c>
      <c r="P594" s="22">
        <f t="shared" si="130"/>
        <v>7.0122113289878343E-2</v>
      </c>
      <c r="Q594" s="22">
        <f t="shared" si="130"/>
        <v>7.1027984276732931E-2</v>
      </c>
      <c r="R594" s="22">
        <f t="shared" si="130"/>
        <v>7.1969839340941866E-2</v>
      </c>
      <c r="S594" s="22">
        <f t="shared" si="130"/>
        <v>6.8845656134018302E-2</v>
      </c>
      <c r="T594" s="22">
        <f t="shared" si="130"/>
        <v>7.1321901985795813E-2</v>
      </c>
      <c r="U594" s="22">
        <f t="shared" si="130"/>
        <v>7.2469597577973985E-2</v>
      </c>
      <c r="V594" s="22">
        <f t="shared" si="130"/>
        <v>7.2768106185235618E-2</v>
      </c>
      <c r="W594" s="22">
        <f t="shared" si="130"/>
        <v>7.3508419522259422E-2</v>
      </c>
      <c r="X594" s="22">
        <f t="shared" si="130"/>
        <v>7.4323170408268066E-2</v>
      </c>
      <c r="Y594" s="22">
        <f t="shared" si="130"/>
        <v>7.5293308604912831E-2</v>
      </c>
      <c r="Z594" s="22">
        <f t="shared" si="130"/>
        <v>7.6373045865877995E-2</v>
      </c>
      <c r="AA594" s="22">
        <f t="shared" si="130"/>
        <v>7.75673394761104E-2</v>
      </c>
      <c r="AB594" s="22">
        <f t="shared" si="130"/>
        <v>7.899423095093111E-2</v>
      </c>
      <c r="AC594" s="22">
        <f t="shared" si="130"/>
        <v>8.0677468039336717E-2</v>
      </c>
      <c r="AD594" s="22">
        <f t="shared" si="130"/>
        <v>8.2576193190602235E-2</v>
      </c>
      <c r="AE594" s="22">
        <f t="shared" si="130"/>
        <v>8.4561996581184767E-2</v>
      </c>
      <c r="AF594" s="22">
        <f t="shared" si="130"/>
        <v>8.6652583164931421E-2</v>
      </c>
      <c r="AG594" s="22">
        <f t="shared" si="130"/>
        <v>8.9010762090266135E-2</v>
      </c>
      <c r="AH594" s="22">
        <f t="shared" si="130"/>
        <v>9.1494149431106397E-2</v>
      </c>
      <c r="AI594" s="22">
        <f t="shared" si="130"/>
        <v>9.4111719328327056E-2</v>
      </c>
      <c r="AJ594" s="22">
        <f t="shared" si="130"/>
        <v>9.6880602519518383E-2</v>
      </c>
      <c r="AK594" s="22">
        <f t="shared" si="130"/>
        <v>9.9765899324431181E-2</v>
      </c>
      <c r="AL594" s="22">
        <f t="shared" si="130"/>
        <v>0.1026884644502874</v>
      </c>
      <c r="AM594" s="22">
        <f t="shared" si="130"/>
        <v>0.10561724854435038</v>
      </c>
      <c r="AN594" s="22">
        <f t="shared" si="130"/>
        <v>0.1086686092936657</v>
      </c>
      <c r="AO594" s="22">
        <f t="shared" si="130"/>
        <v>0.11167359448333959</v>
      </c>
      <c r="AP594" s="22">
        <f t="shared" si="130"/>
        <v>0.11478117196819843</v>
      </c>
      <c r="AQ594" s="22">
        <f t="shared" si="130"/>
        <v>0.11802937811068928</v>
      </c>
      <c r="AR594" s="22">
        <f t="shared" si="130"/>
        <v>0.12142839316285003</v>
      </c>
      <c r="AS594" s="22">
        <f t="shared" si="130"/>
        <v>0.12498800752039292</v>
      </c>
      <c r="AT594" s="22">
        <f t="shared" si="130"/>
        <v>0.12848278484036793</v>
      </c>
      <c r="AU594" s="22">
        <f t="shared" si="130"/>
        <v>0.13213978193961165</v>
      </c>
      <c r="AV594" s="22">
        <f t="shared" si="130"/>
        <v>0.1360479480397877</v>
      </c>
      <c r="AW594" s="22">
        <f t="shared" si="130"/>
        <v>0.14017620601632974</v>
      </c>
      <c r="AY594" s="79"/>
    </row>
    <row r="595" spans="1:51" x14ac:dyDescent="0.25">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0.32172327535887085</v>
      </c>
      <c r="P595" s="22">
        <f t="shared" si="130"/>
        <v>0.31753924052538912</v>
      </c>
      <c r="Q595" s="22">
        <f t="shared" si="130"/>
        <v>0.31577785743754244</v>
      </c>
      <c r="R595" s="22">
        <f t="shared" si="130"/>
        <v>0.31441607582114939</v>
      </c>
      <c r="S595" s="22">
        <f t="shared" si="130"/>
        <v>0.27088441913648548</v>
      </c>
      <c r="T595" s="22">
        <f t="shared" si="130"/>
        <v>0.29098422305098687</v>
      </c>
      <c r="U595" s="22">
        <f t="shared" si="130"/>
        <v>0.29652799214974335</v>
      </c>
      <c r="V595" s="22">
        <f t="shared" si="130"/>
        <v>0.29229138875352101</v>
      </c>
      <c r="W595" s="22">
        <f t="shared" si="130"/>
        <v>0.29231418539140158</v>
      </c>
      <c r="X595" s="22">
        <f t="shared" si="130"/>
        <v>0.29277141251399075</v>
      </c>
      <c r="Y595" s="22">
        <f t="shared" si="130"/>
        <v>0.29516556581575643</v>
      </c>
      <c r="Z595" s="22">
        <f t="shared" si="130"/>
        <v>0.29892332850428943</v>
      </c>
      <c r="AA595" s="22">
        <f t="shared" si="130"/>
        <v>0.30406674798959205</v>
      </c>
      <c r="AB595" s="22">
        <f t="shared" si="130"/>
        <v>0.31181116707026046</v>
      </c>
      <c r="AC595" s="22">
        <f t="shared" si="130"/>
        <v>0.32232707512528408</v>
      </c>
      <c r="AD595" s="22">
        <f t="shared" si="130"/>
        <v>0.3351197990813381</v>
      </c>
      <c r="AE595" s="22">
        <f t="shared" si="130"/>
        <v>0.34877420515767382</v>
      </c>
      <c r="AF595" s="22">
        <f t="shared" si="130"/>
        <v>0.36345258133503372</v>
      </c>
      <c r="AG595" s="22">
        <f t="shared" si="130"/>
        <v>0.38083016862876407</v>
      </c>
      <c r="AH595" s="22">
        <f t="shared" si="130"/>
        <v>0.39938153765045087</v>
      </c>
      <c r="AI595" s="22">
        <f t="shared" si="130"/>
        <v>0.41916235532127738</v>
      </c>
      <c r="AJ595" s="22">
        <f t="shared" si="130"/>
        <v>0.44033699802523357</v>
      </c>
      <c r="AK595" s="22">
        <f t="shared" si="130"/>
        <v>0.46255246991586263</v>
      </c>
      <c r="AL595" s="22">
        <f t="shared" si="130"/>
        <v>0.4849989870103863</v>
      </c>
      <c r="AM595" s="22">
        <f t="shared" si="130"/>
        <v>0.5073607314243489</v>
      </c>
      <c r="AN595" s="22">
        <f t="shared" si="130"/>
        <v>0.53078683817051064</v>
      </c>
      <c r="AO595" s="22">
        <f t="shared" si="130"/>
        <v>0.5536150401579657</v>
      </c>
      <c r="AP595" s="22">
        <f t="shared" si="130"/>
        <v>0.57732537778336546</v>
      </c>
      <c r="AQ595" s="22">
        <f t="shared" si="130"/>
        <v>0.60227610229055129</v>
      </c>
      <c r="AR595" s="22">
        <f t="shared" si="130"/>
        <v>0.62855926981848975</v>
      </c>
      <c r="AS595" s="22">
        <f t="shared" si="130"/>
        <v>0.65626274717655353</v>
      </c>
      <c r="AT595" s="22">
        <f t="shared" si="130"/>
        <v>0.68321168340101823</v>
      </c>
      <c r="AU595" s="22">
        <f t="shared" si="130"/>
        <v>0.71157831971098529</v>
      </c>
      <c r="AV595" s="22">
        <f t="shared" si="130"/>
        <v>0.74218261572200483</v>
      </c>
      <c r="AW595" s="22">
        <f t="shared" si="130"/>
        <v>0.77471225556990453</v>
      </c>
      <c r="AY595" s="79"/>
    </row>
    <row r="596" spans="1:51" x14ac:dyDescent="0.25">
      <c r="A596" s="95" t="str">
        <f t="shared" si="108"/>
        <v>PQ MM Leaching</v>
      </c>
      <c r="B596" s="95" t="s">
        <v>968</v>
      </c>
      <c r="C596" s="95" t="s">
        <v>1333</v>
      </c>
      <c r="D596" t="s">
        <v>369</v>
      </c>
      <c r="E596" t="s">
        <v>64</v>
      </c>
      <c r="F596" t="s">
        <v>63</v>
      </c>
      <c r="G596" t="s">
        <v>1152</v>
      </c>
      <c r="H596" t="s">
        <v>1306</v>
      </c>
      <c r="I596" t="s">
        <v>139</v>
      </c>
      <c r="J596" t="s">
        <v>287</v>
      </c>
      <c r="K596" s="22">
        <f t="shared" si="127"/>
        <v>8.9211118607918805E-2</v>
      </c>
      <c r="L596" s="22">
        <f t="shared" si="130"/>
        <v>8.9709854381943815E-2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8.9183512197547513E-2</v>
      </c>
      <c r="T596" s="22">
        <f t="shared" si="130"/>
        <v>9.0677950864974502E-2</v>
      </c>
      <c r="U596" s="22">
        <f t="shared" si="130"/>
        <v>9.1149117935516111E-2</v>
      </c>
      <c r="V596" s="22">
        <f t="shared" si="130"/>
        <v>9.0998909882985368E-2</v>
      </c>
      <c r="W596" s="22">
        <f t="shared" si="130"/>
        <v>9.1213671574514113E-2</v>
      </c>
      <c r="X596" s="22">
        <f t="shared" si="130"/>
        <v>9.1505494494056261E-2</v>
      </c>
      <c r="Y596" s="22">
        <f t="shared" si="130"/>
        <v>9.1915611275986159E-2</v>
      </c>
      <c r="Z596" s="22">
        <f t="shared" si="130"/>
        <v>9.2408802185655434E-2</v>
      </c>
      <c r="AA596" s="22">
        <f t="shared" si="130"/>
        <v>9.2986950191027026E-2</v>
      </c>
      <c r="AB596" s="22">
        <f t="shared" si="130"/>
        <v>9.3734653474602012E-2</v>
      </c>
      <c r="AC596" s="22">
        <f t="shared" si="130"/>
        <v>9.466707755231947E-2</v>
      </c>
      <c r="AD596" s="22">
        <f t="shared" si="130"/>
        <v>9.5752198443139411E-2</v>
      </c>
      <c r="AE596" s="22">
        <f t="shared" si="130"/>
        <v>9.6896389710631234E-2</v>
      </c>
      <c r="AF596" s="22">
        <f t="shared" si="130"/>
        <v>9.8111576648831189E-2</v>
      </c>
      <c r="AG596" s="22">
        <f t="shared" si="130"/>
        <v>9.9512257169147217E-2</v>
      </c>
      <c r="AH596" s="22">
        <f t="shared" si="130"/>
        <v>0.10099560515959377</v>
      </c>
      <c r="AI596" s="22">
        <f t="shared" si="130"/>
        <v>0.10256738010683669</v>
      </c>
      <c r="AJ596" s="22">
        <f t="shared" si="130"/>
        <v>0.10423829103332971</v>
      </c>
      <c r="AK596" s="22">
        <f t="shared" si="130"/>
        <v>0.10598221028820945</v>
      </c>
      <c r="AL596" s="22">
        <f t="shared" si="130"/>
        <v>0.10774319413075867</v>
      </c>
      <c r="AM596" s="22">
        <f t="shared" si="130"/>
        <v>0.10949968376405832</v>
      </c>
      <c r="AN596" s="22">
        <f t="shared" si="130"/>
        <v>0.1113325499723575</v>
      </c>
      <c r="AO596" s="22">
        <f t="shared" si="130"/>
        <v>0.1131240148227753</v>
      </c>
      <c r="AP596" s="22">
        <f t="shared" si="130"/>
        <v>0.11497675602355148</v>
      </c>
      <c r="AQ596" s="22">
        <f t="shared" si="130"/>
        <v>0.11691627397163724</v>
      </c>
      <c r="AR596" s="22">
        <f t="shared" si="130"/>
        <v>0.1189484128637848</v>
      </c>
      <c r="AS596" s="22">
        <f t="shared" si="130"/>
        <v>0.12107866317965243</v>
      </c>
      <c r="AT596" s="22">
        <f t="shared" si="130"/>
        <v>0.12315305722988713</v>
      </c>
      <c r="AU596" s="22">
        <f t="shared" si="130"/>
        <v>0.125325986198385</v>
      </c>
      <c r="AV596" s="22">
        <f t="shared" si="130"/>
        <v>0.12765671898658354</v>
      </c>
      <c r="AW596" s="22">
        <f t="shared" si="130"/>
        <v>0.13012267129152613</v>
      </c>
      <c r="AY596" s="79"/>
    </row>
    <row r="597" spans="1:51" x14ac:dyDescent="0.25">
      <c r="A597" s="95" t="str">
        <f t="shared" si="108"/>
        <v>PQ MM Leaching</v>
      </c>
      <c r="B597" s="95" t="s">
        <v>968</v>
      </c>
      <c r="C597" s="95" t="s">
        <v>1333</v>
      </c>
      <c r="D597" t="s">
        <v>369</v>
      </c>
      <c r="E597" t="s">
        <v>64</v>
      </c>
      <c r="F597" t="s">
        <v>63</v>
      </c>
      <c r="G597" t="s">
        <v>1154</v>
      </c>
      <c r="H597" t="s">
        <v>1307</v>
      </c>
      <c r="I597" t="s">
        <v>139</v>
      </c>
      <c r="J597" t="s">
        <v>287</v>
      </c>
      <c r="K597" s="22">
        <f t="shared" si="127"/>
        <v>2.6939494531157467E-2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2.6931158095600705E-2</v>
      </c>
      <c r="T597" s="22">
        <f t="shared" si="130"/>
        <v>2.7382440659215215E-2</v>
      </c>
      <c r="U597" s="22">
        <f t="shared" si="130"/>
        <v>2.7524721160997759E-2</v>
      </c>
      <c r="V597" s="22">
        <f t="shared" si="130"/>
        <v>2.7479362139915746E-2</v>
      </c>
      <c r="W597" s="22">
        <f t="shared" si="130"/>
        <v>2.7544214722247638E-2</v>
      </c>
      <c r="X597" s="22">
        <f t="shared" si="130"/>
        <v>2.7632337840394192E-2</v>
      </c>
      <c r="Y597" s="22">
        <f t="shared" si="130"/>
        <v>2.775618270386343E-2</v>
      </c>
      <c r="Z597" s="22">
        <f t="shared" si="130"/>
        <v>2.7905113846317154E-2</v>
      </c>
      <c r="AA597" s="22">
        <f t="shared" si="130"/>
        <v>2.807969987630923E-2</v>
      </c>
      <c r="AB597" s="22">
        <f t="shared" si="130"/>
        <v>2.8305487298696825E-2</v>
      </c>
      <c r="AC597" s="22">
        <f t="shared" si="130"/>
        <v>2.8587055714544035E-2</v>
      </c>
      <c r="AD597" s="22">
        <f t="shared" si="130"/>
        <v>2.8914734694026008E-2</v>
      </c>
      <c r="AE597" s="22">
        <f t="shared" si="130"/>
        <v>2.926025142864588E-2</v>
      </c>
      <c r="AF597" s="22">
        <f t="shared" si="130"/>
        <v>2.9627207054657573E-2</v>
      </c>
      <c r="AG597" s="22">
        <f t="shared" si="130"/>
        <v>3.0050177036491231E-2</v>
      </c>
      <c r="AH597" s="22">
        <f t="shared" si="130"/>
        <v>3.0498110497028424E-2</v>
      </c>
      <c r="AI597" s="22">
        <f t="shared" si="130"/>
        <v>3.0972746655123885E-2</v>
      </c>
      <c r="AJ597" s="22">
        <f t="shared" si="130"/>
        <v>3.1477319363870458E-2</v>
      </c>
      <c r="AK597" s="22">
        <f t="shared" si="130"/>
        <v>3.2003938735566603E-2</v>
      </c>
      <c r="AL597" s="22">
        <f t="shared" si="130"/>
        <v>3.2535711179809912E-2</v>
      </c>
      <c r="AM597" s="22">
        <f t="shared" si="130"/>
        <v>3.3066126486878025E-2</v>
      </c>
      <c r="AN597" s="22">
        <f t="shared" si="130"/>
        <v>3.3619605581920294E-2</v>
      </c>
      <c r="AO597" s="22">
        <f t="shared" si="130"/>
        <v>3.4160582517235936E-2</v>
      </c>
      <c r="AP597" s="22">
        <f t="shared" si="130"/>
        <v>3.4720063355777167E-2</v>
      </c>
      <c r="AQ597" s="22">
        <f t="shared" si="130"/>
        <v>3.5305748570477524E-2</v>
      </c>
      <c r="AR597" s="22">
        <f t="shared" si="130"/>
        <v>3.5919402960488754E-2</v>
      </c>
      <c r="AS597" s="22">
        <f t="shared" si="130"/>
        <v>3.6562684511374031E-2</v>
      </c>
      <c r="AT597" s="22">
        <f t="shared" si="130"/>
        <v>3.7189098887113095E-2</v>
      </c>
      <c r="AU597" s="22">
        <f t="shared" si="130"/>
        <v>3.7845268308334172E-2</v>
      </c>
      <c r="AV597" s="22">
        <f t="shared" si="130"/>
        <v>3.8549090479617763E-2</v>
      </c>
      <c r="AW597" s="22">
        <f t="shared" si="130"/>
        <v>3.929374551443536E-2</v>
      </c>
      <c r="AY597" s="79"/>
    </row>
    <row r="598" spans="1:51" x14ac:dyDescent="0.25">
      <c r="A598" s="95" t="str">
        <f t="shared" si="108"/>
        <v>PQ MM Leaching</v>
      </c>
      <c r="B598" s="95" t="s">
        <v>968</v>
      </c>
      <c r="C598" s="95" t="s">
        <v>1333</v>
      </c>
      <c r="D598" t="s">
        <v>369</v>
      </c>
      <c r="E598" t="s">
        <v>64</v>
      </c>
      <c r="F598" t="s">
        <v>63</v>
      </c>
      <c r="G598" t="s">
        <v>1156</v>
      </c>
      <c r="H598" t="s">
        <v>1308</v>
      </c>
      <c r="I598" t="s">
        <v>139</v>
      </c>
      <c r="J598" t="s">
        <v>287</v>
      </c>
      <c r="K598" s="22">
        <f t="shared" si="127"/>
        <v>1.4483668498503166E-3</v>
      </c>
      <c r="L598" s="22">
        <f t="shared" si="130"/>
        <v>1.4564639612104711E-3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1.4479186522461497E-3</v>
      </c>
      <c r="T598" s="22">
        <f t="shared" si="130"/>
        <v>1.4721812717358642E-3</v>
      </c>
      <c r="U598" s="22">
        <f t="shared" si="130"/>
        <v>1.4798307976734641E-3</v>
      </c>
      <c r="V598" s="22">
        <f t="shared" si="130"/>
        <v>1.477392128959733E-3</v>
      </c>
      <c r="W598" s="22">
        <f t="shared" si="130"/>
        <v>1.4808788436146076E-3</v>
      </c>
      <c r="X598" s="22">
        <f t="shared" si="130"/>
        <v>1.4856166683307065E-3</v>
      </c>
      <c r="Y598" s="22">
        <f t="shared" si="130"/>
        <v>1.4922750261764941E-3</v>
      </c>
      <c r="Z598" s="22">
        <f t="shared" si="130"/>
        <v>1.500282115151041E-3</v>
      </c>
      <c r="AA598" s="22">
        <f t="shared" si="130"/>
        <v>1.5096685057529521E-3</v>
      </c>
      <c r="AB598" s="22">
        <f t="shared" si="130"/>
        <v>1.5218076725558457E-3</v>
      </c>
      <c r="AC598" s="22">
        <f t="shared" si="130"/>
        <v>1.5369458318485632E-3</v>
      </c>
      <c r="AD598" s="22">
        <f t="shared" si="130"/>
        <v>1.554563065561897E-3</v>
      </c>
      <c r="AE598" s="22">
        <f t="shared" si="130"/>
        <v>1.5731393229565249E-3</v>
      </c>
      <c r="AF598" s="22">
        <f t="shared" si="130"/>
        <v>1.5928682144346739E-3</v>
      </c>
      <c r="AG598" s="22">
        <f t="shared" si="130"/>
        <v>1.615608644826237E-3</v>
      </c>
      <c r="AH598" s="22">
        <f t="shared" si="130"/>
        <v>1.6396912041493313E-3</v>
      </c>
      <c r="AI598" s="22">
        <f t="shared" si="130"/>
        <v>1.6652093992413262E-3</v>
      </c>
      <c r="AJ598" s="22">
        <f t="shared" si="130"/>
        <v>1.6923370940034712E-3</v>
      </c>
      <c r="AK598" s="22">
        <f t="shared" si="130"/>
        <v>1.7206500988956575E-3</v>
      </c>
      <c r="AL598" s="22">
        <f t="shared" si="130"/>
        <v>1.7492401520243491E-3</v>
      </c>
      <c r="AM598" s="22">
        <f t="shared" si="130"/>
        <v>1.7777572404397283E-3</v>
      </c>
      <c r="AN598" s="22">
        <f t="shared" si="130"/>
        <v>1.8075143233878593E-3</v>
      </c>
      <c r="AO598" s="22">
        <f t="shared" si="130"/>
        <v>1.8365992439953553E-3</v>
      </c>
      <c r="AP598" s="22">
        <f t="shared" si="130"/>
        <v>1.8666790028687955E-3</v>
      </c>
      <c r="AQ598" s="22">
        <f t="shared" si="130"/>
        <v>1.8981676059098944E-3</v>
      </c>
      <c r="AR598" s="22">
        <f t="shared" si="130"/>
        <v>1.9311599352473808E-3</v>
      </c>
      <c r="AS598" s="22">
        <f t="shared" si="130"/>
        <v>1.9657451303164626E-3</v>
      </c>
      <c r="AT598" s="22">
        <f t="shared" si="130"/>
        <v>1.999423483673865E-3</v>
      </c>
      <c r="AU598" s="22">
        <f t="shared" si="130"/>
        <v>2.0347015783123111E-3</v>
      </c>
      <c r="AV598" s="22">
        <f t="shared" si="130"/>
        <v>2.0725416610168261E-3</v>
      </c>
      <c r="AW598" s="22">
        <f t="shared" si="130"/>
        <v>2.11257706946729E-3</v>
      </c>
      <c r="AY598" s="79"/>
    </row>
    <row r="599" spans="1:51" x14ac:dyDescent="0.25">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2.7061685185942399E-2</v>
      </c>
      <c r="S599" s="22">
        <f t="shared" si="130"/>
        <v>2.4014748048472239E-2</v>
      </c>
      <c r="T599" s="22">
        <f t="shared" si="130"/>
        <v>2.4913020029281582E-2</v>
      </c>
      <c r="U599" s="22">
        <f t="shared" si="130"/>
        <v>2.4967492067687117E-2</v>
      </c>
      <c r="V599" s="22">
        <f t="shared" si="130"/>
        <v>2.4490984052511891E-2</v>
      </c>
      <c r="W599" s="22">
        <f t="shared" si="130"/>
        <v>2.427068078926067E-2</v>
      </c>
      <c r="X599" s="22">
        <f t="shared" si="130"/>
        <v>2.4085772372737162E-2</v>
      </c>
      <c r="Y599" s="22">
        <f t="shared" si="130"/>
        <v>2.3999231319888695E-2</v>
      </c>
      <c r="Z599" s="22">
        <f t="shared" si="130"/>
        <v>2.3978457958089842E-2</v>
      </c>
      <c r="AA599" s="22">
        <f t="shared" si="130"/>
        <v>2.402219902053113E-2</v>
      </c>
      <c r="AB599" s="22">
        <f t="shared" si="130"/>
        <v>2.4190177256763468E-2</v>
      </c>
      <c r="AC599" s="22">
        <f t="shared" si="130"/>
        <v>2.4487022069257937E-2</v>
      </c>
      <c r="AD599" s="22">
        <f t="shared" si="130"/>
        <v>2.4674493082593771E-2</v>
      </c>
      <c r="AE599" s="22">
        <f t="shared" si="130"/>
        <v>2.4878344853189249E-2</v>
      </c>
      <c r="AF599" s="22">
        <f t="shared" si="130"/>
        <v>2.5104139909981237E-2</v>
      </c>
      <c r="AG599" s="22">
        <f t="shared" si="130"/>
        <v>2.5426409827964801E-2</v>
      </c>
      <c r="AH599" s="22">
        <f t="shared" si="130"/>
        <v>2.5768875898053403E-2</v>
      </c>
      <c r="AI599" s="22">
        <f t="shared" si="130"/>
        <v>2.6131308975829524E-2</v>
      </c>
      <c r="AJ599" s="22">
        <f t="shared" si="130"/>
        <v>2.6517473925256753E-2</v>
      </c>
      <c r="AK599" s="22">
        <f t="shared" si="130"/>
        <v>2.6908456498090223E-2</v>
      </c>
      <c r="AL599" s="22">
        <f t="shared" si="130"/>
        <v>2.7268247310873892E-2</v>
      </c>
      <c r="AM599" s="22">
        <f t="shared" si="130"/>
        <v>2.7583980993975396E-2</v>
      </c>
      <c r="AN599" s="22">
        <f t="shared" si="130"/>
        <v>2.8044298655306568E-2</v>
      </c>
      <c r="AO599" s="22">
        <f t="shared" si="130"/>
        <v>2.844839403492954E-2</v>
      </c>
      <c r="AP599" s="22">
        <f t="shared" si="130"/>
        <v>2.885449992032919E-2</v>
      </c>
      <c r="AQ599" s="22">
        <f t="shared" si="130"/>
        <v>2.927456612582886E-2</v>
      </c>
      <c r="AR599" s="22">
        <f t="shared" si="130"/>
        <v>2.9709541943827189E-2</v>
      </c>
      <c r="AS599" s="22">
        <f t="shared" si="130"/>
        <v>3.0159989319154656E-2</v>
      </c>
      <c r="AT599" s="22">
        <f t="shared" si="130"/>
        <v>3.0546087015283521E-2</v>
      </c>
      <c r="AU599" s="22">
        <f t="shared" si="130"/>
        <v>3.094551766769826E-2</v>
      </c>
      <c r="AV599" s="22">
        <f t="shared" si="130"/>
        <v>3.1383769605566547E-2</v>
      </c>
      <c r="AW599" s="22">
        <f t="shared" si="130"/>
        <v>3.1846027881071305E-2</v>
      </c>
      <c r="AY599" s="79"/>
    </row>
    <row r="600" spans="1:51" x14ac:dyDescent="0.25">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3.5923531179771262E-2</v>
      </c>
      <c r="S600" s="22">
        <f t="shared" si="131"/>
        <v>3.1878818498035873E-2</v>
      </c>
      <c r="T600" s="22">
        <f t="shared" si="131"/>
        <v>3.3071246142094106E-2</v>
      </c>
      <c r="U600" s="22">
        <f t="shared" si="131"/>
        <v>3.3143556050240677E-2</v>
      </c>
      <c r="V600" s="22">
        <f t="shared" si="131"/>
        <v>3.2511006731048613E-2</v>
      </c>
      <c r="W600" s="22">
        <f t="shared" si="131"/>
        <v>3.2218561116814579E-2</v>
      </c>
      <c r="X600" s="22">
        <f t="shared" si="131"/>
        <v>3.1973101042146533E-2</v>
      </c>
      <c r="Y600" s="22">
        <f t="shared" si="131"/>
        <v>3.1858220531602907E-2</v>
      </c>
      <c r="Z600" s="22">
        <f t="shared" si="131"/>
        <v>3.1830644550832975E-2</v>
      </c>
      <c r="AA600" s="22">
        <f t="shared" si="131"/>
        <v>3.188870942778535E-2</v>
      </c>
      <c r="AB600" s="22">
        <f t="shared" si="131"/>
        <v>3.2111695223583113E-2</v>
      </c>
      <c r="AC600" s="22">
        <f t="shared" si="131"/>
        <v>3.2505747323588234E-2</v>
      </c>
      <c r="AD600" s="22">
        <f t="shared" si="131"/>
        <v>3.2754609164475049E-2</v>
      </c>
      <c r="AE600" s="22">
        <f t="shared" si="131"/>
        <v>3.3025215942534922E-2</v>
      </c>
      <c r="AF600" s="22">
        <f t="shared" si="131"/>
        <v>3.3324951739000346E-2</v>
      </c>
      <c r="AG600" s="22">
        <f t="shared" si="131"/>
        <v>3.3752754862399273E-2</v>
      </c>
      <c r="AH600" s="22">
        <f t="shared" si="131"/>
        <v>3.4207367738955559E-2</v>
      </c>
      <c r="AI600" s="22">
        <f t="shared" si="131"/>
        <v>3.4688486186702283E-2</v>
      </c>
      <c r="AJ600" s="22">
        <f t="shared" si="131"/>
        <v>3.520110794347632E-2</v>
      </c>
      <c r="AK600" s="22">
        <f t="shared" si="131"/>
        <v>3.5720124942950786E-2</v>
      </c>
      <c r="AL600" s="22">
        <f t="shared" si="131"/>
        <v>3.6197735867489332E-2</v>
      </c>
      <c r="AM600" s="22">
        <f t="shared" si="131"/>
        <v>3.6616862345809791E-2</v>
      </c>
      <c r="AN600" s="22">
        <f t="shared" si="131"/>
        <v>3.7227919482340971E-2</v>
      </c>
      <c r="AO600" s="22">
        <f t="shared" si="131"/>
        <v>3.7764343318097811E-2</v>
      </c>
      <c r="AP600" s="22">
        <f t="shared" si="131"/>
        <v>3.8303436036685089E-2</v>
      </c>
      <c r="AQ600" s="22">
        <f t="shared" si="131"/>
        <v>3.8861060638669384E-2</v>
      </c>
      <c r="AR600" s="22">
        <f t="shared" si="131"/>
        <v>3.9438477279685767E-2</v>
      </c>
      <c r="AS600" s="22">
        <f t="shared" si="131"/>
        <v>4.0036431923723546E-2</v>
      </c>
      <c r="AT600" s="22">
        <f t="shared" si="131"/>
        <v>4.0548964403871089E-2</v>
      </c>
      <c r="AU600" s="22">
        <f t="shared" si="131"/>
        <v>4.1079195961794567E-2</v>
      </c>
      <c r="AV600" s="22">
        <f t="shared" si="131"/>
        <v>4.1660961548321489E-2</v>
      </c>
      <c r="AW600" s="22">
        <f t="shared" si="131"/>
        <v>4.2274594788790511E-2</v>
      </c>
      <c r="AY600" s="79"/>
    </row>
    <row r="601" spans="1:51" x14ac:dyDescent="0.25">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4.6315596244033488E-2</v>
      </c>
      <c r="O601" s="22">
        <f t="shared" si="131"/>
        <v>4.7281576900430188E-2</v>
      </c>
      <c r="P601" s="22">
        <f t="shared" si="131"/>
        <v>4.7947144057730852E-2</v>
      </c>
      <c r="Q601" s="22">
        <f t="shared" si="131"/>
        <v>4.8855920576585839E-2</v>
      </c>
      <c r="R601" s="22">
        <f t="shared" si="131"/>
        <v>4.9808583705724517E-2</v>
      </c>
      <c r="S601" s="22">
        <f t="shared" si="131"/>
        <v>4.5986911012556725E-2</v>
      </c>
      <c r="T601" s="22">
        <f t="shared" si="131"/>
        <v>4.8856443444208197E-2</v>
      </c>
      <c r="U601" s="22">
        <f t="shared" si="131"/>
        <v>5.0126725552886477E-2</v>
      </c>
      <c r="V601" s="22">
        <f t="shared" si="131"/>
        <v>5.0323572055413011E-2</v>
      </c>
      <c r="W601" s="22">
        <f t="shared" si="131"/>
        <v>5.1027089909847584E-2</v>
      </c>
      <c r="X601" s="22">
        <f t="shared" si="131"/>
        <v>5.1799517753616409E-2</v>
      </c>
      <c r="Y601" s="22">
        <f t="shared" si="131"/>
        <v>5.2784983515339438E-2</v>
      </c>
      <c r="Z601" s="22">
        <f t="shared" si="131"/>
        <v>5.3925228435181494E-2</v>
      </c>
      <c r="AA601" s="22">
        <f t="shared" si="131"/>
        <v>5.5227882789165614E-2</v>
      </c>
      <c r="AB601" s="22">
        <f t="shared" si="131"/>
        <v>5.6843866240216291E-2</v>
      </c>
      <c r="AC601" s="22">
        <f t="shared" si="131"/>
        <v>5.8804393787153471E-2</v>
      </c>
      <c r="AD601" s="22">
        <f t="shared" si="131"/>
        <v>6.1219639268874082E-2</v>
      </c>
      <c r="AE601" s="22">
        <f t="shared" si="131"/>
        <v>6.3776320001480799E-2</v>
      </c>
      <c r="AF601" s="22">
        <f t="shared" si="131"/>
        <v>6.6498895502615951E-2</v>
      </c>
      <c r="AG601" s="22">
        <f t="shared" si="131"/>
        <v>6.9603284640762972E-2</v>
      </c>
      <c r="AH601" s="22">
        <f t="shared" si="131"/>
        <v>7.2906966362152381E-2</v>
      </c>
      <c r="AI601" s="22">
        <f t="shared" si="131"/>
        <v>7.6423263660527499E-2</v>
      </c>
      <c r="AJ601" s="22">
        <f t="shared" si="131"/>
        <v>8.0178550835766693E-2</v>
      </c>
      <c r="AK601" s="22">
        <f t="shared" si="131"/>
        <v>8.413100995108784E-2</v>
      </c>
      <c r="AL601" s="22">
        <f t="shared" si="131"/>
        <v>8.8176814110827659E-2</v>
      </c>
      <c r="AM601" s="22">
        <f t="shared" si="131"/>
        <v>9.2274505584201458E-2</v>
      </c>
      <c r="AN601" s="22">
        <f t="shared" si="131"/>
        <v>9.6461364292334692E-2</v>
      </c>
      <c r="AO601" s="22">
        <f t="shared" si="131"/>
        <v>0.10062173504543424</v>
      </c>
      <c r="AP601" s="22">
        <f t="shared" si="131"/>
        <v>0.10495893165406156</v>
      </c>
      <c r="AQ601" s="22">
        <f t="shared" si="131"/>
        <v>0.10952672051483585</v>
      </c>
      <c r="AR601" s="22">
        <f t="shared" si="131"/>
        <v>0.11434225005471457</v>
      </c>
      <c r="AS601" s="22">
        <f t="shared" si="131"/>
        <v>0.11942245706952602</v>
      </c>
      <c r="AT601" s="22">
        <f t="shared" si="131"/>
        <v>0.12445801961268657</v>
      </c>
      <c r="AU601" s="22">
        <f t="shared" si="131"/>
        <v>0.12976322686402902</v>
      </c>
      <c r="AV601" s="22">
        <f t="shared" si="131"/>
        <v>0.13546448505143638</v>
      </c>
      <c r="AW601" s="22">
        <f t="shared" si="131"/>
        <v>0.14152327253928215</v>
      </c>
      <c r="AY601" s="79"/>
    </row>
    <row r="602" spans="1:51" x14ac:dyDescent="0.25">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4.4581709989822945E-3</v>
      </c>
      <c r="T602" s="22">
        <f t="shared" si="131"/>
        <v>4.4610980917274045E-3</v>
      </c>
      <c r="U602" s="22">
        <f t="shared" si="131"/>
        <v>4.4595819749100821E-3</v>
      </c>
      <c r="V602" s="22">
        <f t="shared" si="131"/>
        <v>4.4591492889482038E-3</v>
      </c>
      <c r="W602" s="22">
        <f t="shared" si="131"/>
        <v>4.4637731513944437E-3</v>
      </c>
      <c r="X602" s="22">
        <f t="shared" si="131"/>
        <v>4.4712731698915899E-3</v>
      </c>
      <c r="Y602" s="22">
        <f t="shared" si="131"/>
        <v>4.4784042673409168E-3</v>
      </c>
      <c r="Z602" s="22">
        <f t="shared" si="131"/>
        <v>4.485241386431282E-3</v>
      </c>
      <c r="AA602" s="22">
        <f t="shared" si="131"/>
        <v>4.4917527438929237E-3</v>
      </c>
      <c r="AB602" s="22">
        <f t="shared" si="131"/>
        <v>4.498084693555734E-3</v>
      </c>
      <c r="AC602" s="22">
        <f t="shared" si="131"/>
        <v>4.5043547728788359E-3</v>
      </c>
      <c r="AD602" s="22">
        <f t="shared" si="131"/>
        <v>4.510532278085972E-3</v>
      </c>
      <c r="AE602" s="22">
        <f t="shared" si="131"/>
        <v>4.5166262135033974E-3</v>
      </c>
      <c r="AF602" s="22">
        <f t="shared" si="131"/>
        <v>4.5226631659848722E-3</v>
      </c>
      <c r="AG602" s="22">
        <f t="shared" si="131"/>
        <v>4.5286797298434598E-3</v>
      </c>
      <c r="AH602" s="22">
        <f t="shared" si="131"/>
        <v>4.5346258681925782E-3</v>
      </c>
      <c r="AI602" s="22">
        <f t="shared" si="131"/>
        <v>4.5405768629306698E-3</v>
      </c>
      <c r="AJ602" s="22">
        <f t="shared" si="131"/>
        <v>4.5464705257573486E-3</v>
      </c>
      <c r="AK602" s="22">
        <f t="shared" si="131"/>
        <v>4.5521570128301964E-3</v>
      </c>
      <c r="AL602" s="22">
        <f t="shared" si="131"/>
        <v>4.5575828912470711E-3</v>
      </c>
      <c r="AM602" s="22">
        <f t="shared" si="131"/>
        <v>4.5627518435696962E-3</v>
      </c>
      <c r="AN602" s="22">
        <f t="shared" si="131"/>
        <v>4.5677660955520385E-3</v>
      </c>
      <c r="AO602" s="22">
        <f t="shared" si="131"/>
        <v>4.5724301465395233E-3</v>
      </c>
      <c r="AP602" s="22">
        <f t="shared" si="131"/>
        <v>4.5767789562386934E-3</v>
      </c>
      <c r="AQ602" s="22">
        <f t="shared" si="131"/>
        <v>4.5808271676653408E-3</v>
      </c>
      <c r="AR602" s="22">
        <f t="shared" si="131"/>
        <v>4.5845132132215621E-3</v>
      </c>
      <c r="AS602" s="22">
        <f t="shared" si="131"/>
        <v>4.5877693834176433E-3</v>
      </c>
      <c r="AT602" s="22">
        <f t="shared" si="131"/>
        <v>4.5904470581737663E-3</v>
      </c>
      <c r="AU602" s="22">
        <f t="shared" si="131"/>
        <v>4.5926983315877348E-3</v>
      </c>
      <c r="AV602" s="22">
        <f t="shared" si="131"/>
        <v>4.5945852867812966E-3</v>
      </c>
      <c r="AW602" s="22">
        <f t="shared" si="131"/>
        <v>4.5960188686608441E-3</v>
      </c>
      <c r="AY602" s="79"/>
    </row>
    <row r="603" spans="1:51" x14ac:dyDescent="0.25">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3.7083959035202588E-3</v>
      </c>
      <c r="T603" s="22">
        <f t="shared" si="131"/>
        <v>3.7108307178752185E-3</v>
      </c>
      <c r="U603" s="22">
        <f t="shared" si="131"/>
        <v>3.7095695815491572E-3</v>
      </c>
      <c r="V603" s="22">
        <f t="shared" si="131"/>
        <v>3.7092096647023355E-3</v>
      </c>
      <c r="W603" s="22">
        <f t="shared" si="131"/>
        <v>3.7130558860693471E-3</v>
      </c>
      <c r="X603" s="22">
        <f t="shared" si="131"/>
        <v>3.7192945516291683E-3</v>
      </c>
      <c r="Y603" s="22">
        <f t="shared" si="131"/>
        <v>3.7252263412744561E-3</v>
      </c>
      <c r="Z603" s="22">
        <f t="shared" si="131"/>
        <v>3.7309135938343898E-3</v>
      </c>
      <c r="AA603" s="22">
        <f t="shared" si="131"/>
        <v>3.736329871348784E-3</v>
      </c>
      <c r="AB603" s="22">
        <f t="shared" si="131"/>
        <v>3.7415969138638022E-3</v>
      </c>
      <c r="AC603" s="22">
        <f t="shared" si="131"/>
        <v>3.7468124913914136E-3</v>
      </c>
      <c r="AD603" s="22">
        <f t="shared" si="131"/>
        <v>3.7519510639157407E-3</v>
      </c>
      <c r="AE603" s="22">
        <f t="shared" si="131"/>
        <v>3.7570201214156547E-3</v>
      </c>
      <c r="AF603" s="22">
        <f t="shared" si="131"/>
        <v>3.7620417793684698E-3</v>
      </c>
      <c r="AG603" s="22">
        <f t="shared" si="131"/>
        <v>3.7670464776565233E-3</v>
      </c>
      <c r="AH603" s="22">
        <f t="shared" si="131"/>
        <v>3.7719925945956605E-3</v>
      </c>
      <c r="AI603" s="22">
        <f t="shared" si="131"/>
        <v>3.7769427511763856E-3</v>
      </c>
      <c r="AJ603" s="22">
        <f t="shared" si="131"/>
        <v>3.7818452179252324E-3</v>
      </c>
      <c r="AK603" s="22">
        <f t="shared" si="131"/>
        <v>3.7865753517337332E-3</v>
      </c>
      <c r="AL603" s="22">
        <f t="shared" si="131"/>
        <v>3.7910887060439956E-3</v>
      </c>
      <c r="AM603" s="22">
        <f t="shared" si="131"/>
        <v>3.7953883440845922E-3</v>
      </c>
      <c r="AN603" s="22">
        <f t="shared" si="131"/>
        <v>3.7995592992845569E-3</v>
      </c>
      <c r="AO603" s="22">
        <f t="shared" si="131"/>
        <v>3.8034389502848774E-3</v>
      </c>
      <c r="AP603" s="22">
        <f t="shared" si="131"/>
        <v>3.8070563772694571E-3</v>
      </c>
      <c r="AQ603" s="22">
        <f t="shared" si="131"/>
        <v>3.8104237605920328E-3</v>
      </c>
      <c r="AR603" s="22">
        <f t="shared" si="131"/>
        <v>3.8134898870918915E-3</v>
      </c>
      <c r="AS603" s="22">
        <f t="shared" si="131"/>
        <v>3.8161984346597329E-3</v>
      </c>
      <c r="AT603" s="22">
        <f t="shared" si="131"/>
        <v>3.8184257781373244E-3</v>
      </c>
      <c r="AU603" s="22">
        <f t="shared" si="131"/>
        <v>3.8202984324406178E-3</v>
      </c>
      <c r="AV603" s="22">
        <f t="shared" si="131"/>
        <v>3.8218680395533831E-3</v>
      </c>
      <c r="AW603" s="22">
        <f t="shared" si="131"/>
        <v>3.8230605216655962E-3</v>
      </c>
      <c r="AY603" s="79"/>
    </row>
    <row r="604" spans="1:51" x14ac:dyDescent="0.25">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5.5840147541839718E-4</v>
      </c>
      <c r="R604" s="22">
        <f t="shared" si="131"/>
        <v>5.620753208024884E-4</v>
      </c>
      <c r="S604" s="22">
        <f t="shared" si="131"/>
        <v>5.6066630759729153E-4</v>
      </c>
      <c r="T604" s="22">
        <f t="shared" si="131"/>
        <v>5.6157634290112345E-4</v>
      </c>
      <c r="U604" s="22">
        <f t="shared" si="131"/>
        <v>5.6159613547716977E-4</v>
      </c>
      <c r="V604" s="22">
        <f t="shared" si="131"/>
        <v>5.6178683196627093E-4</v>
      </c>
      <c r="W604" s="22">
        <f t="shared" si="131"/>
        <v>5.6290393869214356E-4</v>
      </c>
      <c r="X604" s="22">
        <f t="shared" si="131"/>
        <v>5.645308779883766E-4</v>
      </c>
      <c r="Y604" s="22">
        <f t="shared" si="131"/>
        <v>5.6605380948017545E-4</v>
      </c>
      <c r="Z604" s="22">
        <f t="shared" si="131"/>
        <v>5.6748982359473594E-4</v>
      </c>
      <c r="AA604" s="22">
        <f t="shared" si="131"/>
        <v>5.6883553846490673E-4</v>
      </c>
      <c r="AB604" s="22">
        <f t="shared" si="131"/>
        <v>5.7012079913769484E-4</v>
      </c>
      <c r="AC604" s="22">
        <f t="shared" si="131"/>
        <v>5.7136961061407033E-4</v>
      </c>
      <c r="AD604" s="22">
        <f t="shared" si="131"/>
        <v>5.7257792176041594E-4</v>
      </c>
      <c r="AE604" s="22">
        <f t="shared" si="131"/>
        <v>5.7374897777707958E-4</v>
      </c>
      <c r="AF604" s="22">
        <f t="shared" si="131"/>
        <v>5.7488914523303825E-4</v>
      </c>
      <c r="AG604" s="22">
        <f t="shared" si="131"/>
        <v>5.760064894775208E-4</v>
      </c>
      <c r="AH604" s="22">
        <f t="shared" si="131"/>
        <v>5.7709286127535829E-4</v>
      </c>
      <c r="AI604" s="22">
        <f t="shared" si="131"/>
        <v>5.7816327054346548E-4</v>
      </c>
      <c r="AJ604" s="22">
        <f t="shared" si="131"/>
        <v>5.7920715562869113E-4</v>
      </c>
      <c r="AK604" s="22">
        <f t="shared" si="131"/>
        <v>5.8019781115600767E-4</v>
      </c>
      <c r="AL604" s="22">
        <f t="shared" si="131"/>
        <v>5.811263999509201E-4</v>
      </c>
      <c r="AM604" s="22">
        <f t="shared" si="131"/>
        <v>5.8199457697221952E-4</v>
      </c>
      <c r="AN604" s="22">
        <f t="shared" si="131"/>
        <v>5.8282199425588939E-4</v>
      </c>
      <c r="AO604" s="22">
        <f t="shared" si="131"/>
        <v>5.8357363646125153E-4</v>
      </c>
      <c r="AP604" s="22">
        <f t="shared" si="131"/>
        <v>5.8425678515061229E-4</v>
      </c>
      <c r="AQ604" s="22">
        <f t="shared" si="131"/>
        <v>5.8487492413681285E-4</v>
      </c>
      <c r="AR604" s="22">
        <f t="shared" si="131"/>
        <v>5.8541760018569874E-4</v>
      </c>
      <c r="AS604" s="22">
        <f t="shared" si="131"/>
        <v>5.8587327760768629E-4</v>
      </c>
      <c r="AT604" s="22">
        <f t="shared" si="131"/>
        <v>5.8621578048485747E-4</v>
      </c>
      <c r="AU604" s="22">
        <f t="shared" si="131"/>
        <v>5.8647354978308105E-4</v>
      </c>
      <c r="AV604" s="22">
        <f t="shared" si="131"/>
        <v>5.8665853167492793E-4</v>
      </c>
      <c r="AW604" s="22">
        <f t="shared" si="131"/>
        <v>5.8675527523613749E-4</v>
      </c>
      <c r="AY604" s="79"/>
    </row>
    <row r="605" spans="1:51" x14ac:dyDescent="0.25">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6.769960915195136E-3</v>
      </c>
      <c r="O605" s="22">
        <f t="shared" si="131"/>
        <v>6.8044291009834836E-3</v>
      </c>
      <c r="P605" s="22">
        <f t="shared" si="131"/>
        <v>6.8438891439814974E-3</v>
      </c>
      <c r="Q605" s="22">
        <f t="shared" si="131"/>
        <v>6.8863566425632575E-3</v>
      </c>
      <c r="R605" s="22">
        <f t="shared" si="131"/>
        <v>6.9316634884048298E-3</v>
      </c>
      <c r="S605" s="22">
        <f t="shared" si="131"/>
        <v>6.9142871599526205E-3</v>
      </c>
      <c r="T605" s="22">
        <f t="shared" si="131"/>
        <v>6.9255099592025939E-3</v>
      </c>
      <c r="U605" s="22">
        <f t="shared" si="131"/>
        <v>6.9257540465546717E-3</v>
      </c>
      <c r="V605" s="22">
        <f t="shared" si="131"/>
        <v>6.9281057667635966E-3</v>
      </c>
      <c r="W605" s="22">
        <f t="shared" si="131"/>
        <v>6.9418822262838752E-3</v>
      </c>
      <c r="X605" s="22">
        <f t="shared" si="131"/>
        <v>6.9619460776934108E-3</v>
      </c>
      <c r="Y605" s="22">
        <f t="shared" si="131"/>
        <v>6.9807272769853018E-3</v>
      </c>
      <c r="Z605" s="22">
        <f t="shared" si="131"/>
        <v>6.9984365878878341E-3</v>
      </c>
      <c r="AA605" s="22">
        <f t="shared" si="131"/>
        <v>7.0150323043089895E-3</v>
      </c>
      <c r="AB605" s="22">
        <f t="shared" si="131"/>
        <v>7.0308824833667143E-3</v>
      </c>
      <c r="AC605" s="22">
        <f t="shared" si="131"/>
        <v>7.0462831611661494E-3</v>
      </c>
      <c r="AD605" s="22">
        <f t="shared" si="131"/>
        <v>7.0611843780418503E-3</v>
      </c>
      <c r="AE605" s="22">
        <f t="shared" si="131"/>
        <v>7.0756261546741969E-3</v>
      </c>
      <c r="AF605" s="22">
        <f t="shared" si="131"/>
        <v>7.0896870052980076E-3</v>
      </c>
      <c r="AG605" s="22">
        <f t="shared" si="131"/>
        <v>7.1034663939614374E-3</v>
      </c>
      <c r="AH605" s="22">
        <f t="shared" si="131"/>
        <v>7.1168638221124408E-3</v>
      </c>
      <c r="AI605" s="22">
        <f t="shared" si="131"/>
        <v>7.1300643960689608E-3</v>
      </c>
      <c r="AJ605" s="22">
        <f t="shared" si="131"/>
        <v>7.1429378666938896E-3</v>
      </c>
      <c r="AK605" s="22">
        <f t="shared" si="131"/>
        <v>7.1551548961455366E-3</v>
      </c>
      <c r="AL605" s="22">
        <f t="shared" si="131"/>
        <v>7.1666065020197216E-3</v>
      </c>
      <c r="AM605" s="22">
        <f t="shared" si="131"/>
        <v>7.1773130937117773E-3</v>
      </c>
      <c r="AN605" s="22">
        <f t="shared" si="131"/>
        <v>7.1875170253960594E-3</v>
      </c>
      <c r="AO605" s="22">
        <f t="shared" si="131"/>
        <v>7.1967864785074569E-3</v>
      </c>
      <c r="AP605" s="22">
        <f t="shared" si="131"/>
        <v>7.2052112512237436E-3</v>
      </c>
      <c r="AQ605" s="22">
        <f t="shared" si="131"/>
        <v>7.2128343068585061E-3</v>
      </c>
      <c r="AR605" s="22">
        <f t="shared" si="131"/>
        <v>7.219526733326766E-3</v>
      </c>
      <c r="AS605" s="22">
        <f t="shared" si="131"/>
        <v>7.2251462694130899E-3</v>
      </c>
      <c r="AT605" s="22">
        <f t="shared" si="131"/>
        <v>7.2293701066827492E-3</v>
      </c>
      <c r="AU605" s="22">
        <f t="shared" si="131"/>
        <v>7.232548986748819E-3</v>
      </c>
      <c r="AV605" s="22">
        <f t="shared" si="131"/>
        <v>7.2348302330129321E-3</v>
      </c>
      <c r="AW605" s="22">
        <f t="shared" si="131"/>
        <v>7.2360233005363686E-3</v>
      </c>
      <c r="AY605" s="79"/>
    </row>
    <row r="606" spans="1:51" x14ac:dyDescent="0.25">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5">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5">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2.6729002214214568E-2</v>
      </c>
      <c r="M608" s="22">
        <f t="shared" si="132"/>
        <v>2.6740992333189311E-2</v>
      </c>
      <c r="N608" s="22">
        <f t="shared" si="132"/>
        <v>2.6495489531984436E-2</v>
      </c>
      <c r="O608" s="22">
        <f t="shared" si="132"/>
        <v>2.609452683304701E-2</v>
      </c>
      <c r="P608" s="22">
        <f t="shared" si="132"/>
        <v>2.5544514050244028E-2</v>
      </c>
      <c r="Q608" s="22">
        <f t="shared" si="132"/>
        <v>2.5145143775072754E-2</v>
      </c>
      <c r="R608" s="22">
        <f t="shared" si="132"/>
        <v>2.4781112413324518E-2</v>
      </c>
      <c r="S608" s="22">
        <f t="shared" si="132"/>
        <v>2.2119850736863438E-2</v>
      </c>
      <c r="T608" s="22">
        <f t="shared" si="132"/>
        <v>2.2884216141871892E-2</v>
      </c>
      <c r="U608" s="22">
        <f t="shared" si="132"/>
        <v>2.2864544545948863E-2</v>
      </c>
      <c r="V608" s="22">
        <f t="shared" si="132"/>
        <v>2.2349209585613386E-2</v>
      </c>
      <c r="W608" s="22">
        <f t="shared" si="132"/>
        <v>2.2072248282822265E-2</v>
      </c>
      <c r="X608" s="22">
        <f t="shared" si="132"/>
        <v>2.1829131631099036E-2</v>
      </c>
      <c r="Y608" s="22">
        <f t="shared" si="132"/>
        <v>2.168349697720074E-2</v>
      </c>
      <c r="Z608" s="22">
        <f t="shared" si="132"/>
        <v>2.16040406617014E-2</v>
      </c>
      <c r="AA608" s="22">
        <f t="shared" si="132"/>
        <v>2.158909713703637E-2</v>
      </c>
      <c r="AB608" s="22">
        <f t="shared" si="132"/>
        <v>2.1693597526377076E-2</v>
      </c>
      <c r="AC608" s="22">
        <f t="shared" si="132"/>
        <v>2.1921059725777094E-2</v>
      </c>
      <c r="AD608" s="22">
        <f t="shared" si="132"/>
        <v>2.2243888566125167E-2</v>
      </c>
      <c r="AE608" s="22">
        <f t="shared" si="132"/>
        <v>2.2594213449130693E-2</v>
      </c>
      <c r="AF608" s="22">
        <f t="shared" si="132"/>
        <v>2.2978036113902488E-2</v>
      </c>
      <c r="AG608" s="22">
        <f t="shared" si="132"/>
        <v>2.3467810661069458E-2</v>
      </c>
      <c r="AH608" s="22">
        <f t="shared" si="132"/>
        <v>2.3992643640663967E-2</v>
      </c>
      <c r="AI608" s="22">
        <f t="shared" si="132"/>
        <v>2.4553401994137039E-2</v>
      </c>
      <c r="AJ608" s="22">
        <f t="shared" si="132"/>
        <v>2.5155179177804035E-2</v>
      </c>
      <c r="AK608" s="22">
        <f t="shared" si="132"/>
        <v>2.5780868953810543E-2</v>
      </c>
      <c r="AL608" s="22">
        <f t="shared" si="132"/>
        <v>2.6395448536936907E-2</v>
      </c>
      <c r="AM608" s="22">
        <f t="shared" si="132"/>
        <v>2.6985938283534693E-2</v>
      </c>
      <c r="AN608" s="22">
        <f t="shared" si="132"/>
        <v>2.7599371037367381E-2</v>
      </c>
      <c r="AO608" s="22">
        <f t="shared" si="132"/>
        <v>2.816769452545647E-2</v>
      </c>
      <c r="AP608" s="22">
        <f t="shared" si="132"/>
        <v>2.875043707640362E-2</v>
      </c>
      <c r="AQ608" s="22">
        <f t="shared" si="132"/>
        <v>2.9360485943112583E-2</v>
      </c>
      <c r="AR608" s="22">
        <f t="shared" si="132"/>
        <v>2.9999669991420112E-2</v>
      </c>
      <c r="AS608" s="22">
        <f t="shared" si="132"/>
        <v>3.0669498707449793E-2</v>
      </c>
      <c r="AT608" s="22">
        <f t="shared" si="132"/>
        <v>3.1286560507744206E-2</v>
      </c>
      <c r="AU608" s="22">
        <f t="shared" si="132"/>
        <v>3.1932726595321148E-2</v>
      </c>
      <c r="AV608" s="22">
        <f t="shared" si="132"/>
        <v>3.2636230731040113E-2</v>
      </c>
      <c r="AW608" s="22">
        <f t="shared" si="132"/>
        <v>3.3382774113920009E-2</v>
      </c>
      <c r="AY608" s="79"/>
    </row>
    <row r="609" spans="1:52" x14ac:dyDescent="0.25">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3.8999555700251309E-3</v>
      </c>
      <c r="P609" s="22">
        <f t="shared" si="132"/>
        <v>3.8177534504158584E-3</v>
      </c>
      <c r="Q609" s="22">
        <f t="shared" si="132"/>
        <v>3.7580655955978051E-3</v>
      </c>
      <c r="R609" s="22">
        <f t="shared" si="132"/>
        <v>3.7036593154610876E-3</v>
      </c>
      <c r="S609" s="22">
        <f t="shared" si="132"/>
        <v>3.3059206492337782E-3</v>
      </c>
      <c r="T609" s="22">
        <f t="shared" si="132"/>
        <v>3.4201588240767131E-3</v>
      </c>
      <c r="U609" s="22">
        <f t="shared" si="132"/>
        <v>3.4172188071688704E-3</v>
      </c>
      <c r="V609" s="22">
        <f t="shared" si="132"/>
        <v>3.3401994589412646E-3</v>
      </c>
      <c r="W609" s="22">
        <f t="shared" si="132"/>
        <v>3.2988062280000664E-3</v>
      </c>
      <c r="X609" s="22">
        <f t="shared" si="132"/>
        <v>3.2624712468708769E-3</v>
      </c>
      <c r="Y609" s="22">
        <f t="shared" si="132"/>
        <v>3.2407054304874959E-3</v>
      </c>
      <c r="Z609" s="22">
        <f t="shared" si="132"/>
        <v>3.2288302927550535E-3</v>
      </c>
      <c r="AA609" s="22">
        <f t="shared" si="132"/>
        <v>3.2265969093859632E-3</v>
      </c>
      <c r="AB609" s="22">
        <f t="shared" si="132"/>
        <v>3.2422150073145662E-3</v>
      </c>
      <c r="AC609" s="22">
        <f t="shared" si="132"/>
        <v>3.2762103534343064E-3</v>
      </c>
      <c r="AD609" s="22">
        <f t="shared" si="132"/>
        <v>3.3244587137949075E-3</v>
      </c>
      <c r="AE609" s="22">
        <f t="shared" si="132"/>
        <v>3.3768164931689913E-3</v>
      </c>
      <c r="AF609" s="22">
        <f t="shared" si="132"/>
        <v>3.434180681029372E-3</v>
      </c>
      <c r="AG609" s="22">
        <f t="shared" si="132"/>
        <v>3.5073798996050226E-3</v>
      </c>
      <c r="AH609" s="22">
        <f t="shared" si="132"/>
        <v>3.5858187735956525E-3</v>
      </c>
      <c r="AI609" s="22">
        <f t="shared" si="132"/>
        <v>3.6696268716714451E-3</v>
      </c>
      <c r="AJ609" s="22">
        <f t="shared" si="132"/>
        <v>3.7595654359677696E-3</v>
      </c>
      <c r="AK609" s="22">
        <f t="shared" si="132"/>
        <v>3.8530778549764194E-3</v>
      </c>
      <c r="AL609" s="22">
        <f t="shared" si="132"/>
        <v>3.9449298009332215E-3</v>
      </c>
      <c r="AM609" s="22">
        <f t="shared" si="132"/>
        <v>4.0331814021605846E-3</v>
      </c>
      <c r="AN609" s="22">
        <f t="shared" si="132"/>
        <v>4.1248619488304652E-3</v>
      </c>
      <c r="AO609" s="22">
        <f t="shared" si="132"/>
        <v>4.2098006935385006E-3</v>
      </c>
      <c r="AP609" s="22">
        <f t="shared" si="132"/>
        <v>4.2968944382152123E-3</v>
      </c>
      <c r="AQ609" s="22">
        <f t="shared" si="132"/>
        <v>4.3880692462863087E-3</v>
      </c>
      <c r="AR609" s="22">
        <f t="shared" si="132"/>
        <v>4.4835984507596094E-3</v>
      </c>
      <c r="AS609" s="22">
        <f t="shared" si="132"/>
        <v>4.5837076517716169E-3</v>
      </c>
      <c r="AT609" s="22">
        <f t="shared" si="132"/>
        <v>4.6759305773109378E-3</v>
      </c>
      <c r="AU609" s="22">
        <f t="shared" si="132"/>
        <v>4.7725032819447566E-3</v>
      </c>
      <c r="AV609" s="22">
        <f t="shared" si="132"/>
        <v>4.8776454403056521E-3</v>
      </c>
      <c r="AW609" s="22">
        <f t="shared" si="132"/>
        <v>4.9892200261548447E-3</v>
      </c>
      <c r="AY609" s="79"/>
    </row>
    <row r="610" spans="1:52" x14ac:dyDescent="0.25">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1.8197780265539365E-2</v>
      </c>
      <c r="Q610" s="22">
        <f t="shared" si="132"/>
        <v>1.8432867891885713E-2</v>
      </c>
      <c r="R610" s="22">
        <f t="shared" si="132"/>
        <v>1.8677293946611211E-2</v>
      </c>
      <c r="S610" s="22">
        <f t="shared" si="132"/>
        <v>1.7866519757963228E-2</v>
      </c>
      <c r="T610" s="22">
        <f t="shared" si="132"/>
        <v>1.8509144113960856E-2</v>
      </c>
      <c r="U610" s="22">
        <f t="shared" si="132"/>
        <v>1.8806988990823701E-2</v>
      </c>
      <c r="V610" s="22">
        <f t="shared" si="132"/>
        <v>1.8884456622465989E-2</v>
      </c>
      <c r="W610" s="22">
        <f t="shared" si="132"/>
        <v>1.9076579460793972E-2</v>
      </c>
      <c r="X610" s="22">
        <f t="shared" si="132"/>
        <v>1.9288020002145689E-2</v>
      </c>
      <c r="Y610" s="22">
        <f t="shared" si="132"/>
        <v>1.9539785970133085E-2</v>
      </c>
      <c r="Z610" s="22">
        <f t="shared" si="132"/>
        <v>1.9819994601871449E-2</v>
      </c>
      <c r="AA610" s="22">
        <f t="shared" si="132"/>
        <v>2.0129932389994051E-2</v>
      </c>
      <c r="AB610" s="22">
        <f t="shared" si="132"/>
        <v>2.0500232945743369E-2</v>
      </c>
      <c r="AC610" s="22">
        <f t="shared" si="132"/>
        <v>2.0937059179758664E-2</v>
      </c>
      <c r="AD610" s="22">
        <f t="shared" si="132"/>
        <v>2.1429807921436568E-2</v>
      </c>
      <c r="AE610" s="22">
        <f t="shared" si="132"/>
        <v>2.1945154822106773E-2</v>
      </c>
      <c r="AF610" s="22">
        <f t="shared" si="132"/>
        <v>2.2487694592975279E-2</v>
      </c>
      <c r="AG610" s="22">
        <f t="shared" si="132"/>
        <v>2.3099678743148656E-2</v>
      </c>
      <c r="AH610" s="22">
        <f t="shared" si="132"/>
        <v>2.3744156426757715E-2</v>
      </c>
      <c r="AI610" s="22">
        <f t="shared" si="132"/>
        <v>2.4423456573095255E-2</v>
      </c>
      <c r="AJ610" s="22">
        <f t="shared" si="132"/>
        <v>2.5142024875307544E-2</v>
      </c>
      <c r="AK610" s="22">
        <f t="shared" si="132"/>
        <v>2.5890804322949275E-2</v>
      </c>
      <c r="AL610" s="22">
        <f t="shared" si="132"/>
        <v>2.664925548017839E-2</v>
      </c>
      <c r="AM610" s="22">
        <f t="shared" si="132"/>
        <v>2.7409320556492311E-2</v>
      </c>
      <c r="AN610" s="22">
        <f t="shared" si="132"/>
        <v>2.8201196183477262E-2</v>
      </c>
      <c r="AO610" s="22">
        <f t="shared" si="132"/>
        <v>2.8981036630624464E-2</v>
      </c>
      <c r="AP610" s="22">
        <f t="shared" si="132"/>
        <v>2.9787501375830049E-2</v>
      </c>
      <c r="AQ610" s="22">
        <f t="shared" si="132"/>
        <v>3.0630461447410714E-2</v>
      </c>
      <c r="AR610" s="22">
        <f t="shared" si="132"/>
        <v>3.1512558779286347E-2</v>
      </c>
      <c r="AS610" s="22">
        <f t="shared" si="132"/>
        <v>3.2436334131589861E-2</v>
      </c>
      <c r="AT610" s="22">
        <f t="shared" si="132"/>
        <v>3.3343283263071261E-2</v>
      </c>
      <c r="AU610" s="22">
        <f t="shared" si="132"/>
        <v>3.4292330953186408E-2</v>
      </c>
      <c r="AV610" s="22">
        <f t="shared" si="132"/>
        <v>3.5306560909979502E-2</v>
      </c>
      <c r="AW610" s="22">
        <f t="shared" si="132"/>
        <v>3.6377908135725716E-2</v>
      </c>
      <c r="AY610" s="79"/>
    </row>
    <row r="611" spans="1:52" x14ac:dyDescent="0.25">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8.0430818839717713E-2</v>
      </c>
      <c r="P611" s="22">
        <f t="shared" si="132"/>
        <v>7.938481013134728E-2</v>
      </c>
      <c r="Q611" s="22">
        <f t="shared" si="132"/>
        <v>7.8944464359385624E-2</v>
      </c>
      <c r="R611" s="22">
        <f t="shared" si="132"/>
        <v>7.8604018955287347E-2</v>
      </c>
      <c r="S611" s="22">
        <f t="shared" si="132"/>
        <v>6.7721104784121369E-2</v>
      </c>
      <c r="T611" s="22">
        <f t="shared" si="132"/>
        <v>7.2746055762746717E-2</v>
      </c>
      <c r="U611" s="22">
        <f t="shared" si="132"/>
        <v>7.4131998037435823E-2</v>
      </c>
      <c r="V611" s="22">
        <f t="shared" si="132"/>
        <v>7.3072847188380266E-2</v>
      </c>
      <c r="W611" s="22">
        <f t="shared" si="132"/>
        <v>7.3078546347850409E-2</v>
      </c>
      <c r="X611" s="22">
        <f t="shared" si="132"/>
        <v>7.3192853128497673E-2</v>
      </c>
      <c r="Y611" s="22">
        <f t="shared" si="132"/>
        <v>7.379139145393912E-2</v>
      </c>
      <c r="Z611" s="22">
        <f t="shared" si="132"/>
        <v>7.4730832126072358E-2</v>
      </c>
      <c r="AA611" s="22">
        <f t="shared" si="132"/>
        <v>7.6016686997398025E-2</v>
      </c>
      <c r="AB611" s="22">
        <f t="shared" si="132"/>
        <v>7.7952791767565116E-2</v>
      </c>
      <c r="AC611" s="22">
        <f t="shared" si="132"/>
        <v>8.058176878132102E-2</v>
      </c>
      <c r="AD611" s="22">
        <f t="shared" si="132"/>
        <v>8.3779949770334525E-2</v>
      </c>
      <c r="AE611" s="22">
        <f t="shared" si="132"/>
        <v>8.7193551289418469E-2</v>
      </c>
      <c r="AF611" s="22">
        <f t="shared" si="132"/>
        <v>9.086314533375843E-2</v>
      </c>
      <c r="AG611" s="22">
        <f t="shared" si="132"/>
        <v>9.5207542157191016E-2</v>
      </c>
      <c r="AH611" s="22">
        <f t="shared" si="132"/>
        <v>9.9845384412612703E-2</v>
      </c>
      <c r="AI611" s="22">
        <f t="shared" si="132"/>
        <v>0.10479058883031935</v>
      </c>
      <c r="AJ611" s="22">
        <f t="shared" si="132"/>
        <v>0.11008424950630839</v>
      </c>
      <c r="AK611" s="22">
        <f t="shared" si="132"/>
        <v>0.11563811747896563</v>
      </c>
      <c r="AL611" s="22">
        <f t="shared" si="132"/>
        <v>0.12124974675259657</v>
      </c>
      <c r="AM611" s="22">
        <f t="shared" si="132"/>
        <v>0.12684018285608722</v>
      </c>
      <c r="AN611" s="22">
        <f t="shared" si="132"/>
        <v>0.13269670954262766</v>
      </c>
      <c r="AO611" s="22">
        <f t="shared" si="132"/>
        <v>0.13840376003949142</v>
      </c>
      <c r="AP611" s="22">
        <f t="shared" si="132"/>
        <v>0.14433134444584136</v>
      </c>
      <c r="AQ611" s="22">
        <f t="shared" si="132"/>
        <v>0.15056902557263782</v>
      </c>
      <c r="AR611" s="22">
        <f t="shared" si="132"/>
        <v>0.15713981745462244</v>
      </c>
      <c r="AS611" s="22">
        <f t="shared" si="132"/>
        <v>0.16406568679413838</v>
      </c>
      <c r="AT611" s="22">
        <f t="shared" si="132"/>
        <v>0.17080292085025456</v>
      </c>
      <c r="AU611" s="22">
        <f t="shared" si="132"/>
        <v>0.17789457992774635</v>
      </c>
      <c r="AV611" s="22">
        <f t="shared" si="132"/>
        <v>0.18554565393050121</v>
      </c>
      <c r="AW611" s="22">
        <f t="shared" si="132"/>
        <v>0.19367806389247613</v>
      </c>
      <c r="AY611" s="79"/>
    </row>
    <row r="614" spans="1:52" x14ac:dyDescent="0.25">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72.246065125367679</v>
      </c>
      <c r="L614" s="27">
        <f t="shared" ref="L614:AW621" si="134">L1379</f>
        <v>72.649957574793405</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72.223708556447988</v>
      </c>
      <c r="T614" s="27">
        <f t="shared" si="134"/>
        <v>73.433953590671948</v>
      </c>
      <c r="U614" s="27">
        <f t="shared" si="134"/>
        <v>73.815520007442061</v>
      </c>
      <c r="V614" s="27">
        <f t="shared" si="134"/>
        <v>73.69387664151607</v>
      </c>
      <c r="W614" s="27">
        <f t="shared" si="134"/>
        <v>73.867797643681854</v>
      </c>
      <c r="X614" s="27">
        <f t="shared" si="134"/>
        <v>74.104125334437256</v>
      </c>
      <c r="Y614" s="27">
        <f t="shared" si="134"/>
        <v>74.43625124204452</v>
      </c>
      <c r="Z614" s="27">
        <f t="shared" si="134"/>
        <v>74.835653279987824</v>
      </c>
      <c r="AA614" s="27">
        <f t="shared" si="134"/>
        <v>75.303856336960493</v>
      </c>
      <c r="AB614" s="27">
        <f t="shared" si="134"/>
        <v>75.909370772409076</v>
      </c>
      <c r="AC614" s="27">
        <f t="shared" si="134"/>
        <v>76.664478114345883</v>
      </c>
      <c r="AD614" s="27">
        <f t="shared" si="134"/>
        <v>77.543244301457847</v>
      </c>
      <c r="AE614" s="27">
        <f t="shared" si="134"/>
        <v>78.469847600654177</v>
      </c>
      <c r="AF614" s="27">
        <f t="shared" si="134"/>
        <v>79.453945502873466</v>
      </c>
      <c r="AG614" s="27">
        <f t="shared" si="134"/>
        <v>80.588262140414244</v>
      </c>
      <c r="AH614" s="27">
        <f t="shared" si="134"/>
        <v>81.789525583734331</v>
      </c>
      <c r="AI614" s="27">
        <f t="shared" si="134"/>
        <v>83.062400052442698</v>
      </c>
      <c r="AJ614" s="27">
        <f t="shared" si="134"/>
        <v>84.41555806119554</v>
      </c>
      <c r="AK614" s="27">
        <f t="shared" si="134"/>
        <v>85.827840588614009</v>
      </c>
      <c r="AL614" s="27">
        <f t="shared" si="134"/>
        <v>87.253942574092775</v>
      </c>
      <c r="AM614" s="27">
        <f t="shared" si="134"/>
        <v>88.676405002762891</v>
      </c>
      <c r="AN614" s="27">
        <f t="shared" si="134"/>
        <v>90.160719665746086</v>
      </c>
      <c r="AO614" s="27">
        <f t="shared" si="134"/>
        <v>91.611506162683995</v>
      </c>
      <c r="AP614" s="27">
        <f t="shared" si="134"/>
        <v>93.11191624093901</v>
      </c>
      <c r="AQ614" s="27">
        <f t="shared" si="134"/>
        <v>94.682600951272718</v>
      </c>
      <c r="AR614" s="27">
        <f t="shared" si="134"/>
        <v>96.328293114276846</v>
      </c>
      <c r="AS614" s="27">
        <f t="shared" si="134"/>
        <v>98.05343909893719</v>
      </c>
      <c r="AT614" s="27">
        <f t="shared" si="134"/>
        <v>99.733350863160126</v>
      </c>
      <c r="AU614" s="27">
        <f t="shared" si="134"/>
        <v>101.49305940869296</v>
      </c>
      <c r="AV614" s="27">
        <f t="shared" si="134"/>
        <v>103.38056261943146</v>
      </c>
      <c r="AW614" s="27">
        <f t="shared" si="134"/>
        <v>105.37757099236671</v>
      </c>
      <c r="AY614" s="79"/>
      <c r="AZ614" s="79"/>
    </row>
    <row r="615" spans="1:52" x14ac:dyDescent="0.25">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57.783598896292546</v>
      </c>
      <c r="L615" s="27">
        <f t="shared" si="135"/>
        <v>58.1066387636453</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57.765717742365183</v>
      </c>
      <c r="T615" s="27">
        <f t="shared" si="135"/>
        <v>58.733691755932206</v>
      </c>
      <c r="U615" s="27">
        <f t="shared" si="135"/>
        <v>59.038874892767126</v>
      </c>
      <c r="V615" s="27">
        <f t="shared" si="135"/>
        <v>58.941582514935</v>
      </c>
      <c r="W615" s="27">
        <f t="shared" si="135"/>
        <v>59.080687411670191</v>
      </c>
      <c r="X615" s="27">
        <f t="shared" si="135"/>
        <v>59.269706211060878</v>
      </c>
      <c r="Y615" s="27">
        <f t="shared" si="135"/>
        <v>59.535346010196534</v>
      </c>
      <c r="Z615" s="27">
        <f t="shared" si="135"/>
        <v>59.854794372108422</v>
      </c>
      <c r="AA615" s="27">
        <f t="shared" si="134"/>
        <v>60.229270928017449</v>
      </c>
      <c r="AB615" s="27">
        <f t="shared" si="134"/>
        <v>60.713571397574647</v>
      </c>
      <c r="AC615" s="27">
        <f t="shared" si="134"/>
        <v>61.317518750200797</v>
      </c>
      <c r="AD615" s="27">
        <f t="shared" si="134"/>
        <v>62.020370494328134</v>
      </c>
      <c r="AE615" s="27">
        <f t="shared" si="134"/>
        <v>62.761483152627669</v>
      </c>
      <c r="AF615" s="27">
        <f t="shared" si="134"/>
        <v>63.548580946228547</v>
      </c>
      <c r="AG615" s="27">
        <f t="shared" si="134"/>
        <v>64.455826171159586</v>
      </c>
      <c r="AH615" s="27">
        <f t="shared" si="134"/>
        <v>65.416616559634519</v>
      </c>
      <c r="AI615" s="27">
        <f t="shared" si="134"/>
        <v>66.434682631711155</v>
      </c>
      <c r="AJ615" s="27">
        <f t="shared" si="134"/>
        <v>67.516960808182034</v>
      </c>
      <c r="AK615" s="27">
        <f t="shared" si="134"/>
        <v>68.646527753468007</v>
      </c>
      <c r="AL615" s="27">
        <f t="shared" si="134"/>
        <v>69.787147730087</v>
      </c>
      <c r="AM615" s="27">
        <f t="shared" si="134"/>
        <v>70.924856728918783</v>
      </c>
      <c r="AN615" s="27">
        <f t="shared" si="134"/>
        <v>72.112036168696903</v>
      </c>
      <c r="AO615" s="27">
        <f t="shared" si="134"/>
        <v>73.272399226224607</v>
      </c>
      <c r="AP615" s="27">
        <f t="shared" si="134"/>
        <v>74.472452045591268</v>
      </c>
      <c r="AQ615" s="27">
        <f t="shared" si="134"/>
        <v>75.728711679067047</v>
      </c>
      <c r="AR615" s="27">
        <f t="shared" si="134"/>
        <v>77.044963514911501</v>
      </c>
      <c r="AS615" s="27">
        <f t="shared" si="134"/>
        <v>78.424763832647557</v>
      </c>
      <c r="AT615" s="27">
        <f t="shared" si="134"/>
        <v>79.768385072040658</v>
      </c>
      <c r="AU615" s="27">
        <f t="shared" si="134"/>
        <v>81.17582909813396</v>
      </c>
      <c r="AV615" s="27">
        <f t="shared" si="134"/>
        <v>82.685485413055972</v>
      </c>
      <c r="AW615" s="27">
        <f t="shared" si="134"/>
        <v>84.282725769523637</v>
      </c>
      <c r="AY615" s="79"/>
      <c r="AZ615" s="79"/>
    </row>
    <row r="616" spans="1:52" x14ac:dyDescent="0.25">
      <c r="A616" s="95" t="str">
        <f t="shared" si="133"/>
        <v>NI Cattle</v>
      </c>
      <c r="B616" s="95" t="s">
        <v>969</v>
      </c>
      <c r="C616" s="95" t="s">
        <v>1108</v>
      </c>
      <c r="D616" t="s">
        <v>15</v>
      </c>
      <c r="E616" t="s">
        <v>16</v>
      </c>
      <c r="F616" t="s">
        <v>67</v>
      </c>
      <c r="G616" t="s">
        <v>307</v>
      </c>
      <c r="H616" t="s">
        <v>1020</v>
      </c>
      <c r="I616" t="s">
        <v>121</v>
      </c>
      <c r="J616" t="s">
        <v>286</v>
      </c>
      <c r="K616" s="27">
        <f t="shared" si="135"/>
        <v>26.126191807126638</v>
      </c>
      <c r="L616" s="27">
        <f t="shared" si="134"/>
        <v>26.272250579806308</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26.118107048368749</v>
      </c>
      <c r="T616" s="27">
        <f t="shared" si="134"/>
        <v>26.555765401704527</v>
      </c>
      <c r="U616" s="27">
        <f t="shared" si="134"/>
        <v>26.693750458390934</v>
      </c>
      <c r="V616" s="27">
        <f t="shared" si="134"/>
        <v>26.649760825118427</v>
      </c>
      <c r="W616" s="27">
        <f t="shared" si="134"/>
        <v>26.71265550947232</v>
      </c>
      <c r="X616" s="27">
        <f t="shared" si="134"/>
        <v>26.798118192696624</v>
      </c>
      <c r="Y616" s="27">
        <f t="shared" si="134"/>
        <v>26.918224182568949</v>
      </c>
      <c r="Z616" s="27">
        <f t="shared" si="134"/>
        <v>27.062659097236711</v>
      </c>
      <c r="AA616" s="27">
        <f t="shared" si="134"/>
        <v>27.231974378974542</v>
      </c>
      <c r="AB616" s="27">
        <f t="shared" si="134"/>
        <v>27.450945284241996</v>
      </c>
      <c r="AC616" s="27">
        <f t="shared" si="134"/>
        <v>27.724013156051718</v>
      </c>
      <c r="AD616" s="27">
        <f t="shared" si="134"/>
        <v>28.041799514634214</v>
      </c>
      <c r="AE616" s="27">
        <f t="shared" si="134"/>
        <v>28.37688510693479</v>
      </c>
      <c r="AF616" s="27">
        <f t="shared" si="134"/>
        <v>28.732762350986167</v>
      </c>
      <c r="AG616" s="27">
        <f t="shared" si="134"/>
        <v>29.142962878737809</v>
      </c>
      <c r="AH616" s="27">
        <f t="shared" si="134"/>
        <v>29.577373238341593</v>
      </c>
      <c r="AI616" s="27">
        <f t="shared" si="134"/>
        <v>30.037680141674837</v>
      </c>
      <c r="AJ616" s="27">
        <f t="shared" si="134"/>
        <v>30.527019811879413</v>
      </c>
      <c r="AK616" s="27">
        <f t="shared" si="134"/>
        <v>31.037740556783113</v>
      </c>
      <c r="AL616" s="27">
        <f t="shared" si="134"/>
        <v>31.553458803091583</v>
      </c>
      <c r="AM616" s="27">
        <f t="shared" si="134"/>
        <v>32.067860884165157</v>
      </c>
      <c r="AN616" s="27">
        <f t="shared" si="134"/>
        <v>32.604630457981209</v>
      </c>
      <c r="AO616" s="27">
        <f t="shared" si="134"/>
        <v>33.129275311986966</v>
      </c>
      <c r="AP616" s="27">
        <f t="shared" si="134"/>
        <v>33.671865436802946</v>
      </c>
      <c r="AQ616" s="27">
        <f t="shared" si="134"/>
        <v>34.239868828260882</v>
      </c>
      <c r="AR616" s="27">
        <f t="shared" si="134"/>
        <v>34.834997006266434</v>
      </c>
      <c r="AS616" s="27">
        <f t="shared" si="134"/>
        <v>35.458857901836573</v>
      </c>
      <c r="AT616" s="27">
        <f t="shared" si="134"/>
        <v>36.066360841892561</v>
      </c>
      <c r="AU616" s="27">
        <f t="shared" si="134"/>
        <v>36.702720523287681</v>
      </c>
      <c r="AV616" s="27">
        <f t="shared" si="134"/>
        <v>37.385294319310326</v>
      </c>
      <c r="AW616" s="27">
        <f t="shared" si="134"/>
        <v>38.107468235650359</v>
      </c>
      <c r="AY616" s="79"/>
      <c r="AZ616" s="79"/>
    </row>
    <row r="617" spans="1:52" x14ac:dyDescent="0.25">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413.68555596285609</v>
      </c>
      <c r="S617" s="27">
        <f t="shared" si="134"/>
        <v>367.10775140126185</v>
      </c>
      <c r="T617" s="27">
        <f t="shared" si="134"/>
        <v>380.83942188791741</v>
      </c>
      <c r="U617" s="27">
        <f t="shared" si="134"/>
        <v>381.67212300528638</v>
      </c>
      <c r="V617" s="27">
        <f t="shared" si="134"/>
        <v>374.38785811845224</v>
      </c>
      <c r="W617" s="27">
        <f t="shared" si="134"/>
        <v>371.02013444151527</v>
      </c>
      <c r="X617" s="27">
        <f t="shared" si="134"/>
        <v>368.19348338242031</v>
      </c>
      <c r="Y617" s="27">
        <f t="shared" si="134"/>
        <v>366.87055085566737</v>
      </c>
      <c r="Z617" s="27">
        <f t="shared" si="134"/>
        <v>366.5529934062356</v>
      </c>
      <c r="AA617" s="27">
        <f t="shared" si="134"/>
        <v>367.22165264198151</v>
      </c>
      <c r="AB617" s="27">
        <f t="shared" si="134"/>
        <v>369.78949605483501</v>
      </c>
      <c r="AC617" s="27">
        <f t="shared" si="134"/>
        <v>374.32729222117479</v>
      </c>
      <c r="AD617" s="27">
        <f t="shared" si="134"/>
        <v>377.19311708928177</v>
      </c>
      <c r="AE617" s="27">
        <f t="shared" si="134"/>
        <v>380.30935070420128</v>
      </c>
      <c r="AF617" s="27">
        <f t="shared" si="134"/>
        <v>383.76102612503496</v>
      </c>
      <c r="AG617" s="27">
        <f t="shared" si="134"/>
        <v>388.68748984209822</v>
      </c>
      <c r="AH617" s="27">
        <f t="shared" si="134"/>
        <v>393.92268734105562</v>
      </c>
      <c r="AI617" s="27">
        <f t="shared" si="134"/>
        <v>399.46311574560417</v>
      </c>
      <c r="AJ617" s="27">
        <f t="shared" si="134"/>
        <v>405.36632763723298</v>
      </c>
      <c r="AK617" s="27">
        <f t="shared" si="134"/>
        <v>411.34318539398583</v>
      </c>
      <c r="AL617" s="27">
        <f t="shared" si="134"/>
        <v>416.84322212096885</v>
      </c>
      <c r="AM617" s="27">
        <f t="shared" si="134"/>
        <v>421.66976796734122</v>
      </c>
      <c r="AN617" s="27">
        <f t="shared" si="134"/>
        <v>428.70653475916799</v>
      </c>
      <c r="AO617" s="27">
        <f t="shared" si="134"/>
        <v>434.88384487983222</v>
      </c>
      <c r="AP617" s="27">
        <f t="shared" si="134"/>
        <v>441.09188912493386</v>
      </c>
      <c r="AQ617" s="27">
        <f t="shared" si="134"/>
        <v>447.51334146869289</v>
      </c>
      <c r="AR617" s="27">
        <f t="shared" si="134"/>
        <v>454.16271351860905</v>
      </c>
      <c r="AS617" s="27">
        <f t="shared" si="134"/>
        <v>461.04859559187889</v>
      </c>
      <c r="AT617" s="27">
        <f t="shared" si="134"/>
        <v>466.95077939830412</v>
      </c>
      <c r="AU617" s="27">
        <f t="shared" si="134"/>
        <v>473.05678094171992</v>
      </c>
      <c r="AV617" s="27">
        <f t="shared" si="134"/>
        <v>479.75623425821254</v>
      </c>
      <c r="AW617" s="27">
        <f t="shared" si="134"/>
        <v>486.8226667581352</v>
      </c>
      <c r="AY617" s="79"/>
      <c r="AZ617" s="79"/>
    </row>
    <row r="618" spans="1:52" x14ac:dyDescent="0.25">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291.3087348709679</v>
      </c>
      <c r="S618" s="27">
        <f t="shared" si="134"/>
        <v>258.50961697978511</v>
      </c>
      <c r="T618" s="27">
        <f t="shared" si="134"/>
        <v>268.17917275584364</v>
      </c>
      <c r="U618" s="27">
        <f t="shared" si="134"/>
        <v>268.76554350418132</v>
      </c>
      <c r="V618" s="27">
        <f t="shared" si="134"/>
        <v>263.63611619384227</v>
      </c>
      <c r="W618" s="27">
        <f t="shared" si="134"/>
        <v>261.26463546510337</v>
      </c>
      <c r="X618" s="27">
        <f t="shared" si="134"/>
        <v>259.27416678163655</v>
      </c>
      <c r="Y618" s="27">
        <f t="shared" si="134"/>
        <v>258.34258530596463</v>
      </c>
      <c r="Z618" s="27">
        <f t="shared" si="134"/>
        <v>258.1189679775145</v>
      </c>
      <c r="AA618" s="27">
        <f t="shared" si="134"/>
        <v>258.58982385637535</v>
      </c>
      <c r="AB618" s="27">
        <f t="shared" si="134"/>
        <v>260.39804559668738</v>
      </c>
      <c r="AC618" s="27">
        <f t="shared" si="134"/>
        <v>263.59346695299269</v>
      </c>
      <c r="AD618" s="27">
        <f t="shared" si="134"/>
        <v>265.61152101520645</v>
      </c>
      <c r="AE618" s="27">
        <f t="shared" si="134"/>
        <v>267.80590769088269</v>
      </c>
      <c r="AF618" s="27">
        <f t="shared" si="134"/>
        <v>270.23650548559647</v>
      </c>
      <c r="AG618" s="27">
        <f t="shared" si="134"/>
        <v>273.70561841961023</v>
      </c>
      <c r="AH618" s="27">
        <f t="shared" si="134"/>
        <v>277.39213523954453</v>
      </c>
      <c r="AI618" s="27">
        <f t="shared" si="134"/>
        <v>281.29358929301202</v>
      </c>
      <c r="AJ618" s="27">
        <f t="shared" si="134"/>
        <v>285.45050790677192</v>
      </c>
      <c r="AK618" s="27">
        <f t="shared" si="134"/>
        <v>289.65928640175946</v>
      </c>
      <c r="AL618" s="27">
        <f t="shared" si="134"/>
        <v>293.53229747886155</v>
      </c>
      <c r="AM618" s="27">
        <f t="shared" si="134"/>
        <v>296.93105033362571</v>
      </c>
      <c r="AN618" s="27">
        <f t="shared" si="134"/>
        <v>301.88619465075811</v>
      </c>
      <c r="AO618" s="27">
        <f t="shared" si="134"/>
        <v>306.23612751696118</v>
      </c>
      <c r="AP618" s="27">
        <f t="shared" si="134"/>
        <v>310.60770271217035</v>
      </c>
      <c r="AQ618" s="27">
        <f t="shared" si="134"/>
        <v>315.12955543661644</v>
      </c>
      <c r="AR618" s="27">
        <f t="shared" si="134"/>
        <v>319.81190446144291</v>
      </c>
      <c r="AS618" s="27">
        <f t="shared" si="134"/>
        <v>324.66079890873908</v>
      </c>
      <c r="AT618" s="27">
        <f t="shared" si="134"/>
        <v>328.81699356635488</v>
      </c>
      <c r="AU618" s="27">
        <f t="shared" si="134"/>
        <v>333.1167124206732</v>
      </c>
      <c r="AV618" s="27">
        <f t="shared" si="134"/>
        <v>337.83432762822417</v>
      </c>
      <c r="AW618" s="27">
        <f t="shared" si="134"/>
        <v>342.81036191787291</v>
      </c>
      <c r="AY618" s="79"/>
      <c r="AZ618" s="79"/>
    </row>
    <row r="619" spans="1:52" x14ac:dyDescent="0.25">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35.195504797614646</v>
      </c>
      <c r="O619" s="27">
        <f t="shared" si="134"/>
        <v>35.929559405213332</v>
      </c>
      <c r="P619" s="27">
        <f t="shared" si="134"/>
        <v>36.435327957872907</v>
      </c>
      <c r="Q619" s="27">
        <f t="shared" si="134"/>
        <v>37.125912791560353</v>
      </c>
      <c r="R619" s="27">
        <f t="shared" si="134"/>
        <v>37.849847328761314</v>
      </c>
      <c r="S619" s="27">
        <f t="shared" si="134"/>
        <v>34.945734880362735</v>
      </c>
      <c r="T619" s="27">
        <f t="shared" si="134"/>
        <v>37.126310121863817</v>
      </c>
      <c r="U619" s="27">
        <f t="shared" si="134"/>
        <v>38.091605263801455</v>
      </c>
      <c r="V619" s="27">
        <f t="shared" si="134"/>
        <v>38.241190124753324</v>
      </c>
      <c r="W619" s="27">
        <f t="shared" si="134"/>
        <v>38.775797644226841</v>
      </c>
      <c r="X619" s="27">
        <f t="shared" si="134"/>
        <v>39.362770285967983</v>
      </c>
      <c r="Y619" s="27">
        <f t="shared" si="134"/>
        <v>40.111631744252151</v>
      </c>
      <c r="Z619" s="27">
        <f t="shared" si="134"/>
        <v>40.97811083123846</v>
      </c>
      <c r="AA619" s="27">
        <f t="shared" si="134"/>
        <v>41.968005840334627</v>
      </c>
      <c r="AB619" s="27">
        <f t="shared" si="134"/>
        <v>43.196001546244318</v>
      </c>
      <c r="AC619" s="27">
        <f t="shared" si="134"/>
        <v>44.685818417445063</v>
      </c>
      <c r="AD619" s="27">
        <f t="shared" si="134"/>
        <v>46.521178227808413</v>
      </c>
      <c r="AE619" s="27">
        <f t="shared" si="134"/>
        <v>48.464015550171958</v>
      </c>
      <c r="AF619" s="27">
        <f t="shared" si="134"/>
        <v>50.53291732155774</v>
      </c>
      <c r="AG619" s="27">
        <f t="shared" si="134"/>
        <v>52.891961610432503</v>
      </c>
      <c r="AH619" s="27">
        <f t="shared" si="134"/>
        <v>55.402449551952458</v>
      </c>
      <c r="AI619" s="27">
        <f t="shared" si="134"/>
        <v>58.074505370530936</v>
      </c>
      <c r="AJ619" s="27">
        <f t="shared" si="134"/>
        <v>60.92817105791972</v>
      </c>
      <c r="AK619" s="27">
        <f t="shared" si="134"/>
        <v>63.931668908248753</v>
      </c>
      <c r="AL619" s="27">
        <f t="shared" si="134"/>
        <v>67.006100228620127</v>
      </c>
      <c r="AM619" s="27">
        <f t="shared" si="134"/>
        <v>70.119961035903842</v>
      </c>
      <c r="AN619" s="27">
        <f t="shared" si="134"/>
        <v>73.301580570123264</v>
      </c>
      <c r="AO619" s="27">
        <f t="shared" si="134"/>
        <v>76.463071745343427</v>
      </c>
      <c r="AP619" s="27">
        <f t="shared" si="134"/>
        <v>79.758933969438331</v>
      </c>
      <c r="AQ619" s="27">
        <f t="shared" si="134"/>
        <v>83.230024655970965</v>
      </c>
      <c r="AR619" s="27">
        <f t="shared" si="134"/>
        <v>86.889374999446048</v>
      </c>
      <c r="AS619" s="27">
        <f t="shared" si="134"/>
        <v>90.749855374578985</v>
      </c>
      <c r="AT619" s="27">
        <f t="shared" si="134"/>
        <v>94.576410142711268</v>
      </c>
      <c r="AU619" s="27">
        <f t="shared" si="134"/>
        <v>98.607869573421212</v>
      </c>
      <c r="AV619" s="27">
        <f t="shared" si="134"/>
        <v>102.94029053222913</v>
      </c>
      <c r="AW619" s="27">
        <f t="shared" si="134"/>
        <v>107.54440019266934</v>
      </c>
      <c r="AY619" s="79"/>
      <c r="AZ619" s="79"/>
    </row>
    <row r="620" spans="1:52" x14ac:dyDescent="0.25">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134.50952060304346</v>
      </c>
      <c r="T620" s="27">
        <f t="shared" si="134"/>
        <v>134.5978352598826</v>
      </c>
      <c r="U620" s="27">
        <f t="shared" si="134"/>
        <v>134.55209180447844</v>
      </c>
      <c r="V620" s="27">
        <f t="shared" si="134"/>
        <v>134.53903703800194</v>
      </c>
      <c r="W620" s="27">
        <f t="shared" si="134"/>
        <v>134.67854571120449</v>
      </c>
      <c r="X620" s="27">
        <f t="shared" si="134"/>
        <v>134.90483220689865</v>
      </c>
      <c r="Y620" s="27">
        <f t="shared" si="134"/>
        <v>135.11998781656493</v>
      </c>
      <c r="Z620" s="27">
        <f t="shared" si="134"/>
        <v>135.32627367041866</v>
      </c>
      <c r="AA620" s="27">
        <f t="shared" si="134"/>
        <v>135.52273082086006</v>
      </c>
      <c r="AB620" s="27">
        <f t="shared" si="134"/>
        <v>135.7137749763717</v>
      </c>
      <c r="AC620" s="27">
        <f t="shared" si="134"/>
        <v>135.90295241350591</v>
      </c>
      <c r="AD620" s="27">
        <f t="shared" si="134"/>
        <v>136.0893367545562</v>
      </c>
      <c r="AE620" s="27">
        <f t="shared" si="134"/>
        <v>136.27319967317703</v>
      </c>
      <c r="AF620" s="27">
        <f t="shared" si="134"/>
        <v>136.45534333351932</v>
      </c>
      <c r="AG620" s="27">
        <f t="shared" si="134"/>
        <v>136.63687183937546</v>
      </c>
      <c r="AH620" s="27">
        <f t="shared" si="134"/>
        <v>136.81627550490597</v>
      </c>
      <c r="AI620" s="27">
        <f t="shared" si="134"/>
        <v>136.99582569477411</v>
      </c>
      <c r="AJ620" s="27">
        <f t="shared" si="134"/>
        <v>137.17364609726505</v>
      </c>
      <c r="AK620" s="27">
        <f t="shared" si="134"/>
        <v>137.3452157051286</v>
      </c>
      <c r="AL620" s="27">
        <f t="shared" si="134"/>
        <v>137.50892236978345</v>
      </c>
      <c r="AM620" s="27">
        <f t="shared" si="134"/>
        <v>137.66487719948714</v>
      </c>
      <c r="AN620" s="27">
        <f t="shared" si="134"/>
        <v>137.8161644943176</v>
      </c>
      <c r="AO620" s="27">
        <f t="shared" si="134"/>
        <v>137.95688571441841</v>
      </c>
      <c r="AP620" s="27">
        <f t="shared" si="134"/>
        <v>138.0880956451193</v>
      </c>
      <c r="AQ620" s="27">
        <f t="shared" si="134"/>
        <v>138.21023608756138</v>
      </c>
      <c r="AR620" s="27">
        <f t="shared" si="134"/>
        <v>138.3214494575289</v>
      </c>
      <c r="AS620" s="27">
        <f t="shared" si="134"/>
        <v>138.41969286097324</v>
      </c>
      <c r="AT620" s="27">
        <f t="shared" si="134"/>
        <v>138.50048221334654</v>
      </c>
      <c r="AU620" s="27">
        <f t="shared" si="134"/>
        <v>138.56840641538551</v>
      </c>
      <c r="AV620" s="27">
        <f t="shared" si="134"/>
        <v>138.62533860541211</v>
      </c>
      <c r="AW620" s="27">
        <f t="shared" si="134"/>
        <v>138.66859186137901</v>
      </c>
      <c r="AY620" s="79"/>
      <c r="AZ620" s="79"/>
    </row>
    <row r="621" spans="1:52" x14ac:dyDescent="0.25">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14.57731005863897</v>
      </c>
      <c r="T621" s="27">
        <f t="shared" si="136"/>
        <v>14.586881055024168</v>
      </c>
      <c r="U621" s="27">
        <f t="shared" si="136"/>
        <v>14.581923662197322</v>
      </c>
      <c r="V621" s="27">
        <f t="shared" si="136"/>
        <v>14.580508867335086</v>
      </c>
      <c r="W621" s="27">
        <f t="shared" si="136"/>
        <v>14.595627954638539</v>
      </c>
      <c r="X621" s="27">
        <f t="shared" si="136"/>
        <v>14.620151485724129</v>
      </c>
      <c r="Y621" s="27">
        <f t="shared" si="136"/>
        <v>14.643468720213551</v>
      </c>
      <c r="Z621" s="27">
        <f t="shared" si="136"/>
        <v>14.665824705417089</v>
      </c>
      <c r="AA621" s="27">
        <f t="shared" si="136"/>
        <v>14.687115516523853</v>
      </c>
      <c r="AB621" s="27">
        <f t="shared" si="136"/>
        <v>14.707819700713191</v>
      </c>
      <c r="AC621" s="27">
        <f t="shared" si="136"/>
        <v>14.728321581508247</v>
      </c>
      <c r="AD621" s="27">
        <f t="shared" si="136"/>
        <v>14.748520763821768</v>
      </c>
      <c r="AE621" s="27">
        <f t="shared" si="136"/>
        <v>14.768446689964435</v>
      </c>
      <c r="AF621" s="27">
        <f t="shared" si="136"/>
        <v>14.788186293526485</v>
      </c>
      <c r="AG621" s="27">
        <f t="shared" si="136"/>
        <v>14.80785923044933</v>
      </c>
      <c r="AH621" s="27">
        <f t="shared" si="136"/>
        <v>14.827301890317345</v>
      </c>
      <c r="AI621" s="27">
        <f t="shared" si="136"/>
        <v>14.846760429586991</v>
      </c>
      <c r="AJ621" s="27">
        <f t="shared" si="136"/>
        <v>14.866031505197411</v>
      </c>
      <c r="AK621" s="27">
        <f t="shared" si="136"/>
        <v>14.884625158339979</v>
      </c>
      <c r="AL621" s="27">
        <f t="shared" si="136"/>
        <v>14.902366674320708</v>
      </c>
      <c r="AM621" s="27">
        <f t="shared" si="136"/>
        <v>14.919268094365481</v>
      </c>
      <c r="AN621" s="27">
        <f t="shared" si="136"/>
        <v>14.935663675843946</v>
      </c>
      <c r="AO621" s="27">
        <f t="shared" si="136"/>
        <v>14.950914171482042</v>
      </c>
      <c r="AP621" s="27">
        <f t="shared" si="136"/>
        <v>14.965133892391199</v>
      </c>
      <c r="AQ621" s="27">
        <f t="shared" si="136"/>
        <v>14.978370718247056</v>
      </c>
      <c r="AR621" s="27">
        <f t="shared" si="136"/>
        <v>14.990423335559308</v>
      </c>
      <c r="AS621" s="27">
        <f t="shared" si="136"/>
        <v>15.001070348103873</v>
      </c>
      <c r="AT621" s="27">
        <f t="shared" si="136"/>
        <v>15.009825798526281</v>
      </c>
      <c r="AU621" s="27">
        <f t="shared" si="136"/>
        <v>15.017187003511392</v>
      </c>
      <c r="AV621" s="27">
        <f t="shared" si="136"/>
        <v>15.023356962207361</v>
      </c>
      <c r="AW621" s="27">
        <f t="shared" si="136"/>
        <v>15.028044482618171</v>
      </c>
      <c r="AY621" s="79"/>
      <c r="AZ621" s="79"/>
    </row>
    <row r="622" spans="1:52" x14ac:dyDescent="0.25">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15.545788610572222</v>
      </c>
      <c r="R622" s="27">
        <f t="shared" si="136"/>
        <v>15.648067752449878</v>
      </c>
      <c r="S622" s="27">
        <f t="shared" si="136"/>
        <v>15.608841098506876</v>
      </c>
      <c r="T622" s="27">
        <f t="shared" si="136"/>
        <v>15.634176304598387</v>
      </c>
      <c r="U622" s="27">
        <f t="shared" si="136"/>
        <v>15.634727326070967</v>
      </c>
      <c r="V622" s="27">
        <f t="shared" si="136"/>
        <v>15.640036279286257</v>
      </c>
      <c r="W622" s="27">
        <f t="shared" si="136"/>
        <v>15.671136313545395</v>
      </c>
      <c r="X622" s="27">
        <f t="shared" si="136"/>
        <v>15.716429987532408</v>
      </c>
      <c r="Y622" s="27">
        <f t="shared" si="136"/>
        <v>15.75882810444668</v>
      </c>
      <c r="Z622" s="27">
        <f t="shared" si="136"/>
        <v>15.798806458461641</v>
      </c>
      <c r="AA622" s="27">
        <f t="shared" si="136"/>
        <v>15.836270899052716</v>
      </c>
      <c r="AB622" s="27">
        <f t="shared" si="136"/>
        <v>15.872052306531405</v>
      </c>
      <c r="AC622" s="27">
        <f t="shared" si="136"/>
        <v>15.906818975461929</v>
      </c>
      <c r="AD622" s="27">
        <f t="shared" si="136"/>
        <v>15.940458123071297</v>
      </c>
      <c r="AE622" s="27">
        <f t="shared" si="136"/>
        <v>15.973060095106831</v>
      </c>
      <c r="AF622" s="27">
        <f t="shared" si="136"/>
        <v>16.004802135612195</v>
      </c>
      <c r="AG622" s="27">
        <f t="shared" si="136"/>
        <v>16.035908782343299</v>
      </c>
      <c r="AH622" s="27">
        <f t="shared" si="136"/>
        <v>16.066153162175954</v>
      </c>
      <c r="AI622" s="27">
        <f t="shared" si="136"/>
        <v>16.095953148281513</v>
      </c>
      <c r="AJ622" s="27">
        <f t="shared" si="136"/>
        <v>16.125014706287757</v>
      </c>
      <c r="AK622" s="27">
        <f t="shared" si="136"/>
        <v>16.15259436374124</v>
      </c>
      <c r="AL622" s="27">
        <f t="shared" si="136"/>
        <v>16.178446095420561</v>
      </c>
      <c r="AM622" s="27">
        <f t="shared" si="136"/>
        <v>16.202615975057011</v>
      </c>
      <c r="AN622" s="27">
        <f t="shared" si="136"/>
        <v>16.225651111515109</v>
      </c>
      <c r="AO622" s="27">
        <f t="shared" si="136"/>
        <v>16.24657668451183</v>
      </c>
      <c r="AP622" s="27">
        <f t="shared" si="136"/>
        <v>16.2655954113274</v>
      </c>
      <c r="AQ622" s="27">
        <f t="shared" si="136"/>
        <v>16.282804280634604</v>
      </c>
      <c r="AR622" s="27">
        <f t="shared" si="136"/>
        <v>16.297912276425052</v>
      </c>
      <c r="AS622" s="27">
        <f t="shared" si="136"/>
        <v>16.310598247341446</v>
      </c>
      <c r="AT622" s="27">
        <f t="shared" si="136"/>
        <v>16.320133460913411</v>
      </c>
      <c r="AU622" s="27">
        <f t="shared" si="136"/>
        <v>16.327309708106313</v>
      </c>
      <c r="AV622" s="27">
        <f t="shared" si="136"/>
        <v>16.332459568044055</v>
      </c>
      <c r="AW622" s="27">
        <f t="shared" si="136"/>
        <v>16.335152889996454</v>
      </c>
      <c r="AY622" s="79"/>
      <c r="AZ622" s="79"/>
    </row>
    <row r="623" spans="1:52" x14ac:dyDescent="0.25">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23.099483706921031</v>
      </c>
      <c r="T623" s="27">
        <f t="shared" si="136"/>
        <v>23.136977213109546</v>
      </c>
      <c r="U623" s="27">
        <f t="shared" si="136"/>
        <v>23.137792668366455</v>
      </c>
      <c r="V623" s="27">
        <f t="shared" si="136"/>
        <v>23.14564937454492</v>
      </c>
      <c r="W623" s="27">
        <f t="shared" si="136"/>
        <v>23.191674235078761</v>
      </c>
      <c r="X623" s="27">
        <f t="shared" si="136"/>
        <v>23.258704226459077</v>
      </c>
      <c r="Y623" s="27">
        <f t="shared" si="136"/>
        <v>23.321449090391294</v>
      </c>
      <c r="Z623" s="27">
        <f t="shared" si="136"/>
        <v>23.380612953446221</v>
      </c>
      <c r="AA623" s="27">
        <f t="shared" si="136"/>
        <v>23.436056482505219</v>
      </c>
      <c r="AB623" s="27">
        <f t="shared" si="136"/>
        <v>23.489009295199537</v>
      </c>
      <c r="AC623" s="27">
        <f t="shared" si="136"/>
        <v>23.540460398932115</v>
      </c>
      <c r="AD623" s="27">
        <f t="shared" si="136"/>
        <v>23.590242886767914</v>
      </c>
      <c r="AE623" s="27">
        <f t="shared" si="136"/>
        <v>23.638490461145512</v>
      </c>
      <c r="AF623" s="27">
        <f t="shared" si="136"/>
        <v>23.685465425068244</v>
      </c>
      <c r="AG623" s="27">
        <f t="shared" si="136"/>
        <v>23.731500071382303</v>
      </c>
      <c r="AH623" s="27">
        <f t="shared" si="136"/>
        <v>23.776258651136008</v>
      </c>
      <c r="AI623" s="27">
        <f t="shared" si="136"/>
        <v>23.820359573758481</v>
      </c>
      <c r="AJ623" s="27">
        <f t="shared" si="136"/>
        <v>23.863367698540223</v>
      </c>
      <c r="AK623" s="27">
        <f t="shared" si="136"/>
        <v>23.904182762513823</v>
      </c>
      <c r="AL623" s="27">
        <f t="shared" si="136"/>
        <v>23.94244067358829</v>
      </c>
      <c r="AM623" s="27">
        <f t="shared" si="136"/>
        <v>23.978209616159802</v>
      </c>
      <c r="AN623" s="27">
        <f t="shared" si="136"/>
        <v>24.012299255226694</v>
      </c>
      <c r="AO623" s="27">
        <f t="shared" si="136"/>
        <v>24.043266956764896</v>
      </c>
      <c r="AP623" s="27">
        <f t="shared" si="136"/>
        <v>24.071412721554868</v>
      </c>
      <c r="AQ623" s="27">
        <f t="shared" si="136"/>
        <v>24.096880082883459</v>
      </c>
      <c r="AR623" s="27">
        <f t="shared" si="136"/>
        <v>24.119238366910007</v>
      </c>
      <c r="AS623" s="27">
        <f t="shared" si="136"/>
        <v>24.138012302568676</v>
      </c>
      <c r="AT623" s="27">
        <f t="shared" si="136"/>
        <v>24.152123440554998</v>
      </c>
      <c r="AU623" s="27">
        <f t="shared" si="136"/>
        <v>24.162743550277629</v>
      </c>
      <c r="AV623" s="27">
        <f t="shared" si="136"/>
        <v>24.170364814724749</v>
      </c>
      <c r="AW623" s="27">
        <f t="shared" si="136"/>
        <v>24.174350654939559</v>
      </c>
      <c r="AY623" s="79"/>
      <c r="AZ623" s="79"/>
    </row>
    <row r="624" spans="1:52" x14ac:dyDescent="0.25">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5.6203482259438013</v>
      </c>
      <c r="N624" s="27">
        <f t="shared" si="136"/>
        <v>5.629075655008374</v>
      </c>
      <c r="O624" s="27">
        <f t="shared" si="136"/>
        <v>5.6165815405282276</v>
      </c>
      <c r="P624" s="27">
        <f t="shared" si="136"/>
        <v>5.5833231296706112</v>
      </c>
      <c r="Q624" s="27">
        <f t="shared" si="136"/>
        <v>5.5648827699457346</v>
      </c>
      <c r="R624" s="27">
        <f t="shared" si="136"/>
        <v>5.5483103177944031</v>
      </c>
      <c r="S624" s="27">
        <f t="shared" si="136"/>
        <v>5.2803833464567367</v>
      </c>
      <c r="T624" s="27">
        <f t="shared" si="136"/>
        <v>5.4084183105105064</v>
      </c>
      <c r="U624" s="27">
        <f t="shared" si="136"/>
        <v>5.4467115947178373</v>
      </c>
      <c r="V624" s="27">
        <f t="shared" si="136"/>
        <v>5.4224186083093189</v>
      </c>
      <c r="W624" s="27">
        <f t="shared" si="136"/>
        <v>5.4223243033308801</v>
      </c>
      <c r="X624" s="27">
        <f t="shared" si="136"/>
        <v>5.4234073071057072</v>
      </c>
      <c r="Y624" s="27">
        <f t="shared" si="136"/>
        <v>5.4369231886816394</v>
      </c>
      <c r="Z624" s="27">
        <f t="shared" si="136"/>
        <v>5.4591522823339398</v>
      </c>
      <c r="AA624" s="27">
        <f t="shared" si="136"/>
        <v>5.4902125756346534</v>
      </c>
      <c r="AB624" s="27">
        <f t="shared" si="136"/>
        <v>5.5376204396745452</v>
      </c>
      <c r="AC624" s="27">
        <f t="shared" si="136"/>
        <v>5.6023226186449859</v>
      </c>
      <c r="AD624" s="27">
        <f t="shared" si="136"/>
        <v>5.6811895482573158</v>
      </c>
      <c r="AE624" s="27">
        <f t="shared" si="136"/>
        <v>5.7653288791715855</v>
      </c>
      <c r="AF624" s="27">
        <f t="shared" si="136"/>
        <v>5.8557364759404038</v>
      </c>
      <c r="AG624" s="27">
        <f t="shared" si="136"/>
        <v>5.9628535041253414</v>
      </c>
      <c r="AH624" s="27">
        <f t="shared" si="136"/>
        <v>6.077164122124282</v>
      </c>
      <c r="AI624" s="27">
        <f t="shared" si="136"/>
        <v>6.1989600195503085</v>
      </c>
      <c r="AJ624" s="27">
        <f t="shared" si="136"/>
        <v>6.3293136796276546</v>
      </c>
      <c r="AK624" s="27">
        <f t="shared" si="136"/>
        <v>6.4661549750479965</v>
      </c>
      <c r="AL624" s="27">
        <f t="shared" si="136"/>
        <v>6.6045071340041819</v>
      </c>
      <c r="AM624" s="27">
        <f t="shared" si="136"/>
        <v>6.7424345411353785</v>
      </c>
      <c r="AN624" s="27">
        <f t="shared" si="136"/>
        <v>6.8870444673045936</v>
      </c>
      <c r="AO624" s="27">
        <f t="shared" si="136"/>
        <v>7.0281911039522464</v>
      </c>
      <c r="AP624" s="27">
        <f t="shared" si="136"/>
        <v>7.1751234269686286</v>
      </c>
      <c r="AQ624" s="27">
        <f t="shared" si="136"/>
        <v>7.3301139720202508</v>
      </c>
      <c r="AR624" s="27">
        <f t="shared" si="136"/>
        <v>7.49386719023276</v>
      </c>
      <c r="AS624" s="27">
        <f t="shared" si="136"/>
        <v>7.6670892883429591</v>
      </c>
      <c r="AT624" s="27">
        <f t="shared" si="136"/>
        <v>7.8364451360238094</v>
      </c>
      <c r="AU624" s="27">
        <f t="shared" si="136"/>
        <v>8.0154296684326614</v>
      </c>
      <c r="AV624" s="27">
        <f t="shared" si="136"/>
        <v>8.2092106985069559</v>
      </c>
      <c r="AW624" s="27">
        <f t="shared" si="136"/>
        <v>8.4160816764157058</v>
      </c>
      <c r="AY624" s="79"/>
      <c r="AZ624" s="79"/>
    </row>
    <row r="625" spans="1:52" x14ac:dyDescent="0.25">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5">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1.8300977880312246</v>
      </c>
      <c r="M626" s="27">
        <f t="shared" si="136"/>
        <v>1.8309187348828144</v>
      </c>
      <c r="N626" s="27">
        <f t="shared" si="136"/>
        <v>1.8141094978660446</v>
      </c>
      <c r="O626" s="27">
        <f t="shared" si="136"/>
        <v>1.7866561368117297</v>
      </c>
      <c r="P626" s="27">
        <f t="shared" si="136"/>
        <v>1.7489975228040082</v>
      </c>
      <c r="Q626" s="27">
        <f t="shared" si="136"/>
        <v>1.7216531928010095</v>
      </c>
      <c r="R626" s="27">
        <f t="shared" si="136"/>
        <v>1.6967284692901876</v>
      </c>
      <c r="S626" s="27">
        <f t="shared" si="136"/>
        <v>1.5145155655524785</v>
      </c>
      <c r="T626" s="27">
        <f t="shared" si="136"/>
        <v>1.5668506069334709</v>
      </c>
      <c r="U626" s="27">
        <f t="shared" si="136"/>
        <v>1.5655037199865789</v>
      </c>
      <c r="V626" s="27">
        <f t="shared" si="136"/>
        <v>1.5302194484882745</v>
      </c>
      <c r="W626" s="27">
        <f t="shared" si="136"/>
        <v>1.5112562914072105</v>
      </c>
      <c r="X626" s="27">
        <f t="shared" si="136"/>
        <v>1.4946104307429604</v>
      </c>
      <c r="Y626" s="27">
        <f t="shared" si="136"/>
        <v>1.484639027552376</v>
      </c>
      <c r="Z626" s="27">
        <f t="shared" si="136"/>
        <v>1.47919876359957</v>
      </c>
      <c r="AA626" s="27">
        <f t="shared" si="136"/>
        <v>1.4781756011479497</v>
      </c>
      <c r="AB626" s="27">
        <f t="shared" si="136"/>
        <v>1.4853305981750786</v>
      </c>
      <c r="AC626" s="27">
        <f t="shared" si="136"/>
        <v>1.5009046201548932</v>
      </c>
      <c r="AD626" s="27">
        <f t="shared" si="136"/>
        <v>1.5230082640507174</v>
      </c>
      <c r="AE626" s="27">
        <f t="shared" si="136"/>
        <v>1.546994523932119</v>
      </c>
      <c r="AF626" s="27">
        <f t="shared" si="136"/>
        <v>1.5732743305693289</v>
      </c>
      <c r="AG626" s="27">
        <f t="shared" si="136"/>
        <v>1.6068085159542065</v>
      </c>
      <c r="AH626" s="27">
        <f t="shared" si="136"/>
        <v>1.6427431036856912</v>
      </c>
      <c r="AI626" s="27">
        <f t="shared" si="136"/>
        <v>1.6811374520450673</v>
      </c>
      <c r="AJ626" s="27">
        <f t="shared" si="136"/>
        <v>1.7223403029367834</v>
      </c>
      <c r="AK626" s="27">
        <f t="shared" si="136"/>
        <v>1.7651804159303879</v>
      </c>
      <c r="AL626" s="27">
        <f t="shared" si="136"/>
        <v>1.807259829394261</v>
      </c>
      <c r="AM626" s="27">
        <f t="shared" si="136"/>
        <v>1.8476898450919306</v>
      </c>
      <c r="AN626" s="27">
        <f t="shared" si="136"/>
        <v>1.8896907367413041</v>
      </c>
      <c r="AO626" s="27">
        <f t="shared" si="136"/>
        <v>1.928603059397513</v>
      </c>
      <c r="AP626" s="27">
        <f t="shared" si="136"/>
        <v>1.9685026353312862</v>
      </c>
      <c r="AQ626" s="27">
        <f t="shared" si="136"/>
        <v>2.0102718369126795</v>
      </c>
      <c r="AR626" s="27">
        <f t="shared" si="136"/>
        <v>2.0540358840543407</v>
      </c>
      <c r="AS626" s="27">
        <f t="shared" si="136"/>
        <v>2.0998981291819869</v>
      </c>
      <c r="AT626" s="27">
        <f t="shared" si="136"/>
        <v>2.1421474966199083</v>
      </c>
      <c r="AU626" s="27">
        <f t="shared" si="136"/>
        <v>2.1863895943270379</v>
      </c>
      <c r="AV626" s="27">
        <f t="shared" si="136"/>
        <v>2.2345575488332261</v>
      </c>
      <c r="AW626" s="27">
        <f t="shared" si="136"/>
        <v>2.2856723410251796</v>
      </c>
      <c r="AY626" s="79"/>
      <c r="AZ626" s="79"/>
    </row>
    <row r="627" spans="1:52" x14ac:dyDescent="0.25">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0.25358132281546886</v>
      </c>
      <c r="M627" s="27">
        <f t="shared" si="136"/>
        <v>0.25369507454499329</v>
      </c>
      <c r="N627" s="27">
        <f t="shared" si="136"/>
        <v>0.25136595935447836</v>
      </c>
      <c r="O627" s="27">
        <f t="shared" si="136"/>
        <v>0.24756197704412702</v>
      </c>
      <c r="P627" s="27">
        <f t="shared" si="136"/>
        <v>0.24234393830437845</v>
      </c>
      <c r="Q627" s="27">
        <f t="shared" si="136"/>
        <v>0.23855506351363703</v>
      </c>
      <c r="R627" s="27">
        <f t="shared" si="136"/>
        <v>0.2351014533295149</v>
      </c>
      <c r="S627" s="27">
        <f t="shared" si="136"/>
        <v>0.20985373735169108</v>
      </c>
      <c r="T627" s="27">
        <f t="shared" si="136"/>
        <v>0.21710536571263853</v>
      </c>
      <c r="U627" s="27">
        <f t="shared" si="136"/>
        <v>0.21691873886902968</v>
      </c>
      <c r="V627" s="27">
        <f t="shared" si="136"/>
        <v>0.21202969288491011</v>
      </c>
      <c r="W627" s="27">
        <f t="shared" si="136"/>
        <v>0.20940212703087621</v>
      </c>
      <c r="X627" s="27">
        <f t="shared" si="136"/>
        <v>0.2070956495331992</v>
      </c>
      <c r="Y627" s="27">
        <f t="shared" si="136"/>
        <v>0.20571399570686735</v>
      </c>
      <c r="Z627" s="27">
        <f t="shared" si="136"/>
        <v>0.20496018389493031</v>
      </c>
      <c r="AA627" s="27">
        <f t="shared" si="136"/>
        <v>0.20481841284333191</v>
      </c>
      <c r="AB627" s="27">
        <f t="shared" si="136"/>
        <v>0.20580982085592342</v>
      </c>
      <c r="AC627" s="27">
        <f t="shared" si="136"/>
        <v>0.2079677826441004</v>
      </c>
      <c r="AD627" s="27">
        <f t="shared" si="136"/>
        <v>0.21103049945344365</v>
      </c>
      <c r="AE627" s="27">
        <f t="shared" si="136"/>
        <v>0.21435407459237918</v>
      </c>
      <c r="AF627" s="27">
        <f t="shared" si="136"/>
        <v>0.21799544729605716</v>
      </c>
      <c r="AG627" s="27">
        <f t="shared" si="136"/>
        <v>0.22264199850498709</v>
      </c>
      <c r="AH627" s="27">
        <f t="shared" si="136"/>
        <v>0.22762115336292571</v>
      </c>
      <c r="AI627" s="27">
        <f t="shared" si="136"/>
        <v>0.23294113664976548</v>
      </c>
      <c r="AJ627" s="27">
        <f t="shared" si="136"/>
        <v>0.23865027061037747</v>
      </c>
      <c r="AK627" s="27">
        <f t="shared" si="136"/>
        <v>0.2445862662678385</v>
      </c>
      <c r="AL627" s="27">
        <f t="shared" si="136"/>
        <v>0.25041685816257381</v>
      </c>
      <c r="AM627" s="27">
        <f t="shared" si="136"/>
        <v>0.25601890682309614</v>
      </c>
      <c r="AN627" s="27">
        <f t="shared" si="136"/>
        <v>0.2618386186076424</v>
      </c>
      <c r="AO627" s="27">
        <f t="shared" si="136"/>
        <v>0.26723037325458887</v>
      </c>
      <c r="AP627" s="27">
        <f t="shared" si="136"/>
        <v>0.27275892331963592</v>
      </c>
      <c r="AQ627" s="27">
        <f t="shared" ref="L627:AW634" si="137">AQ1392</f>
        <v>0.27854653175194277</v>
      </c>
      <c r="AR627" s="27">
        <f t="shared" si="137"/>
        <v>0.28461054922604706</v>
      </c>
      <c r="AS627" s="27">
        <f t="shared" si="137"/>
        <v>0.29096529642196983</v>
      </c>
      <c r="AT627" s="27">
        <f t="shared" si="137"/>
        <v>0.29681943741546851</v>
      </c>
      <c r="AU627" s="27">
        <f t="shared" si="137"/>
        <v>0.30294969435259883</v>
      </c>
      <c r="AV627" s="27">
        <f t="shared" si="137"/>
        <v>0.3096239243860302</v>
      </c>
      <c r="AW627" s="27">
        <f t="shared" si="137"/>
        <v>0.31670647303684163</v>
      </c>
      <c r="AY627" s="79"/>
      <c r="AZ627" s="79"/>
    </row>
    <row r="628" spans="1:52" x14ac:dyDescent="0.25">
      <c r="A628" s="95" t="str">
        <f t="shared" si="133"/>
        <v>NI Cattle MMCH4</v>
      </c>
      <c r="B628" s="95" t="s">
        <v>969</v>
      </c>
      <c r="C628" s="95" t="s">
        <v>1229</v>
      </c>
      <c r="D628" t="s">
        <v>15</v>
      </c>
      <c r="E628" t="s">
        <v>22</v>
      </c>
      <c r="F628" t="s">
        <v>6</v>
      </c>
      <c r="G628" t="s">
        <v>136</v>
      </c>
      <c r="H628" t="s">
        <v>1227</v>
      </c>
      <c r="I628" t="s">
        <v>121</v>
      </c>
      <c r="J628" t="s">
        <v>286</v>
      </c>
      <c r="K628" s="27">
        <f t="shared" si="135"/>
        <v>7.3513306511079053</v>
      </c>
      <c r="L628" s="27">
        <f t="shared" si="137"/>
        <v>7.3924283487896005</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7.3490557793890403</v>
      </c>
      <c r="T628" s="27">
        <f t="shared" si="137"/>
        <v>7.4722031286599382</v>
      </c>
      <c r="U628" s="27">
        <f t="shared" si="137"/>
        <v>7.5110290618117022</v>
      </c>
      <c r="V628" s="27">
        <f t="shared" si="137"/>
        <v>7.4986513551105292</v>
      </c>
      <c r="W628" s="27">
        <f t="shared" si="137"/>
        <v>7.5163485236950613</v>
      </c>
      <c r="X628" s="27">
        <f t="shared" si="137"/>
        <v>7.5403958263923236</v>
      </c>
      <c r="Y628" s="27">
        <f t="shared" si="137"/>
        <v>7.5741909868676158</v>
      </c>
      <c r="Z628" s="27">
        <f t="shared" si="137"/>
        <v>7.6148317669371268</v>
      </c>
      <c r="AA628" s="27">
        <f t="shared" si="137"/>
        <v>7.6624733302207861</v>
      </c>
      <c r="AB628" s="27">
        <f t="shared" si="137"/>
        <v>7.7240868841392878</v>
      </c>
      <c r="AC628" s="27">
        <f t="shared" si="137"/>
        <v>7.8009221240658375</v>
      </c>
      <c r="AD628" s="27">
        <f t="shared" si="137"/>
        <v>7.8903401538957416</v>
      </c>
      <c r="AE628" s="27">
        <f t="shared" si="137"/>
        <v>7.9846258042350273</v>
      </c>
      <c r="AF628" s="27">
        <f t="shared" si="137"/>
        <v>8.0847617640235896</v>
      </c>
      <c r="AG628" s="27">
        <f t="shared" si="137"/>
        <v>8.2001830904466289</v>
      </c>
      <c r="AH628" s="27">
        <f t="shared" si="137"/>
        <v>8.3224165263522423</v>
      </c>
      <c r="AI628" s="27">
        <f t="shared" si="137"/>
        <v>8.4519366750356451</v>
      </c>
      <c r="AJ628" s="27">
        <f t="shared" si="137"/>
        <v>8.5896260000981943</v>
      </c>
      <c r="AK628" s="27">
        <f t="shared" si="137"/>
        <v>8.73333148514876</v>
      </c>
      <c r="AL628" s="27">
        <f t="shared" si="137"/>
        <v>8.8784431562032786</v>
      </c>
      <c r="AM628" s="27">
        <f t="shared" si="137"/>
        <v>9.0231844875655636</v>
      </c>
      <c r="AN628" s="27">
        <f t="shared" si="137"/>
        <v>9.1742195350652782</v>
      </c>
      <c r="AO628" s="27">
        <f t="shared" si="137"/>
        <v>9.3218429554501228</v>
      </c>
      <c r="AP628" s="27">
        <f t="shared" si="137"/>
        <v>9.4745157768469301</v>
      </c>
      <c r="AQ628" s="27">
        <f t="shared" si="137"/>
        <v>9.634339327572718</v>
      </c>
      <c r="AR628" s="27">
        <f t="shared" si="137"/>
        <v>9.8017951913514132</v>
      </c>
      <c r="AS628" s="27">
        <f t="shared" si="137"/>
        <v>9.9773358042922293</v>
      </c>
      <c r="AT628" s="27">
        <f t="shared" si="137"/>
        <v>10.148273651523894</v>
      </c>
      <c r="AU628" s="27">
        <f t="shared" si="137"/>
        <v>10.327331145455831</v>
      </c>
      <c r="AV628" s="27">
        <f t="shared" si="137"/>
        <v>10.519392265782431</v>
      </c>
      <c r="AW628" s="27">
        <f t="shared" si="137"/>
        <v>10.722595981265105</v>
      </c>
      <c r="AY628" s="79"/>
      <c r="AZ628" s="79"/>
    </row>
    <row r="629" spans="1:52" x14ac:dyDescent="0.25">
      <c r="A629" s="95" t="str">
        <f t="shared" si="133"/>
        <v>NI Cattle MMCH4</v>
      </c>
      <c r="B629" s="95" t="s">
        <v>969</v>
      </c>
      <c r="C629" s="95" t="s">
        <v>1229</v>
      </c>
      <c r="D629" t="s">
        <v>15</v>
      </c>
      <c r="E629" t="s">
        <v>22</v>
      </c>
      <c r="F629" t="s">
        <v>6</v>
      </c>
      <c r="G629" t="s">
        <v>137</v>
      </c>
      <c r="H629" t="s">
        <v>1227</v>
      </c>
      <c r="I629" t="s">
        <v>121</v>
      </c>
      <c r="J629" t="s">
        <v>286</v>
      </c>
      <c r="K629" s="27">
        <f t="shared" si="135"/>
        <v>2.0944490884992812</v>
      </c>
      <c r="L629" s="27">
        <f t="shared" si="137"/>
        <v>2.1061581299686476</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2.0938009605311412</v>
      </c>
      <c r="T629" s="27">
        <f t="shared" si="137"/>
        <v>2.1288865614478496</v>
      </c>
      <c r="U629" s="27">
        <f t="shared" si="137"/>
        <v>2.1399483602104432</v>
      </c>
      <c r="V629" s="27">
        <f t="shared" si="137"/>
        <v>2.1364218589893245</v>
      </c>
      <c r="W629" s="27">
        <f t="shared" si="137"/>
        <v>2.1414639146891727</v>
      </c>
      <c r="X629" s="27">
        <f t="shared" si="137"/>
        <v>2.148315171095053</v>
      </c>
      <c r="Y629" s="27">
        <f t="shared" si="137"/>
        <v>2.1579436650932786</v>
      </c>
      <c r="Z629" s="27">
        <f t="shared" si="137"/>
        <v>2.1695225273173109</v>
      </c>
      <c r="AA629" s="27">
        <f t="shared" si="137"/>
        <v>2.1830959650430519</v>
      </c>
      <c r="AB629" s="27">
        <f t="shared" si="137"/>
        <v>2.2006501274074339</v>
      </c>
      <c r="AC629" s="27">
        <f t="shared" si="137"/>
        <v>2.222541061969673</v>
      </c>
      <c r="AD629" s="27">
        <f t="shared" si="137"/>
        <v>2.2480169274913004</v>
      </c>
      <c r="AE629" s="27">
        <f t="shared" si="137"/>
        <v>2.2748796145045582</v>
      </c>
      <c r="AF629" s="27">
        <f t="shared" si="137"/>
        <v>2.3034090984386744</v>
      </c>
      <c r="AG629" s="27">
        <f t="shared" si="137"/>
        <v>2.3362934976574303</v>
      </c>
      <c r="AH629" s="27">
        <f t="shared" si="137"/>
        <v>2.3711187178205395</v>
      </c>
      <c r="AI629" s="27">
        <f t="shared" si="137"/>
        <v>2.4080199769567159</v>
      </c>
      <c r="AJ629" s="27">
        <f t="shared" si="137"/>
        <v>2.4472486955465773</v>
      </c>
      <c r="AK629" s="27">
        <f t="shared" si="137"/>
        <v>2.4881914631163022</v>
      </c>
      <c r="AL629" s="27">
        <f t="shared" si="137"/>
        <v>2.5295348635964507</v>
      </c>
      <c r="AM629" s="27">
        <f t="shared" si="137"/>
        <v>2.5707727515282386</v>
      </c>
      <c r="AN629" s="27">
        <f t="shared" si="137"/>
        <v>2.6138037662629046</v>
      </c>
      <c r="AO629" s="27">
        <f t="shared" si="137"/>
        <v>2.6558627829144799</v>
      </c>
      <c r="AP629" s="27">
        <f t="shared" si="137"/>
        <v>2.6993604116825409</v>
      </c>
      <c r="AQ629" s="27">
        <f t="shared" si="137"/>
        <v>2.7448953367219815</v>
      </c>
      <c r="AR629" s="27">
        <f t="shared" si="137"/>
        <v>2.7926047648378689</v>
      </c>
      <c r="AS629" s="27">
        <f t="shared" si="137"/>
        <v>2.8426175984618185</v>
      </c>
      <c r="AT629" s="27">
        <f t="shared" si="137"/>
        <v>2.8913190697077655</v>
      </c>
      <c r="AU629" s="27">
        <f t="shared" si="137"/>
        <v>2.9423338890314197</v>
      </c>
      <c r="AV629" s="27">
        <f t="shared" si="137"/>
        <v>2.9970535387785815</v>
      </c>
      <c r="AW629" s="27">
        <f t="shared" si="137"/>
        <v>3.0549477972293579</v>
      </c>
      <c r="AY629" s="79"/>
      <c r="AZ629" s="79"/>
    </row>
    <row r="630" spans="1:52" x14ac:dyDescent="0.25">
      <c r="A630" s="95" t="str">
        <f t="shared" si="133"/>
        <v>NI Cattle MMCH4</v>
      </c>
      <c r="B630" s="95" t="s">
        <v>969</v>
      </c>
      <c r="C630" s="95" t="s">
        <v>1229</v>
      </c>
      <c r="D630" t="s">
        <v>15</v>
      </c>
      <c r="E630" t="s">
        <v>22</v>
      </c>
      <c r="F630" t="s">
        <v>67</v>
      </c>
      <c r="G630" t="s">
        <v>307</v>
      </c>
      <c r="H630" t="s">
        <v>1227</v>
      </c>
      <c r="I630" t="s">
        <v>121</v>
      </c>
      <c r="J630" t="s">
        <v>286</v>
      </c>
      <c r="K630" s="27">
        <f t="shared" si="135"/>
        <v>0.43258377187145619</v>
      </c>
      <c r="L630" s="27">
        <f t="shared" si="137"/>
        <v>0.43500213637199753</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0.43244990867914801</v>
      </c>
      <c r="T630" s="27">
        <f t="shared" si="137"/>
        <v>0.4396964259930643</v>
      </c>
      <c r="U630" s="27">
        <f t="shared" si="137"/>
        <v>0.44198111014159841</v>
      </c>
      <c r="V630" s="27">
        <f t="shared" si="137"/>
        <v>0.4412527528813921</v>
      </c>
      <c r="W630" s="27">
        <f t="shared" si="137"/>
        <v>0.44229413005527662</v>
      </c>
      <c r="X630" s="27">
        <f t="shared" si="137"/>
        <v>0.4437091763098685</v>
      </c>
      <c r="Y630" s="27">
        <f t="shared" si="137"/>
        <v>0.44569782825374471</v>
      </c>
      <c r="Z630" s="27">
        <f t="shared" si="137"/>
        <v>0.44808930576559047</v>
      </c>
      <c r="AA630" s="27">
        <f t="shared" si="137"/>
        <v>0.45089273933717022</v>
      </c>
      <c r="AB630" s="27">
        <f t="shared" si="137"/>
        <v>0.45451834466189517</v>
      </c>
      <c r="AC630" s="27">
        <f t="shared" si="137"/>
        <v>0.45903965916637413</v>
      </c>
      <c r="AD630" s="27">
        <f t="shared" si="137"/>
        <v>0.46430139890478528</v>
      </c>
      <c r="AE630" s="27">
        <f t="shared" si="137"/>
        <v>0.46984957027577029</v>
      </c>
      <c r="AF630" s="27">
        <f t="shared" si="137"/>
        <v>0.47574199890415431</v>
      </c>
      <c r="AG630" s="27">
        <f t="shared" si="137"/>
        <v>0.48253388395301411</v>
      </c>
      <c r="AH630" s="27">
        <f t="shared" si="137"/>
        <v>0.48972662269139317</v>
      </c>
      <c r="AI630" s="27">
        <f t="shared" si="137"/>
        <v>0.49734814280930212</v>
      </c>
      <c r="AJ630" s="27">
        <f t="shared" si="137"/>
        <v>0.50545037224350875</v>
      </c>
      <c r="AK630" s="27">
        <f t="shared" si="137"/>
        <v>0.51390661829093987</v>
      </c>
      <c r="AL630" s="27">
        <f t="shared" si="137"/>
        <v>0.52244561034374248</v>
      </c>
      <c r="AM630" s="27">
        <f t="shared" si="137"/>
        <v>0.53096281002336188</v>
      </c>
      <c r="AN630" s="27">
        <f t="shared" si="137"/>
        <v>0.5398503589084559</v>
      </c>
      <c r="AO630" s="27">
        <f t="shared" si="137"/>
        <v>0.54853715304646922</v>
      </c>
      <c r="AP630" s="27">
        <f t="shared" si="137"/>
        <v>0.55752107556016206</v>
      </c>
      <c r="AQ630" s="27">
        <f t="shared" si="137"/>
        <v>0.56692577760501295</v>
      </c>
      <c r="AR630" s="27">
        <f t="shared" si="137"/>
        <v>0.57677959762934605</v>
      </c>
      <c r="AS630" s="27">
        <f t="shared" si="137"/>
        <v>0.58710915891103355</v>
      </c>
      <c r="AT630" s="27">
        <f t="shared" si="137"/>
        <v>0.5971678737506273</v>
      </c>
      <c r="AU630" s="27">
        <f t="shared" si="137"/>
        <v>0.60770438336814181</v>
      </c>
      <c r="AV630" s="27">
        <f t="shared" si="137"/>
        <v>0.61900608204064222</v>
      </c>
      <c r="AW630" s="27">
        <f t="shared" si="137"/>
        <v>0.63096345872163018</v>
      </c>
      <c r="AY630" s="79"/>
      <c r="AZ630" s="79"/>
    </row>
    <row r="631" spans="1:52" x14ac:dyDescent="0.25">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8.4723794986300324E-2</v>
      </c>
      <c r="S631" s="27">
        <f t="shared" si="137"/>
        <v>7.5184548793854583E-2</v>
      </c>
      <c r="T631" s="27">
        <f t="shared" si="137"/>
        <v>7.7996827874817445E-2</v>
      </c>
      <c r="U631" s="27">
        <f t="shared" si="137"/>
        <v>7.8167367062700457E-2</v>
      </c>
      <c r="V631" s="27">
        <f t="shared" si="137"/>
        <v>7.6675532126714796E-2</v>
      </c>
      <c r="W631" s="27">
        <f t="shared" si="137"/>
        <v>7.5985814232863699E-2</v>
      </c>
      <c r="X631" s="27">
        <f t="shared" si="137"/>
        <v>7.5406909310086853E-2</v>
      </c>
      <c r="Y631" s="27">
        <f t="shared" si="137"/>
        <v>7.5135969552675111E-2</v>
      </c>
      <c r="Z631" s="27">
        <f t="shared" si="137"/>
        <v>7.5070933024678835E-2</v>
      </c>
      <c r="AA631" s="27">
        <f t="shared" si="137"/>
        <v>7.5207876041393992E-2</v>
      </c>
      <c r="AB631" s="27">
        <f t="shared" si="137"/>
        <v>7.5733776536907188E-2</v>
      </c>
      <c r="AC631" s="27">
        <f t="shared" si="137"/>
        <v>7.6663128085553256E-2</v>
      </c>
      <c r="AD631" s="27">
        <f t="shared" si="137"/>
        <v>7.7250055898459388E-2</v>
      </c>
      <c r="AE631" s="27">
        <f t="shared" si="137"/>
        <v>7.7888268023863061E-2</v>
      </c>
      <c r="AF631" s="27">
        <f t="shared" si="137"/>
        <v>7.8595179436405177E-2</v>
      </c>
      <c r="AG631" s="27">
        <f t="shared" si="137"/>
        <v>7.9604131032504369E-2</v>
      </c>
      <c r="AH631" s="27">
        <f t="shared" si="137"/>
        <v>8.0676312048305387E-2</v>
      </c>
      <c r="AI631" s="27">
        <f t="shared" si="137"/>
        <v>8.1811005086332045E-2</v>
      </c>
      <c r="AJ631" s="27">
        <f t="shared" si="137"/>
        <v>8.3019997053438474E-2</v>
      </c>
      <c r="AK631" s="27">
        <f t="shared" si="137"/>
        <v>8.4244071870522186E-2</v>
      </c>
      <c r="AL631" s="27">
        <f t="shared" si="137"/>
        <v>8.5370492596016104E-2</v>
      </c>
      <c r="AM631" s="27">
        <f t="shared" si="137"/>
        <v>8.6358980772327357E-2</v>
      </c>
      <c r="AN631" s="27">
        <f t="shared" si="137"/>
        <v>8.780012750429271E-2</v>
      </c>
      <c r="AO631" s="27">
        <f t="shared" si="137"/>
        <v>8.9065255446726721E-2</v>
      </c>
      <c r="AP631" s="27">
        <f t="shared" si="137"/>
        <v>9.0336677811628172E-2</v>
      </c>
      <c r="AQ631" s="27">
        <f t="shared" si="137"/>
        <v>9.1651806667458438E-2</v>
      </c>
      <c r="AR631" s="27">
        <f t="shared" si="137"/>
        <v>9.3013614026271119E-2</v>
      </c>
      <c r="AS631" s="27">
        <f t="shared" si="137"/>
        <v>9.4423859205650648E-2</v>
      </c>
      <c r="AT631" s="27">
        <f t="shared" si="137"/>
        <v>9.5632640618439277E-2</v>
      </c>
      <c r="AU631" s="27">
        <f t="shared" si="137"/>
        <v>9.6883164393063992E-2</v>
      </c>
      <c r="AV631" s="27">
        <f t="shared" si="137"/>
        <v>9.8255228515500434E-2</v>
      </c>
      <c r="AW631" s="27">
        <f t="shared" si="137"/>
        <v>9.9702450855701577E-2</v>
      </c>
      <c r="AY631" s="79"/>
      <c r="AZ631" s="79"/>
    </row>
    <row r="632" spans="1:52" x14ac:dyDescent="0.25">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6.2235193009076033E-2</v>
      </c>
      <c r="S632" s="27">
        <f t="shared" si="137"/>
        <v>5.522799003801046E-2</v>
      </c>
      <c r="T632" s="27">
        <f t="shared" si="137"/>
        <v>5.7293793764430084E-2</v>
      </c>
      <c r="U632" s="27">
        <f t="shared" si="137"/>
        <v>5.7419066000821604E-2</v>
      </c>
      <c r="V632" s="27">
        <f t="shared" si="137"/>
        <v>5.6323215240196872E-2</v>
      </c>
      <c r="W632" s="27">
        <f t="shared" si="137"/>
        <v>5.5816572138898381E-2</v>
      </c>
      <c r="X632" s="27">
        <f t="shared" si="137"/>
        <v>5.5391328444269881E-2</v>
      </c>
      <c r="Y632" s="27">
        <f t="shared" si="137"/>
        <v>5.5192305394144728E-2</v>
      </c>
      <c r="Z632" s="27">
        <f t="shared" si="137"/>
        <v>5.5144531792016283E-2</v>
      </c>
      <c r="AA632" s="27">
        <f t="shared" si="137"/>
        <v>5.5245125433718588E-2</v>
      </c>
      <c r="AB632" s="27">
        <f t="shared" si="137"/>
        <v>5.563143389460759E-2</v>
      </c>
      <c r="AC632" s="27">
        <f t="shared" si="137"/>
        <v>5.6314103657129723E-2</v>
      </c>
      <c r="AD632" s="27">
        <f t="shared" si="137"/>
        <v>5.6745240691589934E-2</v>
      </c>
      <c r="AE632" s="27">
        <f t="shared" si="137"/>
        <v>5.7214049422497866E-2</v>
      </c>
      <c r="AF632" s="27">
        <f t="shared" si="137"/>
        <v>5.7733322292734486E-2</v>
      </c>
      <c r="AG632" s="27">
        <f t="shared" si="137"/>
        <v>5.8474463519118447E-2</v>
      </c>
      <c r="AH632" s="27">
        <f t="shared" si="137"/>
        <v>5.9262050907877797E-2</v>
      </c>
      <c r="AI632" s="27">
        <f t="shared" si="137"/>
        <v>6.0095557483439775E-2</v>
      </c>
      <c r="AJ632" s="27">
        <f t="shared" si="137"/>
        <v>6.0983641503182466E-2</v>
      </c>
      <c r="AK632" s="27">
        <f t="shared" si="137"/>
        <v>6.188280486704114E-2</v>
      </c>
      <c r="AL632" s="27">
        <f t="shared" si="137"/>
        <v>6.2710234885631239E-2</v>
      </c>
      <c r="AM632" s="27">
        <f t="shared" si="137"/>
        <v>6.3436344385918234E-2</v>
      </c>
      <c r="AN632" s="27">
        <f t="shared" si="137"/>
        <v>6.4494961330930731E-2</v>
      </c>
      <c r="AO632" s="27">
        <f t="shared" si="137"/>
        <v>6.5424280912180444E-2</v>
      </c>
      <c r="AP632" s="27">
        <f t="shared" si="137"/>
        <v>6.635822416021947E-2</v>
      </c>
      <c r="AQ632" s="27">
        <f t="shared" si="137"/>
        <v>6.7324272696969223E-2</v>
      </c>
      <c r="AR632" s="27">
        <f t="shared" si="137"/>
        <v>6.832460966051758E-2</v>
      </c>
      <c r="AS632" s="27">
        <f t="shared" si="137"/>
        <v>6.9360527385201598E-2</v>
      </c>
      <c r="AT632" s="27">
        <f t="shared" si="137"/>
        <v>7.0248456738966347E-2</v>
      </c>
      <c r="AU632" s="27">
        <f t="shared" si="137"/>
        <v>7.1167048599597618E-2</v>
      </c>
      <c r="AV632" s="27">
        <f t="shared" si="137"/>
        <v>7.2174919829804771E-2</v>
      </c>
      <c r="AW632" s="27">
        <f t="shared" si="137"/>
        <v>7.3237999708179291E-2</v>
      </c>
      <c r="AY632" s="79"/>
      <c r="AZ632" s="79"/>
    </row>
    <row r="633" spans="1:52" x14ac:dyDescent="0.25">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0.5198656905589939</v>
      </c>
      <c r="O633" s="27">
        <f t="shared" si="137"/>
        <v>0.53070826286138528</v>
      </c>
      <c r="P633" s="27">
        <f t="shared" si="137"/>
        <v>0.53817886796858128</v>
      </c>
      <c r="Q633" s="27">
        <f t="shared" si="137"/>
        <v>0.54837935702304763</v>
      </c>
      <c r="R633" s="27">
        <f t="shared" si="137"/>
        <v>0.55907244781022658</v>
      </c>
      <c r="S633" s="27">
        <f t="shared" si="137"/>
        <v>0.51617638957411849</v>
      </c>
      <c r="T633" s="27">
        <f t="shared" si="137"/>
        <v>0.54838522590868466</v>
      </c>
      <c r="U633" s="27">
        <f t="shared" si="137"/>
        <v>0.56264340542457159</v>
      </c>
      <c r="V633" s="27">
        <f t="shared" si="137"/>
        <v>0.56485289318396248</v>
      </c>
      <c r="W633" s="27">
        <f t="shared" si="137"/>
        <v>0.57274947284341848</v>
      </c>
      <c r="X633" s="27">
        <f t="shared" si="137"/>
        <v>0.5814195271441791</v>
      </c>
      <c r="Y633" s="27">
        <f t="shared" si="137"/>
        <v>0.59248080844650897</v>
      </c>
      <c r="Z633" s="27">
        <f t="shared" si="137"/>
        <v>0.60527939597924385</v>
      </c>
      <c r="AA633" s="27">
        <f t="shared" si="137"/>
        <v>0.61990093516283751</v>
      </c>
      <c r="AB633" s="27">
        <f t="shared" si="137"/>
        <v>0.6380394116338296</v>
      </c>
      <c r="AC633" s="27">
        <f t="shared" si="137"/>
        <v>0.66004519563968078</v>
      </c>
      <c r="AD633" s="27">
        <f t="shared" si="137"/>
        <v>0.68715492458732297</v>
      </c>
      <c r="AE633" s="27">
        <f t="shared" si="137"/>
        <v>0.71585218215024782</v>
      </c>
      <c r="AF633" s="27">
        <f t="shared" si="137"/>
        <v>0.74641151221995305</v>
      </c>
      <c r="AG633" s="27">
        <f t="shared" si="137"/>
        <v>0.78125647879586213</v>
      </c>
      <c r="AH633" s="27">
        <f t="shared" si="137"/>
        <v>0.81833838896771882</v>
      </c>
      <c r="AI633" s="27">
        <f t="shared" si="137"/>
        <v>0.85780678560886114</v>
      </c>
      <c r="AJ633" s="27">
        <f t="shared" si="137"/>
        <v>0.89995770493022353</v>
      </c>
      <c r="AK633" s="27">
        <f t="shared" si="137"/>
        <v>0.94432176485868269</v>
      </c>
      <c r="AL633" s="27">
        <f t="shared" si="137"/>
        <v>0.98973356874192731</v>
      </c>
      <c r="AM633" s="27">
        <f t="shared" si="137"/>
        <v>1.0357277776101246</v>
      </c>
      <c r="AN633" s="27">
        <f t="shared" si="137"/>
        <v>1.082722836944096</v>
      </c>
      <c r="AO633" s="27">
        <f t="shared" si="137"/>
        <v>1.1294205843539691</v>
      </c>
      <c r="AP633" s="27">
        <f t="shared" si="137"/>
        <v>1.1781030993788004</v>
      </c>
      <c r="AQ633" s="27">
        <f t="shared" si="137"/>
        <v>1.2293738786196051</v>
      </c>
      <c r="AR633" s="27">
        <f t="shared" si="137"/>
        <v>1.2834254032176242</v>
      </c>
      <c r="AS633" s="27">
        <f t="shared" si="137"/>
        <v>1.3404477788774822</v>
      </c>
      <c r="AT633" s="27">
        <f t="shared" si="137"/>
        <v>1.3969690462505737</v>
      </c>
      <c r="AU633" s="27">
        <f t="shared" si="137"/>
        <v>1.4565169189962048</v>
      </c>
      <c r="AV633" s="27">
        <f t="shared" si="137"/>
        <v>1.5205102336679004</v>
      </c>
      <c r="AW633" s="27">
        <f t="shared" si="137"/>
        <v>1.5885166072601415</v>
      </c>
      <c r="AY633" s="79"/>
      <c r="AZ633" s="79"/>
    </row>
    <row r="634" spans="1:52" x14ac:dyDescent="0.25">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3.65765484103747E-2</v>
      </c>
      <c r="T634" s="27">
        <f t="shared" si="137"/>
        <v>3.660056340430777E-2</v>
      </c>
      <c r="U634" s="27">
        <f t="shared" si="137"/>
        <v>3.6588124599206483E-2</v>
      </c>
      <c r="V634" s="27">
        <f t="shared" si="137"/>
        <v>3.6584574677268819E-2</v>
      </c>
      <c r="W634" s="27">
        <f t="shared" si="137"/>
        <v>3.6622510621997367E-2</v>
      </c>
      <c r="X634" s="27">
        <f t="shared" si="137"/>
        <v>3.6684043656441803E-2</v>
      </c>
      <c r="Y634" s="27">
        <f t="shared" si="137"/>
        <v>3.6742549920812093E-2</v>
      </c>
      <c r="Z634" s="27">
        <f t="shared" si="137"/>
        <v>3.6798644273732452E-2</v>
      </c>
      <c r="AA634" s="27">
        <f t="shared" si="137"/>
        <v>3.6852065953041607E-2</v>
      </c>
      <c r="AB634" s="27">
        <f t="shared" si="137"/>
        <v>3.6904015701812273E-2</v>
      </c>
      <c r="AC634" s="27">
        <f t="shared" si="137"/>
        <v>3.6955457842535608E-2</v>
      </c>
      <c r="AD634" s="27">
        <f t="shared" si="137"/>
        <v>3.7006140469629946E-2</v>
      </c>
      <c r="AE634" s="27">
        <f t="shared" si="137"/>
        <v>3.7056137458048741E-2</v>
      </c>
      <c r="AF634" s="27">
        <f t="shared" ref="L634:AW641" si="138">AF1399</f>
        <v>3.7105666936559145E-2</v>
      </c>
      <c r="AG634" s="27">
        <f t="shared" si="138"/>
        <v>3.7155029138970848E-2</v>
      </c>
      <c r="AH634" s="27">
        <f t="shared" si="138"/>
        <v>3.7203813543434237E-2</v>
      </c>
      <c r="AI634" s="27">
        <f t="shared" si="138"/>
        <v>3.7252637791579363E-2</v>
      </c>
      <c r="AJ634" s="27">
        <f t="shared" si="138"/>
        <v>3.7300991666687253E-2</v>
      </c>
      <c r="AK634" s="27">
        <f t="shared" si="138"/>
        <v>3.734764579228101E-2</v>
      </c>
      <c r="AL634" s="27">
        <f t="shared" si="138"/>
        <v>3.7392161784294088E-2</v>
      </c>
      <c r="AM634" s="27">
        <f t="shared" si="138"/>
        <v>3.7434569855878279E-2</v>
      </c>
      <c r="AN634" s="27">
        <f t="shared" si="138"/>
        <v>3.7475708706410447E-2</v>
      </c>
      <c r="AO634" s="27">
        <f t="shared" si="138"/>
        <v>3.751397437337816E-2</v>
      </c>
      <c r="AP634" s="27">
        <f t="shared" si="138"/>
        <v>3.7549653679650956E-2</v>
      </c>
      <c r="AQ634" s="27">
        <f t="shared" si="138"/>
        <v>3.7582866762158565E-2</v>
      </c>
      <c r="AR634" s="27">
        <f t="shared" si="138"/>
        <v>3.7613108496663765E-2</v>
      </c>
      <c r="AS634" s="27">
        <f t="shared" si="138"/>
        <v>3.7639823368488236E-2</v>
      </c>
      <c r="AT634" s="27">
        <f t="shared" si="138"/>
        <v>3.7661792041373814E-2</v>
      </c>
      <c r="AU634" s="27">
        <f t="shared" si="138"/>
        <v>3.7680262353757474E-2</v>
      </c>
      <c r="AV634" s="27">
        <f t="shared" si="138"/>
        <v>3.7695743659432207E-2</v>
      </c>
      <c r="AW634" s="27">
        <f t="shared" si="138"/>
        <v>3.7707505316181014E-2</v>
      </c>
      <c r="AY634" s="79"/>
      <c r="AZ634" s="79"/>
    </row>
    <row r="635" spans="1:52" x14ac:dyDescent="0.25">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4.1772161715909646E-3</v>
      </c>
      <c r="T635" s="27">
        <f t="shared" si="138"/>
        <v>4.1799587983662517E-3</v>
      </c>
      <c r="U635" s="27">
        <f t="shared" si="138"/>
        <v>4.178538227533779E-3</v>
      </c>
      <c r="V635" s="27">
        <f t="shared" si="138"/>
        <v>4.1781328095276968E-3</v>
      </c>
      <c r="W635" s="27">
        <f t="shared" si="138"/>
        <v>4.1824652752384221E-3</v>
      </c>
      <c r="X635" s="27">
        <f t="shared" si="138"/>
        <v>4.1894926410708817E-3</v>
      </c>
      <c r="Y635" s="27">
        <f t="shared" si="138"/>
        <v>4.1961743353336901E-3</v>
      </c>
      <c r="Z635" s="27">
        <f t="shared" si="138"/>
        <v>4.202580577812475E-3</v>
      </c>
      <c r="AA635" s="27">
        <f t="shared" si="138"/>
        <v>4.208681588225488E-3</v>
      </c>
      <c r="AB635" s="27">
        <f t="shared" si="138"/>
        <v>4.2146144971550083E-3</v>
      </c>
      <c r="AC635" s="27">
        <f t="shared" si="138"/>
        <v>4.2204894348259938E-3</v>
      </c>
      <c r="AD635" s="27">
        <f t="shared" si="138"/>
        <v>4.2262776324203059E-3</v>
      </c>
      <c r="AE635" s="27">
        <f t="shared" si="138"/>
        <v>4.2319875268097551E-3</v>
      </c>
      <c r="AF635" s="27">
        <f t="shared" si="138"/>
        <v>4.2376440293392676E-3</v>
      </c>
      <c r="AG635" s="27">
        <f t="shared" si="138"/>
        <v>4.2432814281409825E-3</v>
      </c>
      <c r="AH635" s="27">
        <f t="shared" si="138"/>
        <v>4.2488528396629104E-3</v>
      </c>
      <c r="AI635" s="27">
        <f t="shared" si="138"/>
        <v>4.2544288015232083E-3</v>
      </c>
      <c r="AJ635" s="27">
        <f t="shared" si="138"/>
        <v>4.2599510445406087E-3</v>
      </c>
      <c r="AK635" s="27">
        <f t="shared" si="138"/>
        <v>4.265279168061591E-3</v>
      </c>
      <c r="AL635" s="27">
        <f t="shared" si="138"/>
        <v>4.270363106536188E-3</v>
      </c>
      <c r="AM635" s="27">
        <f t="shared" si="138"/>
        <v>4.2752063104503435E-3</v>
      </c>
      <c r="AN635" s="27">
        <f t="shared" si="138"/>
        <v>4.2799045632705831E-3</v>
      </c>
      <c r="AO635" s="27">
        <f t="shared" si="138"/>
        <v>4.2842746848326518E-3</v>
      </c>
      <c r="AP635" s="27">
        <f t="shared" si="138"/>
        <v>4.2883494316754032E-3</v>
      </c>
      <c r="AQ635" s="27">
        <f t="shared" si="138"/>
        <v>4.2921425240088447E-3</v>
      </c>
      <c r="AR635" s="27">
        <f t="shared" si="138"/>
        <v>4.295596274237398E-3</v>
      </c>
      <c r="AS635" s="27">
        <f t="shared" si="138"/>
        <v>4.2986472399369263E-3</v>
      </c>
      <c r="AT635" s="27">
        <f t="shared" si="138"/>
        <v>4.3011561670947438E-3</v>
      </c>
      <c r="AU635" s="27">
        <f t="shared" si="138"/>
        <v>4.303265564808212E-3</v>
      </c>
      <c r="AV635" s="27">
        <f t="shared" si="138"/>
        <v>4.3050336037083366E-3</v>
      </c>
      <c r="AW635" s="27">
        <f t="shared" si="138"/>
        <v>4.3063768409713106E-3</v>
      </c>
      <c r="AY635" s="79"/>
      <c r="AZ635" s="79"/>
    </row>
    <row r="636" spans="1:52" x14ac:dyDescent="0.25">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1.6230654784419023E-2</v>
      </c>
      <c r="R636" s="27">
        <f t="shared" si="138"/>
        <v>1.6337439810579345E-2</v>
      </c>
      <c r="S636" s="27">
        <f t="shared" si="138"/>
        <v>1.629648503533792E-2</v>
      </c>
      <c r="T636" s="27">
        <f t="shared" si="138"/>
        <v>1.6322936378159073E-2</v>
      </c>
      <c r="U636" s="27">
        <f t="shared" si="138"/>
        <v>1.6323511674757034E-2</v>
      </c>
      <c r="V636" s="27">
        <f t="shared" si="138"/>
        <v>1.6329054512696135E-2</v>
      </c>
      <c r="W636" s="27">
        <f t="shared" si="138"/>
        <v>1.6361524651875851E-2</v>
      </c>
      <c r="X636" s="27">
        <f t="shared" si="138"/>
        <v>1.6408813728346457E-2</v>
      </c>
      <c r="Y636" s="27">
        <f t="shared" si="138"/>
        <v>1.6453079684637474E-2</v>
      </c>
      <c r="Z636" s="27">
        <f t="shared" si="138"/>
        <v>1.6494819275926192E-2</v>
      </c>
      <c r="AA636" s="27">
        <f t="shared" si="138"/>
        <v>1.6533934203908141E-2</v>
      </c>
      <c r="AB636" s="27">
        <f t="shared" si="138"/>
        <v>1.6571291953137553E-2</v>
      </c>
      <c r="AC636" s="27">
        <f t="shared" si="138"/>
        <v>1.6607590259743354E-2</v>
      </c>
      <c r="AD636" s="27">
        <f t="shared" si="138"/>
        <v>1.6642711372333197E-2</v>
      </c>
      <c r="AE636" s="27">
        <f t="shared" si="138"/>
        <v>1.6676749616815704E-2</v>
      </c>
      <c r="AF636" s="27">
        <f t="shared" si="138"/>
        <v>1.6709890045680485E-2</v>
      </c>
      <c r="AG636" s="27">
        <f t="shared" si="138"/>
        <v>1.6742367088643108E-2</v>
      </c>
      <c r="AH636" s="27">
        <f t="shared" si="138"/>
        <v>1.6773943877735616E-2</v>
      </c>
      <c r="AI636" s="27">
        <f t="shared" si="138"/>
        <v>1.6805056695436665E-2</v>
      </c>
      <c r="AJ636" s="27">
        <f t="shared" si="138"/>
        <v>1.6835398553756795E-2</v>
      </c>
      <c r="AK636" s="27">
        <f t="shared" si="138"/>
        <v>1.686419322673309E-2</v>
      </c>
      <c r="AL636" s="27">
        <f t="shared" si="138"/>
        <v>1.6891183850559092E-2</v>
      </c>
      <c r="AM636" s="27">
        <f t="shared" si="138"/>
        <v>1.6916418528733823E-2</v>
      </c>
      <c r="AN636" s="27">
        <f t="shared" si="138"/>
        <v>1.6940468472878126E-2</v>
      </c>
      <c r="AO636" s="27">
        <f t="shared" si="138"/>
        <v>1.6962315917223594E-2</v>
      </c>
      <c r="AP636" s="27">
        <f t="shared" si="138"/>
        <v>1.6982172509714035E-2</v>
      </c>
      <c r="AQ636" s="27">
        <f t="shared" si="138"/>
        <v>1.7000139511836106E-2</v>
      </c>
      <c r="AR636" s="27">
        <f t="shared" si="138"/>
        <v>1.7015913086937499E-2</v>
      </c>
      <c r="AS636" s="27">
        <f t="shared" si="138"/>
        <v>1.7029157935411068E-2</v>
      </c>
      <c r="AT636" s="27">
        <f t="shared" si="138"/>
        <v>1.7039113220643561E-2</v>
      </c>
      <c r="AU636" s="27">
        <f t="shared" si="138"/>
        <v>1.7046605615770843E-2</v>
      </c>
      <c r="AV636" s="27">
        <f t="shared" si="138"/>
        <v>1.7051982351614321E-2</v>
      </c>
      <c r="AW636" s="27">
        <f t="shared" si="138"/>
        <v>1.7054794327251439E-2</v>
      </c>
      <c r="AY636" s="79"/>
      <c r="AZ636" s="79"/>
    </row>
    <row r="637" spans="1:52" x14ac:dyDescent="0.25">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2.6872875319249701E-2</v>
      </c>
      <c r="O637" s="27">
        <f t="shared" si="138"/>
        <v>2.7009694315810229E-2</v>
      </c>
      <c r="P637" s="27">
        <f t="shared" si="138"/>
        <v>2.7166328132291764E-2</v>
      </c>
      <c r="Q637" s="27">
        <f t="shared" si="138"/>
        <v>2.7334899828466052E-2</v>
      </c>
      <c r="R637" s="27">
        <f t="shared" si="138"/>
        <v>2.7514742110372921E-2</v>
      </c>
      <c r="S637" s="27">
        <f t="shared" si="138"/>
        <v>2.7445768018224993E-2</v>
      </c>
      <c r="T637" s="27">
        <f t="shared" si="138"/>
        <v>2.7490316116619565E-2</v>
      </c>
      <c r="U637" s="27">
        <f t="shared" si="138"/>
        <v>2.7491285003894028E-2</v>
      </c>
      <c r="V637" s="27">
        <f t="shared" si="138"/>
        <v>2.7500619988948132E-2</v>
      </c>
      <c r="W637" s="27">
        <f t="shared" si="138"/>
        <v>2.7555304659017382E-2</v>
      </c>
      <c r="X637" s="27">
        <f t="shared" si="138"/>
        <v>2.7634946681195413E-2</v>
      </c>
      <c r="Y637" s="27">
        <f t="shared" si="138"/>
        <v>2.7709497307593301E-2</v>
      </c>
      <c r="Z637" s="27">
        <f t="shared" si="138"/>
        <v>2.7779793149745866E-2</v>
      </c>
      <c r="AA637" s="27">
        <f t="shared" si="138"/>
        <v>2.7845668658305792E-2</v>
      </c>
      <c r="AB637" s="27">
        <f t="shared" si="138"/>
        <v>2.7908584809660519E-2</v>
      </c>
      <c r="AC637" s="27">
        <f t="shared" si="138"/>
        <v>2.7969716697941769E-2</v>
      </c>
      <c r="AD637" s="27">
        <f t="shared" si="138"/>
        <v>2.8028866011833228E-2</v>
      </c>
      <c r="AE637" s="27">
        <f t="shared" si="138"/>
        <v>2.8086191610561344E-2</v>
      </c>
      <c r="AF637" s="27">
        <f t="shared" si="138"/>
        <v>2.814200515076188E-2</v>
      </c>
      <c r="AG637" s="27">
        <f t="shared" si="138"/>
        <v>2.8196701447855226E-2</v>
      </c>
      <c r="AH637" s="27">
        <f t="shared" si="138"/>
        <v>2.8249881580031829E-2</v>
      </c>
      <c r="AI637" s="27">
        <f t="shared" si="138"/>
        <v>2.8302280313572507E-2</v>
      </c>
      <c r="AJ637" s="27">
        <f t="shared" si="138"/>
        <v>2.8353380633849578E-2</v>
      </c>
      <c r="AK637" s="27">
        <f t="shared" si="138"/>
        <v>2.8401875257871526E-2</v>
      </c>
      <c r="AL637" s="27">
        <f t="shared" si="138"/>
        <v>2.8447331587784962E-2</v>
      </c>
      <c r="AM637" s="27">
        <f t="shared" si="138"/>
        <v>2.8489830637223924E-2</v>
      </c>
      <c r="AN637" s="27">
        <f t="shared" si="138"/>
        <v>2.8530334413737962E-2</v>
      </c>
      <c r="AO637" s="27">
        <f t="shared" si="138"/>
        <v>2.856712884443861E-2</v>
      </c>
      <c r="AP637" s="27">
        <f t="shared" si="138"/>
        <v>2.8600570376765576E-2</v>
      </c>
      <c r="AQ637" s="27">
        <f t="shared" si="138"/>
        <v>2.8630829550517208E-2</v>
      </c>
      <c r="AR637" s="27">
        <f t="shared" si="138"/>
        <v>2.8657394658398581E-2</v>
      </c>
      <c r="AS637" s="27">
        <f t="shared" si="138"/>
        <v>2.8679701004696807E-2</v>
      </c>
      <c r="AT637" s="27">
        <f t="shared" si="138"/>
        <v>2.8696467224433996E-2</v>
      </c>
      <c r="AU637" s="27">
        <f t="shared" si="138"/>
        <v>2.8709085561340289E-2</v>
      </c>
      <c r="AV637" s="27">
        <f t="shared" si="138"/>
        <v>2.8718140805114353E-2</v>
      </c>
      <c r="AW637" s="27">
        <f t="shared" si="138"/>
        <v>2.8722876601259467E-2</v>
      </c>
      <c r="AY637" s="79"/>
      <c r="AZ637" s="79"/>
    </row>
    <row r="638" spans="1:52" x14ac:dyDescent="0.25">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4.1840370126470525E-3</v>
      </c>
      <c r="N638" s="27">
        <f t="shared" si="138"/>
        <v>4.1905340987284569E-3</v>
      </c>
      <c r="O638" s="27">
        <f t="shared" si="138"/>
        <v>4.1812329246154589E-3</v>
      </c>
      <c r="P638" s="27">
        <f t="shared" si="138"/>
        <v>4.1564738854214557E-3</v>
      </c>
      <c r="Q638" s="27">
        <f t="shared" si="138"/>
        <v>4.1427460620707141E-3</v>
      </c>
      <c r="R638" s="27">
        <f t="shared" si="138"/>
        <v>4.130408792135833E-3</v>
      </c>
      <c r="S638" s="27">
        <f t="shared" si="138"/>
        <v>3.9309520468066824E-3</v>
      </c>
      <c r="T638" s="27">
        <f t="shared" si="138"/>
        <v>4.026266964491155E-3</v>
      </c>
      <c r="U638" s="27">
        <f t="shared" si="138"/>
        <v>4.0547741871788346E-3</v>
      </c>
      <c r="V638" s="27">
        <f t="shared" si="138"/>
        <v>4.0366894084080483E-3</v>
      </c>
      <c r="W638" s="27">
        <f t="shared" si="138"/>
        <v>4.0366192035907666E-3</v>
      </c>
      <c r="X638" s="27">
        <f t="shared" si="138"/>
        <v>4.037425439734248E-3</v>
      </c>
      <c r="Y638" s="27">
        <f t="shared" si="138"/>
        <v>4.0474872626852206E-3</v>
      </c>
      <c r="Z638" s="27">
        <f t="shared" si="138"/>
        <v>4.064035587959711E-3</v>
      </c>
      <c r="AA638" s="27">
        <f t="shared" si="138"/>
        <v>4.0871582507502422E-3</v>
      </c>
      <c r="AB638" s="27">
        <f t="shared" si="138"/>
        <v>4.1224507717577174E-3</v>
      </c>
      <c r="AC638" s="27">
        <f t="shared" si="138"/>
        <v>4.1706179494357121E-3</v>
      </c>
      <c r="AD638" s="27">
        <f t="shared" si="138"/>
        <v>4.2293299970360019E-3</v>
      </c>
      <c r="AE638" s="27">
        <f t="shared" si="138"/>
        <v>4.2919670544944027E-3</v>
      </c>
      <c r="AF638" s="27">
        <f t="shared" si="138"/>
        <v>4.3592704876445239E-3</v>
      </c>
      <c r="AG638" s="27">
        <f t="shared" si="138"/>
        <v>4.4390131641821986E-3</v>
      </c>
      <c r="AH638" s="27">
        <f t="shared" si="138"/>
        <v>4.5241110686925212E-3</v>
      </c>
      <c r="AI638" s="27">
        <f t="shared" si="138"/>
        <v>4.6147813478874524E-3</v>
      </c>
      <c r="AJ638" s="27">
        <f t="shared" si="138"/>
        <v>4.711822405945032E-3</v>
      </c>
      <c r="AK638" s="27">
        <f t="shared" si="138"/>
        <v>4.8136931480912866E-3</v>
      </c>
      <c r="AL638" s="27">
        <f t="shared" si="138"/>
        <v>4.9166886442031134E-3</v>
      </c>
      <c r="AM638" s="27">
        <f t="shared" si="138"/>
        <v>5.0193679361785594E-3</v>
      </c>
      <c r="AN638" s="27">
        <f t="shared" si="138"/>
        <v>5.1270219923267527E-3</v>
      </c>
      <c r="AO638" s="27">
        <f t="shared" si="138"/>
        <v>5.2320978218311168E-3</v>
      </c>
      <c r="AP638" s="27">
        <f t="shared" si="138"/>
        <v>5.3414807734099793E-3</v>
      </c>
      <c r="AQ638" s="27">
        <f t="shared" si="138"/>
        <v>5.4568626236150752E-3</v>
      </c>
      <c r="AR638" s="27">
        <f t="shared" si="138"/>
        <v>5.5787677971732771E-3</v>
      </c>
      <c r="AS638" s="27">
        <f t="shared" si="138"/>
        <v>5.7077220257664247E-3</v>
      </c>
      <c r="AT638" s="27">
        <f t="shared" si="138"/>
        <v>5.8337980457066141E-3</v>
      </c>
      <c r="AU638" s="27">
        <f t="shared" si="138"/>
        <v>5.9670420864998703E-3</v>
      </c>
      <c r="AV638" s="27">
        <f t="shared" si="138"/>
        <v>6.1113012977774012E-3</v>
      </c>
      <c r="AW638" s="27">
        <f t="shared" si="138"/>
        <v>6.2653052479983585E-3</v>
      </c>
      <c r="AY638" s="79"/>
      <c r="AZ638" s="79"/>
    </row>
    <row r="639" spans="1:52" x14ac:dyDescent="0.25">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5">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23.152530650802596</v>
      </c>
      <c r="M640" s="27">
        <f t="shared" si="138"/>
        <v>23.1629164330643</v>
      </c>
      <c r="N640" s="27">
        <f t="shared" si="138"/>
        <v>22.950263110497293</v>
      </c>
      <c r="O640" s="27">
        <f t="shared" si="138"/>
        <v>22.602951186820604</v>
      </c>
      <c r="P640" s="27">
        <f t="shared" si="138"/>
        <v>22.12653281137495</v>
      </c>
      <c r="Q640" s="27">
        <f t="shared" si="138"/>
        <v>21.780600237355969</v>
      </c>
      <c r="R640" s="27">
        <f t="shared" si="138"/>
        <v>21.465278056857684</v>
      </c>
      <c r="S640" s="27">
        <f t="shared" si="138"/>
        <v>19.160106242351851</v>
      </c>
      <c r="T640" s="27">
        <f t="shared" si="138"/>
        <v>19.822195808061867</v>
      </c>
      <c r="U640" s="27">
        <f t="shared" si="138"/>
        <v>19.805156368134107</v>
      </c>
      <c r="V640" s="27">
        <f t="shared" si="138"/>
        <v>19.358775752465174</v>
      </c>
      <c r="W640" s="27">
        <f t="shared" si="138"/>
        <v>19.118873230082674</v>
      </c>
      <c r="X640" s="27">
        <f t="shared" si="138"/>
        <v>18.908286778496041</v>
      </c>
      <c r="Y640" s="27">
        <f t="shared" si="138"/>
        <v>18.782138755416973</v>
      </c>
      <c r="Z640" s="27">
        <f t="shared" si="138"/>
        <v>18.713314084549907</v>
      </c>
      <c r="AA640" s="27">
        <f t="shared" si="138"/>
        <v>18.700370076761462</v>
      </c>
      <c r="AB640" s="27">
        <f t="shared" si="138"/>
        <v>18.790887801584905</v>
      </c>
      <c r="AC640" s="27">
        <f t="shared" si="138"/>
        <v>18.987914443331647</v>
      </c>
      <c r="AD640" s="27">
        <f t="shared" si="138"/>
        <v>19.267547201831963</v>
      </c>
      <c r="AE640" s="27">
        <f t="shared" si="138"/>
        <v>19.570996897653789</v>
      </c>
      <c r="AF640" s="27">
        <f t="shared" si="138"/>
        <v>19.903462207783317</v>
      </c>
      <c r="AG640" s="27">
        <f t="shared" si="138"/>
        <v>20.327702518902598</v>
      </c>
      <c r="AH640" s="27">
        <f t="shared" si="138"/>
        <v>20.782310272279631</v>
      </c>
      <c r="AI640" s="27">
        <f t="shared" si="138"/>
        <v>21.268036408348205</v>
      </c>
      <c r="AJ640" s="27">
        <f t="shared" si="138"/>
        <v>21.789292853992645</v>
      </c>
      <c r="AK640" s="27">
        <f t="shared" si="138"/>
        <v>22.331262269864837</v>
      </c>
      <c r="AL640" s="27">
        <f t="shared" si="138"/>
        <v>22.8636080911437</v>
      </c>
      <c r="AM640" s="27">
        <f t="shared" si="138"/>
        <v>23.375087414147369</v>
      </c>
      <c r="AN640" s="27">
        <f t="shared" si="138"/>
        <v>23.906439857515586</v>
      </c>
      <c r="AO640" s="27">
        <f t="shared" si="138"/>
        <v>24.398718876092502</v>
      </c>
      <c r="AP640" s="27">
        <f t="shared" si="138"/>
        <v>24.903487616212388</v>
      </c>
      <c r="AQ640" s="27">
        <f t="shared" si="138"/>
        <v>25.431908953147122</v>
      </c>
      <c r="AR640" s="27">
        <f t="shared" si="138"/>
        <v>25.985567041516546</v>
      </c>
      <c r="AS640" s="27">
        <f t="shared" si="138"/>
        <v>26.565769390799066</v>
      </c>
      <c r="AT640" s="27">
        <f t="shared" si="138"/>
        <v>27.100265296417199</v>
      </c>
      <c r="AU640" s="27">
        <f t="shared" si="138"/>
        <v>27.659971192964981</v>
      </c>
      <c r="AV640" s="27">
        <f t="shared" si="138"/>
        <v>28.269343025653054</v>
      </c>
      <c r="AW640" s="27">
        <f t="shared" si="138"/>
        <v>28.915995243186593</v>
      </c>
      <c r="AY640" s="79"/>
      <c r="AZ640" s="79"/>
    </row>
    <row r="641" spans="1:52" x14ac:dyDescent="0.25">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7.7508449141861113E-2</v>
      </c>
      <c r="M641" s="27">
        <f t="shared" si="138"/>
        <v>7.7543217949140569E-2</v>
      </c>
      <c r="N641" s="27">
        <f t="shared" si="138"/>
        <v>7.6831311787104603E-2</v>
      </c>
      <c r="O641" s="27">
        <f t="shared" si="138"/>
        <v>7.5668604825232036E-2</v>
      </c>
      <c r="P641" s="27">
        <f t="shared" si="138"/>
        <v>7.4073684167079393E-2</v>
      </c>
      <c r="Q641" s="27">
        <f t="shared" si="138"/>
        <v>7.291559489708703E-2</v>
      </c>
      <c r="R641" s="27">
        <f t="shared" si="138"/>
        <v>7.1859980996426709E-2</v>
      </c>
      <c r="S641" s="27">
        <f t="shared" si="138"/>
        <v>6.4142885399290181E-2</v>
      </c>
      <c r="T641" s="27">
        <f t="shared" si="138"/>
        <v>6.6359383293416188E-2</v>
      </c>
      <c r="U641" s="27">
        <f t="shared" ref="L641:AW647" si="139">U1406</f>
        <v>6.6302339828795992E-2</v>
      </c>
      <c r="V641" s="27">
        <f t="shared" si="139"/>
        <v>6.4807977516126353E-2</v>
      </c>
      <c r="W641" s="27">
        <f t="shared" si="139"/>
        <v>6.4004848357783417E-2</v>
      </c>
      <c r="X641" s="27">
        <f t="shared" si="139"/>
        <v>6.3299861524207982E-2</v>
      </c>
      <c r="Y641" s="27">
        <f t="shared" si="139"/>
        <v>6.2877551851946253E-2</v>
      </c>
      <c r="Z641" s="27">
        <f t="shared" si="139"/>
        <v>6.2647145354183115E-2</v>
      </c>
      <c r="AA641" s="27">
        <f t="shared" si="139"/>
        <v>6.2603812295499606E-2</v>
      </c>
      <c r="AB641" s="27">
        <f t="shared" si="139"/>
        <v>6.2906841306743858E-2</v>
      </c>
      <c r="AC641" s="27">
        <f t="shared" si="139"/>
        <v>6.3566433541897199E-2</v>
      </c>
      <c r="AD641" s="27">
        <f t="shared" si="139"/>
        <v>6.4502568851143346E-2</v>
      </c>
      <c r="AE641" s="27">
        <f t="shared" si="139"/>
        <v>6.5518436864470161E-2</v>
      </c>
      <c r="AF641" s="27">
        <f t="shared" si="139"/>
        <v>6.6631441355005802E-2</v>
      </c>
      <c r="AG641" s="27">
        <f t="shared" si="139"/>
        <v>6.8051683879430516E-2</v>
      </c>
      <c r="AH641" s="27">
        <f t="shared" si="139"/>
        <v>6.9573588437664979E-2</v>
      </c>
      <c r="AI641" s="27">
        <f t="shared" si="139"/>
        <v>7.1199668976426239E-2</v>
      </c>
      <c r="AJ641" s="27">
        <f t="shared" si="139"/>
        <v>7.2944695440982463E-2</v>
      </c>
      <c r="AK641" s="27">
        <f t="shared" si="139"/>
        <v>7.4759063362146105E-2</v>
      </c>
      <c r="AL641" s="27">
        <f t="shared" si="139"/>
        <v>7.6541214075465408E-2</v>
      </c>
      <c r="AM641" s="27">
        <f t="shared" si="139"/>
        <v>7.8253509361543294E-2</v>
      </c>
      <c r="AN641" s="27">
        <f t="shared" si="139"/>
        <v>8.0032334512641051E-2</v>
      </c>
      <c r="AO641" s="27">
        <f t="shared" si="139"/>
        <v>8.1680352340603682E-2</v>
      </c>
      <c r="AP641" s="27">
        <f t="shared" si="139"/>
        <v>8.3370182399013615E-2</v>
      </c>
      <c r="AQ641" s="27">
        <f t="shared" si="139"/>
        <v>8.5139194993663181E-2</v>
      </c>
      <c r="AR641" s="27">
        <f t="shared" si="139"/>
        <v>8.699269344839361E-2</v>
      </c>
      <c r="AS641" s="27">
        <f t="shared" si="139"/>
        <v>8.8935054953475728E-2</v>
      </c>
      <c r="AT641" s="27">
        <f t="shared" si="139"/>
        <v>9.0724403571213114E-2</v>
      </c>
      <c r="AU641" s="27">
        <f t="shared" si="139"/>
        <v>9.2598148462053789E-2</v>
      </c>
      <c r="AV641" s="27">
        <f t="shared" si="139"/>
        <v>9.4638161556723804E-2</v>
      </c>
      <c r="AW641" s="27">
        <f t="shared" si="139"/>
        <v>9.6802979358765362E-2</v>
      </c>
      <c r="AY641" s="79"/>
      <c r="AZ641" s="79"/>
    </row>
    <row r="642" spans="1:52" x14ac:dyDescent="0.25">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0.56716712532642333</v>
      </c>
      <c r="M642" s="27">
        <f t="shared" si="139"/>
        <v>0.58037790885594753</v>
      </c>
      <c r="N642" s="27">
        <f t="shared" si="139"/>
        <v>0.5905201523722613</v>
      </c>
      <c r="O642" s="27">
        <f t="shared" si="139"/>
        <v>0.5986618277459016</v>
      </c>
      <c r="P642" s="27">
        <f t="shared" si="139"/>
        <v>0.60475451589519702</v>
      </c>
      <c r="Q642" s="27">
        <f t="shared" si="139"/>
        <v>0.61256702388185857</v>
      </c>
      <c r="R642" s="27">
        <f t="shared" si="139"/>
        <v>0.62068986953889782</v>
      </c>
      <c r="S642" s="27">
        <f t="shared" si="139"/>
        <v>0.59374595963332344</v>
      </c>
      <c r="T642" s="27">
        <f t="shared" si="139"/>
        <v>0.61510185994880018</v>
      </c>
      <c r="U642" s="27">
        <f t="shared" si="139"/>
        <v>0.62499993716979774</v>
      </c>
      <c r="V642" s="27">
        <f t="shared" si="139"/>
        <v>0.62757436654457688</v>
      </c>
      <c r="W642" s="27">
        <f t="shared" si="139"/>
        <v>0.63395905480820369</v>
      </c>
      <c r="X642" s="27">
        <f t="shared" si="139"/>
        <v>0.64098571522282144</v>
      </c>
      <c r="Y642" s="27">
        <f t="shared" si="139"/>
        <v>0.64935248324987727</v>
      </c>
      <c r="Z642" s="27">
        <f t="shared" si="139"/>
        <v>0.65866446707229387</v>
      </c>
      <c r="AA642" s="27">
        <f t="shared" si="139"/>
        <v>0.66896441982909505</v>
      </c>
      <c r="AB642" s="27">
        <f t="shared" si="139"/>
        <v>0.68127036759086557</v>
      </c>
      <c r="AC642" s="27">
        <f t="shared" si="139"/>
        <v>0.69578711819602035</v>
      </c>
      <c r="AD642" s="27">
        <f t="shared" si="139"/>
        <v>0.71216230365178079</v>
      </c>
      <c r="AE642" s="27">
        <f t="shared" si="139"/>
        <v>0.72928847843162925</v>
      </c>
      <c r="AF642" s="27">
        <f t="shared" si="139"/>
        <v>0.74731833546352189</v>
      </c>
      <c r="AG642" s="27">
        <f t="shared" si="139"/>
        <v>0.76765599055514222</v>
      </c>
      <c r="AH642" s="27">
        <f t="shared" si="139"/>
        <v>0.78907348125285737</v>
      </c>
      <c r="AI642" s="27">
        <f t="shared" si="139"/>
        <v>0.81164820328771115</v>
      </c>
      <c r="AJ642" s="27">
        <f t="shared" si="139"/>
        <v>0.8355278973713316</v>
      </c>
      <c r="AK642" s="27">
        <f t="shared" si="139"/>
        <v>0.86041157800508183</v>
      </c>
      <c r="AL642" s="27">
        <f t="shared" si="139"/>
        <v>0.88561667201804961</v>
      </c>
      <c r="AM642" s="27">
        <f t="shared" si="139"/>
        <v>0.91087540031171421</v>
      </c>
      <c r="AN642" s="27">
        <f t="shared" si="139"/>
        <v>0.93719126710747669</v>
      </c>
      <c r="AO642" s="27">
        <f t="shared" si="139"/>
        <v>0.96310717691671177</v>
      </c>
      <c r="AP642" s="27">
        <f t="shared" si="139"/>
        <v>0.98990787400485714</v>
      </c>
      <c r="AQ642" s="27">
        <f t="shared" si="139"/>
        <v>1.0179213955755684</v>
      </c>
      <c r="AR642" s="27">
        <f t="shared" si="139"/>
        <v>1.047235539230829</v>
      </c>
      <c r="AS642" s="27">
        <f t="shared" si="139"/>
        <v>1.0779347403326329</v>
      </c>
      <c r="AT642" s="27">
        <f t="shared" si="139"/>
        <v>1.1080747670252975</v>
      </c>
      <c r="AU642" s="27">
        <f t="shared" si="139"/>
        <v>1.1396138266260938</v>
      </c>
      <c r="AV642" s="27">
        <f t="shared" si="139"/>
        <v>1.1733190443821473</v>
      </c>
      <c r="AW642" s="27">
        <f t="shared" si="139"/>
        <v>1.208922401682198</v>
      </c>
      <c r="AY642" s="79"/>
      <c r="AZ642" s="79"/>
    </row>
    <row r="643" spans="1:52" x14ac:dyDescent="0.25">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2.2910596881616563</v>
      </c>
      <c r="P643" s="27">
        <f t="shared" si="139"/>
        <v>2.2612642885898917</v>
      </c>
      <c r="Q643" s="27">
        <f t="shared" si="139"/>
        <v>2.2487211059946208</v>
      </c>
      <c r="R643" s="27">
        <f t="shared" si="139"/>
        <v>2.2390235702415184</v>
      </c>
      <c r="S643" s="27">
        <f t="shared" si="139"/>
        <v>1.9290254090022454</v>
      </c>
      <c r="T643" s="27">
        <f t="shared" si="139"/>
        <v>2.0721603762721794</v>
      </c>
      <c r="U643" s="27">
        <f t="shared" si="139"/>
        <v>2.1116387319754453</v>
      </c>
      <c r="V643" s="27">
        <f t="shared" si="139"/>
        <v>2.0814689805174984</v>
      </c>
      <c r="W643" s="27">
        <f t="shared" si="139"/>
        <v>2.0816313202114962</v>
      </c>
      <c r="X643" s="27">
        <f t="shared" si="139"/>
        <v>2.0848873315390253</v>
      </c>
      <c r="Y643" s="27">
        <f t="shared" si="139"/>
        <v>2.1019366050515993</v>
      </c>
      <c r="Z643" s="27">
        <f t="shared" si="139"/>
        <v>2.1286964302578189</v>
      </c>
      <c r="AA643" s="27">
        <f t="shared" si="139"/>
        <v>2.1653238114410347</v>
      </c>
      <c r="AB643" s="27">
        <f t="shared" si="139"/>
        <v>2.2204734624700375</v>
      </c>
      <c r="AC643" s="27">
        <f t="shared" si="139"/>
        <v>2.2953594743770229</v>
      </c>
      <c r="AD643" s="27">
        <f t="shared" si="139"/>
        <v>2.3864591752761957</v>
      </c>
      <c r="AE643" s="27">
        <f t="shared" si="139"/>
        <v>2.4836950973349508</v>
      </c>
      <c r="AF643" s="27">
        <f t="shared" si="139"/>
        <v>2.5882229276888769</v>
      </c>
      <c r="AG643" s="27">
        <f t="shared" si="139"/>
        <v>2.7119724129624112</v>
      </c>
      <c r="AH643" s="27">
        <f t="shared" si="139"/>
        <v>2.8440806469047257</v>
      </c>
      <c r="AI643" s="27">
        <f t="shared" si="139"/>
        <v>2.9849440454697027</v>
      </c>
      <c r="AJ643" s="27">
        <f t="shared" si="139"/>
        <v>3.1357331677554514</v>
      </c>
      <c r="AK643" s="27">
        <f t="shared" si="139"/>
        <v>3.2939342554614459</v>
      </c>
      <c r="AL643" s="27">
        <f t="shared" si="139"/>
        <v>3.4537806650739626</v>
      </c>
      <c r="AM643" s="27">
        <f t="shared" si="139"/>
        <v>3.6130233904461213</v>
      </c>
      <c r="AN643" s="27">
        <f t="shared" si="139"/>
        <v>3.7798456657596979</v>
      </c>
      <c r="AO643" s="27">
        <f t="shared" si="139"/>
        <v>3.9424101344582398</v>
      </c>
      <c r="AP643" s="27">
        <f t="shared" si="139"/>
        <v>4.11125647815427</v>
      </c>
      <c r="AQ643" s="27">
        <f t="shared" si="139"/>
        <v>4.2889358799478661</v>
      </c>
      <c r="AR643" s="27">
        <f t="shared" si="139"/>
        <v>4.47610389113167</v>
      </c>
      <c r="AS643" s="27">
        <f t="shared" si="139"/>
        <v>4.6733862298936391</v>
      </c>
      <c r="AT643" s="27">
        <f t="shared" si="139"/>
        <v>4.8652953211890697</v>
      </c>
      <c r="AU643" s="27">
        <f t="shared" si="139"/>
        <v>5.0673001555176231</v>
      </c>
      <c r="AV643" s="27">
        <f t="shared" si="139"/>
        <v>5.2852398392324584</v>
      </c>
      <c r="AW643" s="27">
        <f t="shared" si="139"/>
        <v>5.5168903048159867</v>
      </c>
      <c r="AY643" s="79"/>
      <c r="AZ643" s="79"/>
    </row>
    <row r="644" spans="1:52" x14ac:dyDescent="0.25">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2.3631963555267657E-2</v>
      </c>
      <c r="M644" s="27">
        <f t="shared" si="139"/>
        <v>2.4182412868997839E-2</v>
      </c>
      <c r="N644" s="27">
        <f t="shared" si="139"/>
        <v>2.460500634884424E-2</v>
      </c>
      <c r="O644" s="27">
        <f t="shared" si="139"/>
        <v>2.4944242822745925E-2</v>
      </c>
      <c r="P644" s="27">
        <f t="shared" si="139"/>
        <v>2.5198104828966564E-2</v>
      </c>
      <c r="Q644" s="27">
        <f t="shared" si="139"/>
        <v>2.5523625995077459E-2</v>
      </c>
      <c r="R644" s="27">
        <f t="shared" si="139"/>
        <v>2.5862077897454101E-2</v>
      </c>
      <c r="S644" s="27">
        <f t="shared" si="139"/>
        <v>2.473941498472184E-2</v>
      </c>
      <c r="T644" s="27">
        <f t="shared" si="139"/>
        <v>2.5629244164533362E-2</v>
      </c>
      <c r="U644" s="27">
        <f t="shared" si="139"/>
        <v>2.6041664048741597E-2</v>
      </c>
      <c r="V644" s="27">
        <f t="shared" si="139"/>
        <v>2.6148931939357391E-2</v>
      </c>
      <c r="W644" s="27">
        <f t="shared" si="139"/>
        <v>2.6414960617008508E-2</v>
      </c>
      <c r="X644" s="27">
        <f t="shared" si="139"/>
        <v>2.6707738134284252E-2</v>
      </c>
      <c r="Y644" s="27">
        <f t="shared" si="139"/>
        <v>2.7056353468744913E-2</v>
      </c>
      <c r="Z644" s="27">
        <f t="shared" si="139"/>
        <v>2.7444352794678932E-2</v>
      </c>
      <c r="AA644" s="27">
        <f t="shared" si="139"/>
        <v>2.7873517492878988E-2</v>
      </c>
      <c r="AB644" s="27">
        <f t="shared" si="139"/>
        <v>2.8386265316286095E-2</v>
      </c>
      <c r="AC644" s="27">
        <f t="shared" si="139"/>
        <v>2.8991129924834207E-2</v>
      </c>
      <c r="AD644" s="27">
        <f t="shared" si="139"/>
        <v>2.9673429318824225E-2</v>
      </c>
      <c r="AE644" s="27">
        <f t="shared" si="139"/>
        <v>3.0387019934651243E-2</v>
      </c>
      <c r="AF644" s="27">
        <f t="shared" si="139"/>
        <v>3.1138263977646775E-2</v>
      </c>
      <c r="AG644" s="27">
        <f t="shared" si="139"/>
        <v>3.1985666273130958E-2</v>
      </c>
      <c r="AH644" s="27">
        <f t="shared" si="139"/>
        <v>3.2878061718869082E-2</v>
      </c>
      <c r="AI644" s="27">
        <f t="shared" si="139"/>
        <v>3.3818675136987997E-2</v>
      </c>
      <c r="AJ644" s="27">
        <f t="shared" si="139"/>
        <v>3.4813662390472185E-2</v>
      </c>
      <c r="AK644" s="27">
        <f t="shared" si="139"/>
        <v>3.5850482416878444E-2</v>
      </c>
      <c r="AL644" s="27">
        <f t="shared" si="139"/>
        <v>3.6900694667418771E-2</v>
      </c>
      <c r="AM644" s="27">
        <f t="shared" si="139"/>
        <v>3.79531416796548E-2</v>
      </c>
      <c r="AN644" s="27">
        <f t="shared" si="139"/>
        <v>3.9049636129478232E-2</v>
      </c>
      <c r="AO644" s="27">
        <f t="shared" si="139"/>
        <v>4.0129465704863039E-2</v>
      </c>
      <c r="AP644" s="27">
        <f t="shared" si="139"/>
        <v>4.1246161416869084E-2</v>
      </c>
      <c r="AQ644" s="27">
        <f t="shared" si="139"/>
        <v>4.2413391482315384E-2</v>
      </c>
      <c r="AR644" s="27">
        <f t="shared" si="139"/>
        <v>4.3634814134617915E-2</v>
      </c>
      <c r="AS644" s="27">
        <f t="shared" si="139"/>
        <v>4.4913947513859742E-2</v>
      </c>
      <c r="AT644" s="27">
        <f t="shared" si="139"/>
        <v>4.6169781959387438E-2</v>
      </c>
      <c r="AU644" s="27">
        <f t="shared" si="139"/>
        <v>4.7483909442753956E-2</v>
      </c>
      <c r="AV644" s="27">
        <f t="shared" si="139"/>
        <v>4.8888293515922839E-2</v>
      </c>
      <c r="AW644" s="27">
        <f t="shared" si="139"/>
        <v>5.0371766736758299E-2</v>
      </c>
      <c r="AY644" s="79"/>
      <c r="AZ644" s="79"/>
    </row>
    <row r="645" spans="1:52" x14ac:dyDescent="0.25">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9.5803753116994184E-2</v>
      </c>
      <c r="O645" s="27">
        <f t="shared" si="139"/>
        <v>9.5460820340069114E-2</v>
      </c>
      <c r="P645" s="27">
        <f t="shared" si="139"/>
        <v>9.4219345357912251E-2</v>
      </c>
      <c r="Q645" s="27">
        <f t="shared" si="139"/>
        <v>9.3696712749775951E-2</v>
      </c>
      <c r="R645" s="27">
        <f t="shared" si="139"/>
        <v>9.3292648760063338E-2</v>
      </c>
      <c r="S645" s="27">
        <f t="shared" si="139"/>
        <v>8.0376058708426956E-2</v>
      </c>
      <c r="T645" s="27">
        <f t="shared" si="139"/>
        <v>8.6340015678007545E-2</v>
      </c>
      <c r="U645" s="27">
        <f t="shared" si="139"/>
        <v>8.7984947165643632E-2</v>
      </c>
      <c r="V645" s="27">
        <f t="shared" si="139"/>
        <v>8.6727874188229179E-2</v>
      </c>
      <c r="W645" s="27">
        <f t="shared" si="139"/>
        <v>8.6734638342145773E-2</v>
      </c>
      <c r="X645" s="27">
        <f t="shared" si="139"/>
        <v>8.6870305480792789E-2</v>
      </c>
      <c r="Y645" s="27">
        <f t="shared" si="139"/>
        <v>8.7580691877150063E-2</v>
      </c>
      <c r="Z645" s="27">
        <f t="shared" si="139"/>
        <v>8.8695684594075869E-2</v>
      </c>
      <c r="AA645" s="27">
        <f t="shared" si="139"/>
        <v>9.0221825476709872E-2</v>
      </c>
      <c r="AB645" s="27">
        <f t="shared" si="139"/>
        <v>9.2519727602918309E-2</v>
      </c>
      <c r="AC645" s="27">
        <f t="shared" si="139"/>
        <v>9.5639978099042705E-2</v>
      </c>
      <c r="AD645" s="27">
        <f t="shared" si="139"/>
        <v>9.943579896984156E-2</v>
      </c>
      <c r="AE645" s="27">
        <f t="shared" si="139"/>
        <v>0.10348729572228972</v>
      </c>
      <c r="AF645" s="27">
        <f t="shared" si="139"/>
        <v>0.10784262198703665</v>
      </c>
      <c r="AG645" s="27">
        <f t="shared" si="139"/>
        <v>0.11299885054010057</v>
      </c>
      <c r="AH645" s="27">
        <f t="shared" si="139"/>
        <v>0.11850336028769703</v>
      </c>
      <c r="AI645" s="27">
        <f t="shared" si="139"/>
        <v>0.12437266856123773</v>
      </c>
      <c r="AJ645" s="27">
        <f t="shared" si="139"/>
        <v>0.13065554865647727</v>
      </c>
      <c r="AK645" s="27">
        <f t="shared" si="139"/>
        <v>0.13724726064422701</v>
      </c>
      <c r="AL645" s="27">
        <f t="shared" si="139"/>
        <v>0.14390752771141524</v>
      </c>
      <c r="AM645" s="27">
        <f t="shared" si="139"/>
        <v>0.15054264126858852</v>
      </c>
      <c r="AN645" s="27">
        <f t="shared" si="139"/>
        <v>0.15749356940665424</v>
      </c>
      <c r="AO645" s="27">
        <f t="shared" si="139"/>
        <v>0.16426708893576017</v>
      </c>
      <c r="AP645" s="27">
        <f t="shared" si="139"/>
        <v>0.17130235325642809</v>
      </c>
      <c r="AQ645" s="27">
        <f t="shared" si="139"/>
        <v>0.17870566166449456</v>
      </c>
      <c r="AR645" s="27">
        <f t="shared" si="139"/>
        <v>0.18650432879715309</v>
      </c>
      <c r="AS645" s="27">
        <f t="shared" si="139"/>
        <v>0.19472442624556849</v>
      </c>
      <c r="AT645" s="27">
        <f t="shared" si="139"/>
        <v>0.2027206383828781</v>
      </c>
      <c r="AU645" s="27">
        <f t="shared" si="139"/>
        <v>0.2111375064799012</v>
      </c>
      <c r="AV645" s="27">
        <f t="shared" si="139"/>
        <v>0.22021832663468599</v>
      </c>
      <c r="AW645" s="27">
        <f t="shared" si="139"/>
        <v>0.22987042936733301</v>
      </c>
      <c r="AY645" s="79"/>
      <c r="AZ645" s="79"/>
    </row>
    <row r="646" spans="1:52" x14ac:dyDescent="0.25">
      <c r="A646" s="95" t="str">
        <f t="shared" si="133"/>
        <v>NI Cattle MMN2O</v>
      </c>
      <c r="B646" s="95" t="s">
        <v>969</v>
      </c>
      <c r="C646" s="95" t="s">
        <v>1232</v>
      </c>
      <c r="D646" t="s">
        <v>15</v>
      </c>
      <c r="E646" t="s">
        <v>657</v>
      </c>
      <c r="F646" t="s">
        <v>6</v>
      </c>
      <c r="G646" t="s">
        <v>136</v>
      </c>
      <c r="H646" t="s">
        <v>1227</v>
      </c>
      <c r="I646" t="s">
        <v>139</v>
      </c>
      <c r="J646" t="s">
        <v>287</v>
      </c>
      <c r="K646" s="27">
        <f t="shared" si="135"/>
        <v>5.9474079071945865E-2</v>
      </c>
      <c r="L646" s="27">
        <f t="shared" si="139"/>
        <v>5.9806569587962537E-2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5.9455674798365013E-2</v>
      </c>
      <c r="T646" s="27">
        <f t="shared" si="139"/>
        <v>6.0451967243316342E-2</v>
      </c>
      <c r="U646" s="27">
        <f t="shared" si="139"/>
        <v>6.0766078623677403E-2</v>
      </c>
      <c r="V646" s="27">
        <f t="shared" si="139"/>
        <v>6.066593992199025E-2</v>
      </c>
      <c r="W646" s="27">
        <f t="shared" si="139"/>
        <v>6.0809114383009413E-2</v>
      </c>
      <c r="X646" s="27">
        <f t="shared" si="139"/>
        <v>6.100366299603751E-2</v>
      </c>
      <c r="Y646" s="27">
        <f t="shared" si="139"/>
        <v>6.1277074183990775E-2</v>
      </c>
      <c r="Z646" s="27">
        <f t="shared" si="139"/>
        <v>6.160586812377028E-2</v>
      </c>
      <c r="AA646" s="27">
        <f t="shared" si="139"/>
        <v>6.1991300127351358E-2</v>
      </c>
      <c r="AB646" s="27">
        <f t="shared" si="139"/>
        <v>6.248976898306801E-2</v>
      </c>
      <c r="AC646" s="27">
        <f t="shared" si="139"/>
        <v>6.3111385034879647E-2</v>
      </c>
      <c r="AD646" s="27">
        <f t="shared" si="139"/>
        <v>6.3834798962092945E-2</v>
      </c>
      <c r="AE646" s="27">
        <f t="shared" si="139"/>
        <v>6.4597593140420823E-2</v>
      </c>
      <c r="AF646" s="27">
        <f t="shared" si="139"/>
        <v>6.5407717765887455E-2</v>
      </c>
      <c r="AG646" s="27">
        <f t="shared" si="139"/>
        <v>6.6341504779431473E-2</v>
      </c>
      <c r="AH646" s="27">
        <f t="shared" si="139"/>
        <v>6.7330403439729181E-2</v>
      </c>
      <c r="AI646" s="27">
        <f t="shared" si="139"/>
        <v>6.837825340455779E-2</v>
      </c>
      <c r="AJ646" s="27">
        <f t="shared" si="139"/>
        <v>6.949219402221983E-2</v>
      </c>
      <c r="AK646" s="27">
        <f t="shared" si="139"/>
        <v>7.0654806858806291E-2</v>
      </c>
      <c r="AL646" s="27">
        <f t="shared" si="139"/>
        <v>7.182879608717245E-2</v>
      </c>
      <c r="AM646" s="27">
        <f t="shared" si="139"/>
        <v>7.2999789176038873E-2</v>
      </c>
      <c r="AN646" s="27">
        <f t="shared" si="139"/>
        <v>7.4221699981571645E-2</v>
      </c>
      <c r="AO646" s="27">
        <f t="shared" si="139"/>
        <v>7.541600988185021E-2</v>
      </c>
      <c r="AP646" s="27">
        <f t="shared" si="139"/>
        <v>7.6651170682367667E-2</v>
      </c>
      <c r="AQ646" s="27">
        <f t="shared" si="139"/>
        <v>7.7944182647758153E-2</v>
      </c>
      <c r="AR646" s="27">
        <f t="shared" si="139"/>
        <v>7.929894190918986E-2</v>
      </c>
      <c r="AS646" s="27">
        <f t="shared" si="139"/>
        <v>8.0719108786434957E-2</v>
      </c>
      <c r="AT646" s="27">
        <f t="shared" si="139"/>
        <v>8.2102038153258075E-2</v>
      </c>
      <c r="AU646" s="27">
        <f t="shared" si="139"/>
        <v>8.3550657465590011E-2</v>
      </c>
      <c r="AV646" s="27">
        <f t="shared" si="139"/>
        <v>8.5104479324389026E-2</v>
      </c>
      <c r="AW646" s="27">
        <f t="shared" si="139"/>
        <v>8.6748447527684097E-2</v>
      </c>
      <c r="AY646" s="79"/>
      <c r="AZ646" s="79"/>
    </row>
    <row r="647" spans="1:52" x14ac:dyDescent="0.25">
      <c r="A647" s="95" t="str">
        <f t="shared" si="133"/>
        <v>NI Cattle MMN2O</v>
      </c>
      <c r="B647" s="95" t="s">
        <v>969</v>
      </c>
      <c r="C647" s="95" t="s">
        <v>1232</v>
      </c>
      <c r="D647" t="s">
        <v>15</v>
      </c>
      <c r="E647" t="s">
        <v>657</v>
      </c>
      <c r="F647" t="s">
        <v>6</v>
      </c>
      <c r="G647" t="s">
        <v>137</v>
      </c>
      <c r="H647" t="s">
        <v>1227</v>
      </c>
      <c r="I647" t="s">
        <v>139</v>
      </c>
      <c r="J647" t="s">
        <v>287</v>
      </c>
      <c r="K647" s="27">
        <f t="shared" si="135"/>
        <v>0.26041511380118887</v>
      </c>
      <c r="L647" s="27">
        <f t="shared" si="139"/>
        <v>0.26187096745907495</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0.2603345282574735</v>
      </c>
      <c r="T647" s="27">
        <f t="shared" si="139"/>
        <v>0.26469692637241377</v>
      </c>
      <c r="U647" s="27">
        <f t="shared" si="139"/>
        <v>0.26607230455631165</v>
      </c>
      <c r="V647" s="27">
        <f t="shared" si="139"/>
        <v>0.2656338340191855</v>
      </c>
      <c r="W647" s="27">
        <f t="shared" si="139"/>
        <v>0.26626074231506047</v>
      </c>
      <c r="X647" s="27">
        <f t="shared" si="139"/>
        <v>0.26711259912381052</v>
      </c>
      <c r="Y647" s="27">
        <f t="shared" si="139"/>
        <v>0.26830976613734653</v>
      </c>
      <c r="Z647" s="27">
        <f t="shared" si="139"/>
        <v>0.26974943384773248</v>
      </c>
      <c r="AA647" s="27">
        <f t="shared" si="139"/>
        <v>0.27143709880432254</v>
      </c>
      <c r="AB647" s="27">
        <f t="shared" si="139"/>
        <v>0.27361971055406936</v>
      </c>
      <c r="AC647" s="27">
        <f t="shared" si="139"/>
        <v>0.27634153857392568</v>
      </c>
      <c r="AD647" s="27">
        <f t="shared" si="139"/>
        <v>0.27950910204225143</v>
      </c>
      <c r="AE647" s="27">
        <f t="shared" si="139"/>
        <v>0.28284909714357687</v>
      </c>
      <c r="AF647" s="27">
        <f t="shared" si="139"/>
        <v>0.28639633486168981</v>
      </c>
      <c r="AG647" s="27">
        <f t="shared" si="139"/>
        <v>0.29048504468608194</v>
      </c>
      <c r="AH647" s="27">
        <f t="shared" si="139"/>
        <v>0.29481506813794139</v>
      </c>
      <c r="AI647" s="27">
        <f t="shared" si="139"/>
        <v>0.29940321766619754</v>
      </c>
      <c r="AJ647" s="27">
        <f t="shared" si="139"/>
        <v>0.30428075385074782</v>
      </c>
      <c r="AK647" s="27">
        <f t="shared" si="139"/>
        <v>0.30937140777714384</v>
      </c>
      <c r="AL647" s="27">
        <f t="shared" si="139"/>
        <v>0.3145118747381625</v>
      </c>
      <c r="AM647" s="27">
        <f t="shared" si="139"/>
        <v>0.31963922270648765</v>
      </c>
      <c r="AN647" s="27">
        <f t="shared" si="139"/>
        <v>0.32498952062522957</v>
      </c>
      <c r="AO647" s="27">
        <f t="shared" si="139"/>
        <v>0.33021896433328074</v>
      </c>
      <c r="AP647" s="27">
        <f t="shared" si="139"/>
        <v>0.33562727910584594</v>
      </c>
      <c r="AQ647" s="27">
        <f t="shared" si="139"/>
        <v>0.34128890284794944</v>
      </c>
      <c r="AR647" s="27">
        <f t="shared" si="139"/>
        <v>0.34722089528472461</v>
      </c>
      <c r="AS647" s="27">
        <f t="shared" si="139"/>
        <v>0.35343928360994897</v>
      </c>
      <c r="AT647" s="27">
        <f t="shared" si="139"/>
        <v>0.35949462257542664</v>
      </c>
      <c r="AU647" s="27">
        <f t="shared" si="139"/>
        <v>0.36583759364723029</v>
      </c>
      <c r="AV647" s="27">
        <f t="shared" ref="L647:AW654" si="140">AV1412</f>
        <v>0.3726412079696384</v>
      </c>
      <c r="AW647" s="27">
        <f t="shared" si="140"/>
        <v>0.37983953997287506</v>
      </c>
      <c r="AY647" s="79"/>
      <c r="AZ647" s="79"/>
    </row>
    <row r="648" spans="1:52" x14ac:dyDescent="0.25">
      <c r="A648" s="95" t="str">
        <f t="shared" si="133"/>
        <v>NI Cattle MMN2O</v>
      </c>
      <c r="B648" s="95" t="s">
        <v>969</v>
      </c>
      <c r="C648" s="95" t="s">
        <v>1232</v>
      </c>
      <c r="D648" t="s">
        <v>15</v>
      </c>
      <c r="E648" t="s">
        <v>657</v>
      </c>
      <c r="F648" t="s">
        <v>67</v>
      </c>
      <c r="G648" t="s">
        <v>307</v>
      </c>
      <c r="H648" t="s">
        <v>1227</v>
      </c>
      <c r="I648" t="s">
        <v>139</v>
      </c>
      <c r="J648" t="s">
        <v>287</v>
      </c>
      <c r="K648" s="27">
        <f t="shared" si="135"/>
        <v>1.1586934798802533E-2</v>
      </c>
      <c r="L648" s="27">
        <f t="shared" si="140"/>
        <v>1.1651711689683767E-2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1.1583349217969196E-2</v>
      </c>
      <c r="T648" s="27">
        <f t="shared" si="140"/>
        <v>1.1777450173886912E-2</v>
      </c>
      <c r="U648" s="27">
        <f t="shared" si="140"/>
        <v>1.1838646381387711E-2</v>
      </c>
      <c r="V648" s="27">
        <f t="shared" si="140"/>
        <v>1.1819137031677862E-2</v>
      </c>
      <c r="W648" s="27">
        <f t="shared" si="140"/>
        <v>1.1847030748916861E-2</v>
      </c>
      <c r="X648" s="27">
        <f t="shared" si="140"/>
        <v>1.1884933346645648E-2</v>
      </c>
      <c r="Y648" s="27">
        <f t="shared" si="140"/>
        <v>1.1938200209411951E-2</v>
      </c>
      <c r="Z648" s="27">
        <f t="shared" si="140"/>
        <v>1.2002256921208324E-2</v>
      </c>
      <c r="AA648" s="27">
        <f t="shared" si="140"/>
        <v>1.2077348046023615E-2</v>
      </c>
      <c r="AB648" s="27">
        <f t="shared" si="140"/>
        <v>1.2174461380446762E-2</v>
      </c>
      <c r="AC648" s="27">
        <f t="shared" si="140"/>
        <v>1.2295566654788504E-2</v>
      </c>
      <c r="AD648" s="27">
        <f t="shared" si="140"/>
        <v>1.2436504524495172E-2</v>
      </c>
      <c r="AE648" s="27">
        <f t="shared" si="140"/>
        <v>1.2585114583652197E-2</v>
      </c>
      <c r="AF648" s="27">
        <f t="shared" si="140"/>
        <v>1.2742945715477389E-2</v>
      </c>
      <c r="AG648" s="27">
        <f t="shared" si="140"/>
        <v>1.2924869158609895E-2</v>
      </c>
      <c r="AH648" s="27">
        <f t="shared" si="140"/>
        <v>1.3117529633194651E-2</v>
      </c>
      <c r="AI648" s="27">
        <f t="shared" si="140"/>
        <v>1.3321675193930606E-2</v>
      </c>
      <c r="AJ648" s="27">
        <f t="shared" si="140"/>
        <v>1.3538696752027769E-2</v>
      </c>
      <c r="AK648" s="27">
        <f t="shared" si="140"/>
        <v>1.376520079116526E-2</v>
      </c>
      <c r="AL648" s="27">
        <f t="shared" si="140"/>
        <v>1.3993921216194792E-2</v>
      </c>
      <c r="AM648" s="27">
        <f t="shared" si="140"/>
        <v>1.4222057923517824E-2</v>
      </c>
      <c r="AN648" s="27">
        <f t="shared" si="140"/>
        <v>1.4460114587102871E-2</v>
      </c>
      <c r="AO648" s="27">
        <f t="shared" si="140"/>
        <v>1.4692793951962841E-2</v>
      </c>
      <c r="AP648" s="27">
        <f t="shared" si="140"/>
        <v>1.493343202295036E-2</v>
      </c>
      <c r="AQ648" s="27">
        <f t="shared" si="140"/>
        <v>1.5185340847279152E-2</v>
      </c>
      <c r="AR648" s="27">
        <f t="shared" si="140"/>
        <v>1.5449279481979043E-2</v>
      </c>
      <c r="AS648" s="27">
        <f t="shared" si="140"/>
        <v>1.57259610425317E-2</v>
      </c>
      <c r="AT648" s="27">
        <f t="shared" si="140"/>
        <v>1.599538786939092E-2</v>
      </c>
      <c r="AU648" s="27">
        <f t="shared" si="140"/>
        <v>1.6277612626498489E-2</v>
      </c>
      <c r="AV648" s="27">
        <f t="shared" si="140"/>
        <v>1.6580333288134606E-2</v>
      </c>
      <c r="AW648" s="27">
        <f t="shared" si="140"/>
        <v>1.690061655573832E-2</v>
      </c>
      <c r="AY648" s="79"/>
      <c r="AZ648" s="79"/>
    </row>
    <row r="649" spans="1:52" x14ac:dyDescent="0.25">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0.46906920988966821</v>
      </c>
      <c r="S649" s="27">
        <f t="shared" si="140"/>
        <v>0.41625563284018546</v>
      </c>
      <c r="T649" s="27">
        <f t="shared" si="140"/>
        <v>0.43182568050754744</v>
      </c>
      <c r="U649" s="27">
        <f t="shared" si="140"/>
        <v>0.43276986250657662</v>
      </c>
      <c r="V649" s="27">
        <f t="shared" si="140"/>
        <v>0.42451039024353943</v>
      </c>
      <c r="W649" s="27">
        <f t="shared" si="140"/>
        <v>0.42069180034718484</v>
      </c>
      <c r="X649" s="27">
        <f t="shared" si="140"/>
        <v>0.41748672112744412</v>
      </c>
      <c r="Y649" s="27">
        <f t="shared" si="140"/>
        <v>0.41598667621140395</v>
      </c>
      <c r="Z649" s="27">
        <f t="shared" si="140"/>
        <v>0.41562660460689055</v>
      </c>
      <c r="AA649" s="27">
        <f t="shared" si="140"/>
        <v>0.41638478302253951</v>
      </c>
      <c r="AB649" s="27">
        <f t="shared" si="140"/>
        <v>0.41929640578390009</v>
      </c>
      <c r="AC649" s="27">
        <f t="shared" si="140"/>
        <v>0.42444171586713753</v>
      </c>
      <c r="AD649" s="27">
        <f t="shared" si="140"/>
        <v>0.42769121343162542</v>
      </c>
      <c r="AE649" s="27">
        <f t="shared" si="140"/>
        <v>0.43122464412194694</v>
      </c>
      <c r="AF649" s="27">
        <f t="shared" si="140"/>
        <v>0.43513842510634143</v>
      </c>
      <c r="AG649" s="27">
        <f t="shared" si="140"/>
        <v>0.44072443701805641</v>
      </c>
      <c r="AH649" s="27">
        <f t="shared" si="140"/>
        <v>0.44666051556625885</v>
      </c>
      <c r="AI649" s="27">
        <f t="shared" si="140"/>
        <v>0.45294268891437839</v>
      </c>
      <c r="AJ649" s="27">
        <f t="shared" si="140"/>
        <v>0.45963621470445037</v>
      </c>
      <c r="AK649" s="27">
        <f t="shared" si="140"/>
        <v>0.46641324596689721</v>
      </c>
      <c r="AL649" s="27">
        <f t="shared" si="140"/>
        <v>0.47264962005514738</v>
      </c>
      <c r="AM649" s="27">
        <f t="shared" si="140"/>
        <v>0.47812233722890674</v>
      </c>
      <c r="AN649" s="27">
        <f t="shared" si="140"/>
        <v>0.48610117669198055</v>
      </c>
      <c r="AO649" s="27">
        <f t="shared" si="140"/>
        <v>0.49310549660544545</v>
      </c>
      <c r="AP649" s="27">
        <f t="shared" si="140"/>
        <v>0.50014466528570589</v>
      </c>
      <c r="AQ649" s="27">
        <f t="shared" si="140"/>
        <v>0.50742581284770016</v>
      </c>
      <c r="AR649" s="27">
        <f t="shared" si="140"/>
        <v>0.51496539369300465</v>
      </c>
      <c r="AS649" s="27">
        <f t="shared" si="140"/>
        <v>0.5227731481986807</v>
      </c>
      <c r="AT649" s="27">
        <f t="shared" si="140"/>
        <v>0.52946550826491434</v>
      </c>
      <c r="AU649" s="27">
        <f t="shared" si="140"/>
        <v>0.53638897290676979</v>
      </c>
      <c r="AV649" s="27">
        <f t="shared" si="140"/>
        <v>0.54398533982982011</v>
      </c>
      <c r="AW649" s="27">
        <f t="shared" si="140"/>
        <v>0.55199781660523584</v>
      </c>
      <c r="AY649" s="79"/>
      <c r="AZ649" s="79"/>
    </row>
    <row r="650" spans="1:52" x14ac:dyDescent="0.25">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0.71847062359542524</v>
      </c>
      <c r="S650" s="27">
        <f t="shared" si="140"/>
        <v>0.63757636996071732</v>
      </c>
      <c r="T650" s="27">
        <f t="shared" si="140"/>
        <v>0.66142492284188215</v>
      </c>
      <c r="U650" s="27">
        <f t="shared" si="140"/>
        <v>0.66287112100481371</v>
      </c>
      <c r="V650" s="27">
        <f t="shared" si="140"/>
        <v>0.65022013462097228</v>
      </c>
      <c r="W650" s="27">
        <f t="shared" si="140"/>
        <v>0.64437122233629163</v>
      </c>
      <c r="X650" s="27">
        <f t="shared" si="140"/>
        <v>0.6394620208429308</v>
      </c>
      <c r="Y650" s="27">
        <f t="shared" si="140"/>
        <v>0.63716441063205809</v>
      </c>
      <c r="Z650" s="27">
        <f t="shared" si="140"/>
        <v>0.63661289101665963</v>
      </c>
      <c r="AA650" s="27">
        <f t="shared" si="140"/>
        <v>0.63777418855570711</v>
      </c>
      <c r="AB650" s="27">
        <f t="shared" si="140"/>
        <v>0.64223390447166229</v>
      </c>
      <c r="AC650" s="27">
        <f t="shared" si="140"/>
        <v>0.65011494647176482</v>
      </c>
      <c r="AD650" s="27">
        <f t="shared" si="140"/>
        <v>0.65509218328950125</v>
      </c>
      <c r="AE650" s="27">
        <f t="shared" si="140"/>
        <v>0.6605043188506986</v>
      </c>
      <c r="AF650" s="27">
        <f t="shared" si="140"/>
        <v>0.66649903478000705</v>
      </c>
      <c r="AG650" s="27">
        <f t="shared" si="140"/>
        <v>0.67505509724798551</v>
      </c>
      <c r="AH650" s="27">
        <f t="shared" si="140"/>
        <v>0.68414735477911104</v>
      </c>
      <c r="AI650" s="27">
        <f t="shared" si="140"/>
        <v>0.69376972373404577</v>
      </c>
      <c r="AJ650" s="27">
        <f t="shared" si="140"/>
        <v>0.70402215886952646</v>
      </c>
      <c r="AK650" s="27">
        <f t="shared" si="140"/>
        <v>0.71440249885901574</v>
      </c>
      <c r="AL650" s="27">
        <f t="shared" si="140"/>
        <v>0.72395471734978678</v>
      </c>
      <c r="AM650" s="27">
        <f t="shared" si="140"/>
        <v>0.73233724691619606</v>
      </c>
      <c r="AN650" s="27">
        <f t="shared" si="140"/>
        <v>0.74455838964681953</v>
      </c>
      <c r="AO650" s="27">
        <f t="shared" si="140"/>
        <v>0.75528686636195619</v>
      </c>
      <c r="AP650" s="27">
        <f t="shared" si="140"/>
        <v>0.7660687207337018</v>
      </c>
      <c r="AQ650" s="27">
        <f t="shared" si="140"/>
        <v>0.77722121277338774</v>
      </c>
      <c r="AR650" s="27">
        <f t="shared" si="140"/>
        <v>0.78876954559371559</v>
      </c>
      <c r="AS650" s="27">
        <f t="shared" si="140"/>
        <v>0.80072863847447084</v>
      </c>
      <c r="AT650" s="27">
        <f t="shared" si="140"/>
        <v>0.8109792880774217</v>
      </c>
      <c r="AU650" s="27">
        <f t="shared" si="140"/>
        <v>0.82158391923589136</v>
      </c>
      <c r="AV650" s="27">
        <f t="shared" si="140"/>
        <v>0.83321923096642969</v>
      </c>
      <c r="AW650" s="27">
        <f t="shared" si="140"/>
        <v>0.84549189577581019</v>
      </c>
      <c r="AY650" s="79"/>
      <c r="AZ650" s="79"/>
    </row>
    <row r="651" spans="1:52" x14ac:dyDescent="0.25">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1.0806972456941148</v>
      </c>
      <c r="O651" s="27">
        <f t="shared" si="140"/>
        <v>1.1032367943433712</v>
      </c>
      <c r="P651" s="27">
        <f t="shared" si="140"/>
        <v>1.1187666946803865</v>
      </c>
      <c r="Q651" s="27">
        <f t="shared" si="140"/>
        <v>1.1399714801203364</v>
      </c>
      <c r="R651" s="27">
        <f t="shared" si="140"/>
        <v>1.1622002864669057</v>
      </c>
      <c r="S651" s="27">
        <f t="shared" si="140"/>
        <v>1.0730279236263234</v>
      </c>
      <c r="T651" s="27">
        <f t="shared" si="140"/>
        <v>1.1399836803648578</v>
      </c>
      <c r="U651" s="27">
        <f t="shared" si="140"/>
        <v>1.1696235962340178</v>
      </c>
      <c r="V651" s="27">
        <f t="shared" si="140"/>
        <v>1.1742166812929704</v>
      </c>
      <c r="W651" s="27">
        <f t="shared" si="140"/>
        <v>1.1906320978964438</v>
      </c>
      <c r="X651" s="27">
        <f t="shared" si="140"/>
        <v>1.2086554142510495</v>
      </c>
      <c r="Y651" s="27">
        <f t="shared" si="140"/>
        <v>1.2316496153579204</v>
      </c>
      <c r="Z651" s="27">
        <f t="shared" si="140"/>
        <v>1.258255330154235</v>
      </c>
      <c r="AA651" s="27">
        <f t="shared" si="140"/>
        <v>1.2886505984138643</v>
      </c>
      <c r="AB651" s="27">
        <f t="shared" si="140"/>
        <v>1.3263568789383806</v>
      </c>
      <c r="AC651" s="27">
        <f t="shared" si="140"/>
        <v>1.3721025217002476</v>
      </c>
      <c r="AD651" s="27">
        <f t="shared" si="140"/>
        <v>1.4284582496070619</v>
      </c>
      <c r="AE651" s="27">
        <f t="shared" si="140"/>
        <v>1.4881141333678853</v>
      </c>
      <c r="AF651" s="27">
        <f t="shared" si="140"/>
        <v>1.5516408950610387</v>
      </c>
      <c r="AG651" s="27">
        <f t="shared" si="140"/>
        <v>1.6240766416178025</v>
      </c>
      <c r="AH651" s="27">
        <f t="shared" si="140"/>
        <v>1.7011625484502222</v>
      </c>
      <c r="AI651" s="27">
        <f t="shared" si="140"/>
        <v>1.7832094854123086</v>
      </c>
      <c r="AJ651" s="27">
        <f t="shared" si="140"/>
        <v>1.8708328528345561</v>
      </c>
      <c r="AK651" s="27">
        <f t="shared" si="140"/>
        <v>1.9630568988587167</v>
      </c>
      <c r="AL651" s="27">
        <f t="shared" si="140"/>
        <v>2.0574589959193124</v>
      </c>
      <c r="AM651" s="27">
        <f t="shared" si="140"/>
        <v>2.1530717969647006</v>
      </c>
      <c r="AN651" s="27">
        <f t="shared" si="140"/>
        <v>2.250765166821143</v>
      </c>
      <c r="AO651" s="27">
        <f t="shared" si="140"/>
        <v>2.3478404843934655</v>
      </c>
      <c r="AP651" s="27">
        <f t="shared" si="140"/>
        <v>2.4490417385947705</v>
      </c>
      <c r="AQ651" s="27">
        <f t="shared" si="140"/>
        <v>2.5556234786795033</v>
      </c>
      <c r="AR651" s="27">
        <f t="shared" si="140"/>
        <v>2.6679858346100067</v>
      </c>
      <c r="AS651" s="27">
        <f t="shared" si="140"/>
        <v>2.7865239982889407</v>
      </c>
      <c r="AT651" s="27">
        <f t="shared" si="140"/>
        <v>2.9040204576293536</v>
      </c>
      <c r="AU651" s="27">
        <f t="shared" si="140"/>
        <v>3.0278086268273436</v>
      </c>
      <c r="AV651" s="27">
        <f t="shared" si="140"/>
        <v>3.1608379845335159</v>
      </c>
      <c r="AW651" s="27">
        <f t="shared" si="140"/>
        <v>3.3022096925832507</v>
      </c>
      <c r="AY651" s="79"/>
      <c r="AZ651" s="79"/>
    </row>
    <row r="652" spans="1:52" x14ac:dyDescent="0.25">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0.11888455997286118</v>
      </c>
      <c r="T652" s="27">
        <f t="shared" si="140"/>
        <v>0.11896261577939746</v>
      </c>
      <c r="U652" s="27">
        <f t="shared" si="140"/>
        <v>0.11892218599760222</v>
      </c>
      <c r="V652" s="27">
        <f t="shared" si="140"/>
        <v>0.11891064770528544</v>
      </c>
      <c r="W652" s="27">
        <f t="shared" si="140"/>
        <v>0.11903395070385182</v>
      </c>
      <c r="X652" s="27">
        <f t="shared" si="140"/>
        <v>0.11923395119710907</v>
      </c>
      <c r="Y652" s="27">
        <f t="shared" si="140"/>
        <v>0.11942411379575778</v>
      </c>
      <c r="Z652" s="27">
        <f t="shared" si="140"/>
        <v>0.11960643697150085</v>
      </c>
      <c r="AA652" s="27">
        <f t="shared" si="140"/>
        <v>0.11978007317047795</v>
      </c>
      <c r="AB652" s="27">
        <f t="shared" si="140"/>
        <v>0.11994892516148623</v>
      </c>
      <c r="AC652" s="27">
        <f t="shared" si="140"/>
        <v>0.12011612727676894</v>
      </c>
      <c r="AD652" s="27">
        <f t="shared" si="140"/>
        <v>0.12028086074895929</v>
      </c>
      <c r="AE652" s="27">
        <f t="shared" si="140"/>
        <v>0.12044336569342395</v>
      </c>
      <c r="AF652" s="27">
        <f t="shared" si="140"/>
        <v>0.12060435109292991</v>
      </c>
      <c r="AG652" s="27">
        <f t="shared" si="140"/>
        <v>0.12076479279582561</v>
      </c>
      <c r="AH652" s="27">
        <f t="shared" si="140"/>
        <v>0.12092335648513543</v>
      </c>
      <c r="AI652" s="27">
        <f t="shared" si="140"/>
        <v>0.1210820496781512</v>
      </c>
      <c r="AJ652" s="27">
        <f t="shared" si="140"/>
        <v>0.12123921402019595</v>
      </c>
      <c r="AK652" s="27">
        <f t="shared" si="140"/>
        <v>0.12139085367547189</v>
      </c>
      <c r="AL652" s="27">
        <f t="shared" si="140"/>
        <v>0.12153554376658857</v>
      </c>
      <c r="AM652" s="27">
        <f t="shared" si="140"/>
        <v>0.12167338249519187</v>
      </c>
      <c r="AN652" s="27">
        <f t="shared" si="140"/>
        <v>0.12180709588138768</v>
      </c>
      <c r="AO652" s="27">
        <f t="shared" si="140"/>
        <v>0.12193147057438727</v>
      </c>
      <c r="AP652" s="27">
        <f t="shared" si="140"/>
        <v>0.12204743883303182</v>
      </c>
      <c r="AQ652" s="27">
        <f t="shared" si="140"/>
        <v>0.1221553911377424</v>
      </c>
      <c r="AR652" s="27">
        <f t="shared" si="140"/>
        <v>0.12225368568590833</v>
      </c>
      <c r="AS652" s="27">
        <f t="shared" si="140"/>
        <v>0.12234051689113715</v>
      </c>
      <c r="AT652" s="27">
        <f t="shared" si="140"/>
        <v>0.12241192155130047</v>
      </c>
      <c r="AU652" s="27">
        <f t="shared" si="140"/>
        <v>0.12247195550900628</v>
      </c>
      <c r="AV652" s="27">
        <f t="shared" si="140"/>
        <v>0.12252227431416789</v>
      </c>
      <c r="AW652" s="27">
        <f t="shared" si="140"/>
        <v>0.12256050316428918</v>
      </c>
      <c r="AY652" s="79"/>
      <c r="AZ652" s="79"/>
    </row>
    <row r="653" spans="1:52" x14ac:dyDescent="0.25">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6.3572501203204429E-2</v>
      </c>
      <c r="T653" s="27">
        <f t="shared" si="140"/>
        <v>6.361424087786087E-2</v>
      </c>
      <c r="U653" s="27">
        <f t="shared" si="140"/>
        <v>6.3592621397985521E-2</v>
      </c>
      <c r="V653" s="27">
        <f t="shared" si="140"/>
        <v>6.3586451394897173E-2</v>
      </c>
      <c r="W653" s="27">
        <f t="shared" si="140"/>
        <v>6.3652386618331655E-2</v>
      </c>
      <c r="X653" s="27">
        <f t="shared" si="140"/>
        <v>6.3759335170785733E-2</v>
      </c>
      <c r="Y653" s="27">
        <f t="shared" si="140"/>
        <v>6.3861022993276367E-2</v>
      </c>
      <c r="Z653" s="27">
        <f t="shared" si="140"/>
        <v>6.3958518751446689E-2</v>
      </c>
      <c r="AA653" s="27">
        <f t="shared" si="140"/>
        <v>6.4051369223122004E-2</v>
      </c>
      <c r="AB653" s="27">
        <f t="shared" si="140"/>
        <v>6.4141661380522325E-2</v>
      </c>
      <c r="AC653" s="27">
        <f t="shared" si="140"/>
        <v>6.4231071280995658E-2</v>
      </c>
      <c r="AD653" s="27">
        <f t="shared" si="140"/>
        <v>6.4319161095698393E-2</v>
      </c>
      <c r="AE653" s="27">
        <f t="shared" si="140"/>
        <v>6.4406059224268356E-2</v>
      </c>
      <c r="AF653" s="27">
        <f t="shared" si="140"/>
        <v>6.4492144789173769E-2</v>
      </c>
      <c r="AG653" s="27">
        <f t="shared" si="140"/>
        <v>6.4577939616968963E-2</v>
      </c>
      <c r="AH653" s="27">
        <f t="shared" si="140"/>
        <v>6.4662730193068466E-2</v>
      </c>
      <c r="AI653" s="27">
        <f t="shared" si="140"/>
        <v>6.4747590020166598E-2</v>
      </c>
      <c r="AJ653" s="27">
        <f t="shared" si="140"/>
        <v>6.4831632307289694E-2</v>
      </c>
      <c r="AK653" s="27">
        <f t="shared" si="140"/>
        <v>6.4912720315435421E-2</v>
      </c>
      <c r="AL653" s="27">
        <f t="shared" si="140"/>
        <v>6.4990092103611341E-2</v>
      </c>
      <c r="AM653" s="27">
        <f t="shared" si="140"/>
        <v>6.5063800184307283E-2</v>
      </c>
      <c r="AN653" s="27">
        <f t="shared" si="140"/>
        <v>6.5135302273449533E-2</v>
      </c>
      <c r="AO653" s="27">
        <f t="shared" si="140"/>
        <v>6.5201810576312164E-2</v>
      </c>
      <c r="AP653" s="27">
        <f t="shared" si="140"/>
        <v>6.5263823610333532E-2</v>
      </c>
      <c r="AQ653" s="27">
        <f t="shared" si="140"/>
        <v>6.5321550181577703E-2</v>
      </c>
      <c r="AR653" s="27">
        <f t="shared" si="140"/>
        <v>6.5374112350146701E-2</v>
      </c>
      <c r="AS653" s="27">
        <f t="shared" si="140"/>
        <v>6.5420544594166852E-2</v>
      </c>
      <c r="AT653" s="27">
        <f t="shared" si="140"/>
        <v>6.5458727625211252E-2</v>
      </c>
      <c r="AU653" s="27">
        <f t="shared" si="140"/>
        <v>6.5490830270410583E-2</v>
      </c>
      <c r="AV653" s="27">
        <f t="shared" si="140"/>
        <v>6.551773782091512E-2</v>
      </c>
      <c r="AW653" s="27">
        <f t="shared" si="140"/>
        <v>6.553818037141021E-2</v>
      </c>
      <c r="AY653" s="79"/>
      <c r="AZ653" s="79"/>
    </row>
    <row r="654" spans="1:52" x14ac:dyDescent="0.25">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1.4890706011157261E-2</v>
      </c>
      <c r="R654" s="27">
        <f t="shared" si="140"/>
        <v>1.4988675221399694E-2</v>
      </c>
      <c r="S654" s="27">
        <f t="shared" si="140"/>
        <v>1.4951101535927771E-2</v>
      </c>
      <c r="T654" s="27">
        <f t="shared" si="140"/>
        <v>1.4975369144029959E-2</v>
      </c>
      <c r="U654" s="27">
        <f t="shared" si="140"/>
        <v>1.4975896946057863E-2</v>
      </c>
      <c r="V654" s="27">
        <f t="shared" si="140"/>
        <v>1.4980982185767223E-2</v>
      </c>
      <c r="W654" s="27">
        <f t="shared" si="140"/>
        <v>1.5010771698457163E-2</v>
      </c>
      <c r="X654" s="27">
        <f t="shared" si="140"/>
        <v>1.5054156746356703E-2</v>
      </c>
      <c r="Y654" s="27">
        <f t="shared" si="140"/>
        <v>1.5094768252804678E-2</v>
      </c>
      <c r="Z654" s="27">
        <f t="shared" si="140"/>
        <v>1.5133061962526291E-2</v>
      </c>
      <c r="AA654" s="27">
        <f t="shared" si="140"/>
        <v>1.5168947692397513E-2</v>
      </c>
      <c r="AB654" s="27">
        <f t="shared" si="140"/>
        <v>1.520322131033853E-2</v>
      </c>
      <c r="AC654" s="27">
        <f t="shared" si="140"/>
        <v>1.5236522949708543E-2</v>
      </c>
      <c r="AD654" s="27">
        <f t="shared" si="140"/>
        <v>1.5268744580277757E-2</v>
      </c>
      <c r="AE654" s="27">
        <f t="shared" si="140"/>
        <v>1.5299972740722121E-2</v>
      </c>
      <c r="AF654" s="27">
        <f t="shared" si="140"/>
        <v>1.5330377206214352E-2</v>
      </c>
      <c r="AG654" s="27">
        <f t="shared" si="140"/>
        <v>1.536017305273389E-2</v>
      </c>
      <c r="AH654" s="27">
        <f t="shared" si="140"/>
        <v>1.538914296734289E-2</v>
      </c>
      <c r="AI654" s="27">
        <f t="shared" si="140"/>
        <v>1.5417687214492416E-2</v>
      </c>
      <c r="AJ654" s="27">
        <f t="shared" si="140"/>
        <v>1.5445524150098427E-2</v>
      </c>
      <c r="AK654" s="27">
        <f t="shared" ref="L654:AW661" si="141">AK1419</f>
        <v>1.5471941630826869E-2</v>
      </c>
      <c r="AL654" s="27">
        <f t="shared" si="141"/>
        <v>1.5496703998691203E-2</v>
      </c>
      <c r="AM654" s="27">
        <f t="shared" si="141"/>
        <v>1.5519855385925853E-2</v>
      </c>
      <c r="AN654" s="27">
        <f t="shared" si="141"/>
        <v>1.5541919846823718E-2</v>
      </c>
      <c r="AO654" s="27">
        <f t="shared" si="141"/>
        <v>1.5561963638966706E-2</v>
      </c>
      <c r="AP654" s="27">
        <f t="shared" si="141"/>
        <v>1.558018093734966E-2</v>
      </c>
      <c r="AQ654" s="27">
        <f t="shared" si="141"/>
        <v>1.5596664643648339E-2</v>
      </c>
      <c r="AR654" s="27">
        <f t="shared" si="141"/>
        <v>1.5611136004951967E-2</v>
      </c>
      <c r="AS654" s="27">
        <f t="shared" si="141"/>
        <v>1.5623287402871633E-2</v>
      </c>
      <c r="AT654" s="27">
        <f t="shared" si="141"/>
        <v>1.5632420812929534E-2</v>
      </c>
      <c r="AU654" s="27">
        <f t="shared" si="141"/>
        <v>1.5639294660882166E-2</v>
      </c>
      <c r="AV654" s="27">
        <f t="shared" si="141"/>
        <v>1.5644227511331415E-2</v>
      </c>
      <c r="AW654" s="27">
        <f t="shared" si="141"/>
        <v>1.5646807339630333E-2</v>
      </c>
      <c r="AY654" s="79"/>
      <c r="AZ654" s="79"/>
    </row>
    <row r="655" spans="1:52" x14ac:dyDescent="0.25">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0.11664735601685972</v>
      </c>
      <c r="P655" s="27">
        <f t="shared" si="141"/>
        <v>0.11732381389682567</v>
      </c>
      <c r="Q655" s="27">
        <f t="shared" si="141"/>
        <v>0.11805182815822728</v>
      </c>
      <c r="R655" s="27">
        <f t="shared" si="141"/>
        <v>0.11882851694408277</v>
      </c>
      <c r="S655" s="27">
        <f t="shared" si="141"/>
        <v>0.11853063702775919</v>
      </c>
      <c r="T655" s="27">
        <f t="shared" si="141"/>
        <v>0.11872302787204447</v>
      </c>
      <c r="U655" s="27">
        <f t="shared" si="141"/>
        <v>0.1187272122266515</v>
      </c>
      <c r="V655" s="27">
        <f t="shared" si="141"/>
        <v>0.11876752743023306</v>
      </c>
      <c r="W655" s="27">
        <f t="shared" si="141"/>
        <v>0.11900369530772358</v>
      </c>
      <c r="X655" s="27">
        <f t="shared" si="141"/>
        <v>0.11934764704617275</v>
      </c>
      <c r="Y655" s="27">
        <f t="shared" si="141"/>
        <v>0.11966961046260517</v>
      </c>
      <c r="Z655" s="27">
        <f t="shared" si="141"/>
        <v>0.11997319864950573</v>
      </c>
      <c r="AA655" s="27">
        <f t="shared" si="141"/>
        <v>0.12025769664529694</v>
      </c>
      <c r="AB655" s="27">
        <f t="shared" si="141"/>
        <v>0.12052941400057222</v>
      </c>
      <c r="AC655" s="27">
        <f t="shared" si="141"/>
        <v>0.12079342561999111</v>
      </c>
      <c r="AD655" s="27">
        <f t="shared" si="141"/>
        <v>0.12104887505214598</v>
      </c>
      <c r="AE655" s="27">
        <f t="shared" si="141"/>
        <v>0.12129644836584333</v>
      </c>
      <c r="AF655" s="27">
        <f t="shared" si="141"/>
        <v>0.12153749151939439</v>
      </c>
      <c r="AG655" s="27">
        <f t="shared" si="141"/>
        <v>0.1217737096107675</v>
      </c>
      <c r="AH655" s="27">
        <f t="shared" si="141"/>
        <v>0.12200337980764182</v>
      </c>
      <c r="AI655" s="27">
        <f t="shared" si="141"/>
        <v>0.12222967536118219</v>
      </c>
      <c r="AJ655" s="27">
        <f t="shared" si="141"/>
        <v>0.12245036342903809</v>
      </c>
      <c r="AK655" s="27">
        <f t="shared" si="141"/>
        <v>0.12265979821963775</v>
      </c>
      <c r="AL655" s="27">
        <f t="shared" si="141"/>
        <v>0.12285611146319521</v>
      </c>
      <c r="AM655" s="27">
        <f t="shared" si="141"/>
        <v>0.123039653035059</v>
      </c>
      <c r="AN655" s="27">
        <f t="shared" si="141"/>
        <v>0.12321457757821815</v>
      </c>
      <c r="AO655" s="27">
        <f t="shared" si="141"/>
        <v>0.12337348248869927</v>
      </c>
      <c r="AP655" s="27">
        <f t="shared" si="141"/>
        <v>0.12351790716383558</v>
      </c>
      <c r="AQ655" s="27">
        <f t="shared" si="141"/>
        <v>0.12364858811757438</v>
      </c>
      <c r="AR655" s="27">
        <f t="shared" si="141"/>
        <v>0.12376331542845882</v>
      </c>
      <c r="AS655" s="27">
        <f t="shared" si="141"/>
        <v>0.12385965033279583</v>
      </c>
      <c r="AT655" s="27">
        <f t="shared" si="141"/>
        <v>0.12393205897170424</v>
      </c>
      <c r="AU655" s="27">
        <f t="shared" si="141"/>
        <v>0.12398655405855119</v>
      </c>
      <c r="AV655" s="27">
        <f t="shared" si="141"/>
        <v>0.12402566113736453</v>
      </c>
      <c r="AW655" s="27">
        <f t="shared" si="141"/>
        <v>0.12404611372348058</v>
      </c>
      <c r="AY655" s="79"/>
      <c r="AZ655" s="79"/>
    </row>
    <row r="656" spans="1:52" x14ac:dyDescent="0.25">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5">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5">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9.6937181363551506E-2</v>
      </c>
      <c r="M658" s="27">
        <f t="shared" si="141"/>
        <v>9.6980665528366566E-2</v>
      </c>
      <c r="N658" s="27">
        <f t="shared" si="141"/>
        <v>9.6090308702663552E-2</v>
      </c>
      <c r="O658" s="27">
        <f t="shared" si="141"/>
        <v>9.4636150647850498E-2</v>
      </c>
      <c r="P658" s="27">
        <f t="shared" si="141"/>
        <v>9.2641437622218339E-2</v>
      </c>
      <c r="Q658" s="27">
        <f t="shared" si="141"/>
        <v>9.1193054757597203E-2</v>
      </c>
      <c r="R658" s="27">
        <f t="shared" si="141"/>
        <v>8.9872834352323586E-2</v>
      </c>
      <c r="S658" s="27">
        <f t="shared" si="141"/>
        <v>8.0221325339024735E-2</v>
      </c>
      <c r="T658" s="27">
        <f t="shared" si="141"/>
        <v>8.2993423874522076E-2</v>
      </c>
      <c r="U658" s="27">
        <f t="shared" si="141"/>
        <v>8.292208155330788E-2</v>
      </c>
      <c r="V658" s="27">
        <f t="shared" si="141"/>
        <v>8.1053133430491212E-2</v>
      </c>
      <c r="W658" s="27">
        <f t="shared" si="141"/>
        <v>8.0048687105702093E-2</v>
      </c>
      <c r="X658" s="27">
        <f t="shared" si="141"/>
        <v>7.9166984048785846E-2</v>
      </c>
      <c r="Y658" s="27">
        <f t="shared" si="141"/>
        <v>7.863881570398136E-2</v>
      </c>
      <c r="Z658" s="27">
        <f t="shared" si="141"/>
        <v>7.8350654133103742E-2</v>
      </c>
      <c r="AA658" s="27">
        <f t="shared" si="141"/>
        <v>7.8296458950318573E-2</v>
      </c>
      <c r="AB658" s="27">
        <f t="shared" si="141"/>
        <v>7.8675447028994205E-2</v>
      </c>
      <c r="AC658" s="27">
        <f t="shared" si="141"/>
        <v>7.9500376605484924E-2</v>
      </c>
      <c r="AD658" s="27">
        <f t="shared" si="141"/>
        <v>8.0671169199813944E-2</v>
      </c>
      <c r="AE658" s="27">
        <f t="shared" si="141"/>
        <v>8.1941680775513989E-2</v>
      </c>
      <c r="AF658" s="27">
        <f t="shared" si="141"/>
        <v>8.3333677639753023E-2</v>
      </c>
      <c r="AG658" s="27">
        <f t="shared" si="141"/>
        <v>8.5109926664145255E-2</v>
      </c>
      <c r="AH658" s="27">
        <f t="shared" si="141"/>
        <v>8.7013320936807997E-2</v>
      </c>
      <c r="AI658" s="27">
        <f t="shared" si="141"/>
        <v>8.9047004565403653E-2</v>
      </c>
      <c r="AJ658" s="27">
        <f t="shared" si="141"/>
        <v>9.1229449818169314E-2</v>
      </c>
      <c r="AK658" s="27">
        <f t="shared" si="141"/>
        <v>9.3498618072486231E-2</v>
      </c>
      <c r="AL658" s="27">
        <f t="shared" si="141"/>
        <v>9.5727493360624513E-2</v>
      </c>
      <c r="AM658" s="27">
        <f t="shared" si="141"/>
        <v>9.7869002841619174E-2</v>
      </c>
      <c r="AN658" s="27">
        <f t="shared" si="141"/>
        <v>0.10009371896218569</v>
      </c>
      <c r="AO658" s="27">
        <f t="shared" si="141"/>
        <v>0.10215483881232214</v>
      </c>
      <c r="AP658" s="27">
        <f t="shared" si="141"/>
        <v>0.10426825179709047</v>
      </c>
      <c r="AQ658" s="27">
        <f t="shared" si="141"/>
        <v>0.10648069568702163</v>
      </c>
      <c r="AR658" s="27">
        <f t="shared" si="141"/>
        <v>0.10879880316888361</v>
      </c>
      <c r="AS658" s="27">
        <f t="shared" si="141"/>
        <v>0.11122804864568461</v>
      </c>
      <c r="AT658" s="27">
        <f t="shared" si="141"/>
        <v>0.11346592610808565</v>
      </c>
      <c r="AU658" s="27">
        <f t="shared" si="141"/>
        <v>0.11580935511903138</v>
      </c>
      <c r="AV658" s="27">
        <f t="shared" si="141"/>
        <v>0.11836073011790547</v>
      </c>
      <c r="AW658" s="27">
        <f t="shared" si="141"/>
        <v>0.12106819411981658</v>
      </c>
      <c r="AY658" s="79"/>
      <c r="AZ658" s="79"/>
    </row>
    <row r="659" spans="1:52" x14ac:dyDescent="0.25">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3.7923788015899962E-2</v>
      </c>
      <c r="M659" s="27">
        <f t="shared" si="141"/>
        <v>3.794079990159023E-2</v>
      </c>
      <c r="N659" s="27">
        <f t="shared" si="141"/>
        <v>3.7592474284510076E-2</v>
      </c>
      <c r="O659" s="27">
        <f t="shared" si="141"/>
        <v>3.7023578211438576E-2</v>
      </c>
      <c r="P659" s="27">
        <f t="shared" si="141"/>
        <v>3.6243206089281214E-2</v>
      </c>
      <c r="Q659" s="27">
        <f t="shared" si="141"/>
        <v>3.5676569387541844E-2</v>
      </c>
      <c r="R659" s="27">
        <f t="shared" si="141"/>
        <v>3.5160072434777263E-2</v>
      </c>
      <c r="S659" s="27">
        <f t="shared" si="141"/>
        <v>3.1384206696726015E-2</v>
      </c>
      <c r="T659" s="27">
        <f t="shared" si="141"/>
        <v>3.2468707769901593E-2</v>
      </c>
      <c r="U659" s="27">
        <f t="shared" si="141"/>
        <v>3.2440797209389818E-2</v>
      </c>
      <c r="V659" s="27">
        <f t="shared" si="141"/>
        <v>3.170962686354907E-2</v>
      </c>
      <c r="W659" s="27">
        <f t="shared" si="141"/>
        <v>3.1316667124480634E-2</v>
      </c>
      <c r="X659" s="27">
        <f t="shared" si="141"/>
        <v>3.0971727036960859E-2</v>
      </c>
      <c r="Y659" s="27">
        <f t="shared" si="141"/>
        <v>3.0765096886761295E-2</v>
      </c>
      <c r="Z659" s="27">
        <f t="shared" si="141"/>
        <v>3.0652362245887983E-2</v>
      </c>
      <c r="AA659" s="27">
        <f t="shared" si="141"/>
        <v>3.0631159993104083E-2</v>
      </c>
      <c r="AB659" s="27">
        <f t="shared" si="141"/>
        <v>3.0779427802772954E-2</v>
      </c>
      <c r="AC659" s="27">
        <f t="shared" si="141"/>
        <v>3.1102156955269682E-2</v>
      </c>
      <c r="AD659" s="27">
        <f t="shared" si="141"/>
        <v>3.1560194722959657E-2</v>
      </c>
      <c r="AE659" s="27">
        <f t="shared" si="141"/>
        <v>3.205724457515096E-2</v>
      </c>
      <c r="AF659" s="27">
        <f t="shared" si="141"/>
        <v>3.2601821931905514E-2</v>
      </c>
      <c r="AG659" s="27">
        <f t="shared" si="141"/>
        <v>3.3296726513583681E-2</v>
      </c>
      <c r="AH659" s="27">
        <f t="shared" si="141"/>
        <v>3.404137289066806E-2</v>
      </c>
      <c r="AI659" s="27">
        <f t="shared" si="141"/>
        <v>3.4836991101734258E-2</v>
      </c>
      <c r="AJ659" s="27">
        <f t="shared" si="141"/>
        <v>3.5690807872120686E-2</v>
      </c>
      <c r="AK659" s="27">
        <f t="shared" si="141"/>
        <v>3.6578552436576144E-2</v>
      </c>
      <c r="AL659" s="27">
        <f t="shared" si="141"/>
        <v>3.7450533576859395E-2</v>
      </c>
      <c r="AM659" s="27">
        <f t="shared" si="141"/>
        <v>3.8288335444511157E-2</v>
      </c>
      <c r="AN659" s="27">
        <f t="shared" si="141"/>
        <v>3.9158689434230558E-2</v>
      </c>
      <c r="AO659" s="27">
        <f t="shared" si="141"/>
        <v>3.9965041250658841E-2</v>
      </c>
      <c r="AP659" s="27">
        <f t="shared" si="141"/>
        <v>4.0791851200123082E-2</v>
      </c>
      <c r="AQ659" s="27">
        <f t="shared" si="141"/>
        <v>4.1657404044744696E-2</v>
      </c>
      <c r="AR659" s="27">
        <f t="shared" si="141"/>
        <v>4.2564294625877887E-2</v>
      </c>
      <c r="AS659" s="27">
        <f t="shared" si="141"/>
        <v>4.3514664640818553E-2</v>
      </c>
      <c r="AT659" s="27">
        <f t="shared" si="141"/>
        <v>4.4390167613938505E-2</v>
      </c>
      <c r="AU659" s="27">
        <f t="shared" si="141"/>
        <v>4.5306964489928887E-2</v>
      </c>
      <c r="AV659" s="27">
        <f t="shared" si="141"/>
        <v>4.6305114046634989E-2</v>
      </c>
      <c r="AW659" s="27">
        <f t="shared" si="141"/>
        <v>4.7364328781630001E-2</v>
      </c>
      <c r="AY659" s="79"/>
      <c r="AZ659" s="79"/>
    </row>
    <row r="660" spans="1:52" x14ac:dyDescent="0.25">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0.33450793008613733</v>
      </c>
      <c r="M660" s="27">
        <f t="shared" si="141"/>
        <v>0.34229948156355033</v>
      </c>
      <c r="N660" s="27">
        <f t="shared" si="141"/>
        <v>0.34828124731402299</v>
      </c>
      <c r="O660" s="27">
        <f t="shared" si="141"/>
        <v>0.35308310351311478</v>
      </c>
      <c r="P660" s="27">
        <f t="shared" si="141"/>
        <v>0.35667649320457151</v>
      </c>
      <c r="Q660" s="27">
        <f t="shared" si="141"/>
        <v>0.36128421068096001</v>
      </c>
      <c r="R660" s="27">
        <f t="shared" si="141"/>
        <v>0.36607496135357975</v>
      </c>
      <c r="S660" s="27">
        <f t="shared" si="141"/>
        <v>0.35018378725607929</v>
      </c>
      <c r="T660" s="27">
        <f t="shared" si="141"/>
        <v>0.36277922463363277</v>
      </c>
      <c r="U660" s="27">
        <f t="shared" si="141"/>
        <v>0.36861698422014455</v>
      </c>
      <c r="V660" s="27">
        <f t="shared" si="141"/>
        <v>0.37013534980033347</v>
      </c>
      <c r="W660" s="27">
        <f t="shared" si="141"/>
        <v>0.37390095743156182</v>
      </c>
      <c r="X660" s="27">
        <f t="shared" si="141"/>
        <v>0.3780451920420555</v>
      </c>
      <c r="Y660" s="27">
        <f t="shared" si="141"/>
        <v>0.38297980501460854</v>
      </c>
      <c r="Z660" s="27">
        <f t="shared" si="141"/>
        <v>0.38847189419668049</v>
      </c>
      <c r="AA660" s="27">
        <f t="shared" si="141"/>
        <v>0.39454667484388334</v>
      </c>
      <c r="AB660" s="27">
        <f t="shared" si="141"/>
        <v>0.40180456573657009</v>
      </c>
      <c r="AC660" s="27">
        <f t="shared" si="141"/>
        <v>0.41036635992326981</v>
      </c>
      <c r="AD660" s="27">
        <f t="shared" si="141"/>
        <v>0.4200242352601567</v>
      </c>
      <c r="AE660" s="27">
        <f t="shared" si="141"/>
        <v>0.43012503451329276</v>
      </c>
      <c r="AF660" s="27">
        <f t="shared" si="141"/>
        <v>0.44075881402231554</v>
      </c>
      <c r="AG660" s="27">
        <f t="shared" si="141"/>
        <v>0.45275370336571369</v>
      </c>
      <c r="AH660" s="27">
        <f t="shared" si="141"/>
        <v>0.46538546596445124</v>
      </c>
      <c r="AI660" s="27">
        <f t="shared" si="141"/>
        <v>0.47869974883266708</v>
      </c>
      <c r="AJ660" s="27">
        <f t="shared" si="141"/>
        <v>0.49278368755602786</v>
      </c>
      <c r="AK660" s="27">
        <f t="shared" si="141"/>
        <v>0.5074597647298057</v>
      </c>
      <c r="AL660" s="27">
        <f t="shared" si="141"/>
        <v>0.52232540741149647</v>
      </c>
      <c r="AM660" s="27">
        <f t="shared" si="141"/>
        <v>0.53722268290724928</v>
      </c>
      <c r="AN660" s="27">
        <f t="shared" si="141"/>
        <v>0.55274344519615426</v>
      </c>
      <c r="AO660" s="27">
        <f t="shared" si="141"/>
        <v>0.56802831796023945</v>
      </c>
      <c r="AP660" s="27">
        <f t="shared" si="141"/>
        <v>0.58383502696626888</v>
      </c>
      <c r="AQ660" s="27">
        <f t="shared" si="141"/>
        <v>0.60035704436925008</v>
      </c>
      <c r="AR660" s="27">
        <f t="shared" si="141"/>
        <v>0.61764615207401241</v>
      </c>
      <c r="AS660" s="27">
        <f t="shared" si="141"/>
        <v>0.63575214897916132</v>
      </c>
      <c r="AT660" s="27">
        <f t="shared" si="141"/>
        <v>0.65352835195619663</v>
      </c>
      <c r="AU660" s="27">
        <f t="shared" si="141"/>
        <v>0.67212968668245365</v>
      </c>
      <c r="AV660" s="27">
        <f t="shared" si="141"/>
        <v>0.69200859383559843</v>
      </c>
      <c r="AW660" s="27">
        <f t="shared" si="141"/>
        <v>0.71300699946022406</v>
      </c>
      <c r="AY660" s="79"/>
      <c r="AZ660" s="79"/>
    </row>
    <row r="661" spans="1:52" x14ac:dyDescent="0.25">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1.7641159598844751</v>
      </c>
      <c r="P661" s="27">
        <f t="shared" si="141"/>
        <v>1.7411735022142167</v>
      </c>
      <c r="Q661" s="27">
        <f t="shared" si="141"/>
        <v>1.7315152516158581</v>
      </c>
      <c r="R661" s="27">
        <f t="shared" si="141"/>
        <v>1.7240481490859689</v>
      </c>
      <c r="S661" s="27">
        <f t="shared" si="141"/>
        <v>1.4853495649317285</v>
      </c>
      <c r="T661" s="27">
        <f t="shared" si="141"/>
        <v>1.5955634897295778</v>
      </c>
      <c r="U661" s="27">
        <f t="shared" si="141"/>
        <v>1.6259618236210924</v>
      </c>
      <c r="V661" s="27">
        <f t="shared" si="141"/>
        <v>1.6027311149984735</v>
      </c>
      <c r="W661" s="27">
        <f t="shared" si="141"/>
        <v>1.6028561165628519</v>
      </c>
      <c r="X661" s="27">
        <f t="shared" si="141"/>
        <v>1.605363245285049</v>
      </c>
      <c r="Y661" s="27">
        <f t="shared" si="141"/>
        <v>1.6184911858897313</v>
      </c>
      <c r="Z661" s="27">
        <f t="shared" ref="L661:AW663" si="142">Z1426</f>
        <v>1.6390962512985201</v>
      </c>
      <c r="AA661" s="27">
        <f t="shared" si="142"/>
        <v>1.6672993348095966</v>
      </c>
      <c r="AB661" s="27">
        <f t="shared" si="142"/>
        <v>1.7097645661019285</v>
      </c>
      <c r="AC661" s="27">
        <f t="shared" si="142"/>
        <v>1.7674267952703075</v>
      </c>
      <c r="AD661" s="27">
        <f t="shared" si="142"/>
        <v>1.8375735649626701</v>
      </c>
      <c r="AE661" s="27">
        <f t="shared" si="142"/>
        <v>1.9124452249479114</v>
      </c>
      <c r="AF661" s="27">
        <f t="shared" si="142"/>
        <v>1.9929316543204347</v>
      </c>
      <c r="AG661" s="27">
        <f t="shared" si="142"/>
        <v>2.0882187579810569</v>
      </c>
      <c r="AH661" s="27">
        <f t="shared" si="142"/>
        <v>2.1899420981166391</v>
      </c>
      <c r="AI661" s="27">
        <f t="shared" si="142"/>
        <v>2.2984069150116708</v>
      </c>
      <c r="AJ661" s="27">
        <f t="shared" si="142"/>
        <v>2.4145145391716976</v>
      </c>
      <c r="AK661" s="27">
        <f t="shared" si="142"/>
        <v>2.536329376705313</v>
      </c>
      <c r="AL661" s="27">
        <f t="shared" si="142"/>
        <v>2.6594111121069512</v>
      </c>
      <c r="AM661" s="27">
        <f t="shared" si="142"/>
        <v>2.7820280106435127</v>
      </c>
      <c r="AN661" s="27">
        <f t="shared" si="142"/>
        <v>2.9104811626349671</v>
      </c>
      <c r="AO661" s="27">
        <f t="shared" si="142"/>
        <v>3.0356558035328449</v>
      </c>
      <c r="AP661" s="27">
        <f t="shared" si="142"/>
        <v>3.1656674881787876</v>
      </c>
      <c r="AQ661" s="27">
        <f t="shared" si="142"/>
        <v>3.3024806275598562</v>
      </c>
      <c r="AR661" s="27">
        <f t="shared" si="142"/>
        <v>3.4465999961713853</v>
      </c>
      <c r="AS661" s="27">
        <f t="shared" si="142"/>
        <v>3.5985073970181016</v>
      </c>
      <c r="AT661" s="27">
        <f t="shared" si="142"/>
        <v>3.7462773973155836</v>
      </c>
      <c r="AU661" s="27">
        <f t="shared" si="142"/>
        <v>3.9018211197485697</v>
      </c>
      <c r="AV661" s="27">
        <f t="shared" si="142"/>
        <v>4.0696346762089934</v>
      </c>
      <c r="AW661" s="27">
        <f t="shared" si="142"/>
        <v>4.2480055347083097</v>
      </c>
      <c r="AY661" s="79"/>
      <c r="AZ661" s="79"/>
    </row>
    <row r="662" spans="1:52" x14ac:dyDescent="0.25">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1.4590991135669987E-2</v>
      </c>
      <c r="T662" s="27">
        <f t="shared" si="142"/>
        <v>1.5115801026401379E-2</v>
      </c>
      <c r="U662" s="27">
        <f t="shared" si="142"/>
        <v>1.5359041009172703E-2</v>
      </c>
      <c r="V662" s="27">
        <f t="shared" si="142"/>
        <v>1.5422306241680575E-2</v>
      </c>
      <c r="W662" s="27">
        <f t="shared" si="142"/>
        <v>1.5579206559648423E-2</v>
      </c>
      <c r="X662" s="27">
        <f t="shared" si="142"/>
        <v>1.5751883001752332E-2</v>
      </c>
      <c r="Y662" s="27">
        <f t="shared" si="142"/>
        <v>1.5957491875608701E-2</v>
      </c>
      <c r="Z662" s="27">
        <f t="shared" si="142"/>
        <v>1.6186328924861701E-2</v>
      </c>
      <c r="AA662" s="27">
        <f t="shared" si="142"/>
        <v>1.6439444785161822E-2</v>
      </c>
      <c r="AB662" s="27">
        <f t="shared" si="142"/>
        <v>1.6741856905690439E-2</v>
      </c>
      <c r="AC662" s="27">
        <f t="shared" si="142"/>
        <v>1.7098598330136262E-2</v>
      </c>
      <c r="AD662" s="27">
        <f t="shared" si="142"/>
        <v>1.7501009802506545E-2</v>
      </c>
      <c r="AE662" s="27">
        <f t="shared" si="142"/>
        <v>1.7921876438053885E-2</v>
      </c>
      <c r="AF662" s="27">
        <f t="shared" si="142"/>
        <v>1.836495058426316E-2</v>
      </c>
      <c r="AG662" s="27">
        <f t="shared" si="142"/>
        <v>1.8864737640238091E-2</v>
      </c>
      <c r="AH662" s="27">
        <f t="shared" si="142"/>
        <v>1.9391061081852148E-2</v>
      </c>
      <c r="AI662" s="27">
        <f t="shared" si="142"/>
        <v>1.9945822868027815E-2</v>
      </c>
      <c r="AJ662" s="27">
        <f t="shared" si="142"/>
        <v>2.0532653648167851E-2</v>
      </c>
      <c r="AK662" s="27">
        <f t="shared" si="142"/>
        <v>2.1144156863741926E-2</v>
      </c>
      <c r="AL662" s="27">
        <f t="shared" si="142"/>
        <v>2.1763558642145707E-2</v>
      </c>
      <c r="AM662" s="27">
        <f t="shared" si="142"/>
        <v>2.2384278454468744E-2</v>
      </c>
      <c r="AN662" s="27">
        <f t="shared" si="142"/>
        <v>2.3030976883173123E-2</v>
      </c>
      <c r="AO662" s="27">
        <f t="shared" si="142"/>
        <v>2.3667846581676664E-2</v>
      </c>
      <c r="AP662" s="27">
        <f t="shared" si="142"/>
        <v>2.43264594569279E-2</v>
      </c>
      <c r="AQ662" s="27">
        <f t="shared" si="142"/>
        <v>2.5014876848718771E-2</v>
      </c>
      <c r="AR662" s="27">
        <f t="shared" si="142"/>
        <v>2.5735256336417205E-2</v>
      </c>
      <c r="AS662" s="27">
        <f t="shared" si="142"/>
        <v>2.6489672874131745E-2</v>
      </c>
      <c r="AT662" s="27">
        <f t="shared" si="142"/>
        <v>2.7230347998174888E-2</v>
      </c>
      <c r="AU662" s="27">
        <f t="shared" si="142"/>
        <v>2.8005403611768936E-2</v>
      </c>
      <c r="AV662" s="27">
        <f t="shared" si="142"/>
        <v>2.8833691409816627E-2</v>
      </c>
      <c r="AW662" s="27">
        <f t="shared" si="142"/>
        <v>2.9708624977509365E-2</v>
      </c>
      <c r="AY662" s="79"/>
      <c r="AZ662" s="79"/>
    </row>
    <row r="663" spans="1:52" x14ac:dyDescent="0.25">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7.3768889900085524E-2</v>
      </c>
      <c r="O663" s="27">
        <f t="shared" si="142"/>
        <v>7.3504831661853204E-2</v>
      </c>
      <c r="P663" s="27">
        <f t="shared" si="142"/>
        <v>7.2548895925592424E-2</v>
      </c>
      <c r="Q663" s="27">
        <f t="shared" si="142"/>
        <v>7.2146468817327475E-2</v>
      </c>
      <c r="R663" s="27">
        <f t="shared" si="142"/>
        <v>7.1835339545248775E-2</v>
      </c>
      <c r="S663" s="27">
        <f t="shared" si="142"/>
        <v>6.1889565205488752E-2</v>
      </c>
      <c r="T663" s="27">
        <f t="shared" si="142"/>
        <v>6.6481812072065799E-2</v>
      </c>
      <c r="U663" s="27">
        <f t="shared" si="142"/>
        <v>6.7748409317545569E-2</v>
      </c>
      <c r="V663" s="27">
        <f t="shared" si="142"/>
        <v>6.6780463124936462E-2</v>
      </c>
      <c r="W663" s="27">
        <f t="shared" si="142"/>
        <v>6.6785671523452231E-2</v>
      </c>
      <c r="X663" s="27">
        <f t="shared" si="142"/>
        <v>6.6890135220210464E-2</v>
      </c>
      <c r="Y663" s="27">
        <f t="shared" si="142"/>
        <v>6.743713274540554E-2</v>
      </c>
      <c r="Z663" s="27">
        <f t="shared" si="142"/>
        <v>6.8295677137438407E-2</v>
      </c>
      <c r="AA663" s="27">
        <f t="shared" si="142"/>
        <v>6.9470805617066575E-2</v>
      </c>
      <c r="AB663" s="27">
        <f t="shared" si="142"/>
        <v>7.1240190254247091E-2</v>
      </c>
      <c r="AC663" s="27">
        <f t="shared" si="142"/>
        <v>7.3642783136262879E-2</v>
      </c>
      <c r="AD663" s="27">
        <f t="shared" si="142"/>
        <v>7.6565565206777986E-2</v>
      </c>
      <c r="AE663" s="27">
        <f t="shared" si="142"/>
        <v>7.9685217706163075E-2</v>
      </c>
      <c r="AF663" s="27">
        <f t="shared" si="142"/>
        <v>8.3038818930018216E-2</v>
      </c>
      <c r="AG663" s="27">
        <f t="shared" si="142"/>
        <v>8.7009114915877442E-2</v>
      </c>
      <c r="AH663" s="27">
        <f t="shared" si="142"/>
        <v>9.1247587421526707E-2</v>
      </c>
      <c r="AI663" s="27">
        <f t="shared" si="142"/>
        <v>9.5766954792153025E-2</v>
      </c>
      <c r="AJ663" s="27">
        <f t="shared" si="142"/>
        <v>0.10060477246548749</v>
      </c>
      <c r="AK663" s="27">
        <f t="shared" si="142"/>
        <v>0.10568039069605478</v>
      </c>
      <c r="AL663" s="27">
        <f t="shared" si="142"/>
        <v>0.11080879633778973</v>
      </c>
      <c r="AM663" s="27">
        <f t="shared" si="142"/>
        <v>0.11591783377681314</v>
      </c>
      <c r="AN663" s="27">
        <f t="shared" si="142"/>
        <v>0.12127004844312377</v>
      </c>
      <c r="AO663" s="27">
        <f t="shared" si="142"/>
        <v>0.12648565848053531</v>
      </c>
      <c r="AP663" s="27">
        <f t="shared" si="142"/>
        <v>0.13190281200744958</v>
      </c>
      <c r="AQ663" s="27">
        <f t="shared" si="142"/>
        <v>0.13760335948166083</v>
      </c>
      <c r="AR663" s="27">
        <f t="shared" si="142"/>
        <v>0.14360833317380786</v>
      </c>
      <c r="AS663" s="27">
        <f t="shared" si="142"/>
        <v>0.14993780820908773</v>
      </c>
      <c r="AT663" s="27">
        <f t="shared" si="142"/>
        <v>0.15609489155481612</v>
      </c>
      <c r="AU663" s="27">
        <f t="shared" si="142"/>
        <v>0.16257587998952386</v>
      </c>
      <c r="AV663" s="27">
        <f t="shared" si="142"/>
        <v>0.16956811150870821</v>
      </c>
      <c r="AW663" s="27">
        <f t="shared" si="142"/>
        <v>0.17700023061284639</v>
      </c>
      <c r="AY663" s="79"/>
      <c r="AZ663" s="79"/>
    </row>
    <row r="664" spans="1:52" x14ac:dyDescent="0.25">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6.6039158293445119</v>
      </c>
      <c r="U664" s="94">
        <f>IF('Net zero activities &amp; levers'!$C$9="Off",'Activity data'!AN47*ttokg*SNEF*NtoN2O*kgtoGg,IF('Net zero activities &amp; levers'!$C$9="On",(('Net zero supporting data'!L157*ttokg*'Net zero supporting data'!L181)+('Net zero supporting data'!L169*ttokg*SNEF))*NtoN2O*kgtoGg,"ERROR"))</f>
        <v>6.6012485501396982</v>
      </c>
      <c r="V664" s="94">
        <f>IF('Net zero activities &amp; levers'!$C$9="Off",'Activity data'!AO47*ttokg*SNEF*NtoN2O*kgtoGg,IF('Net zero activities &amp; levers'!$C$9="On",(('Net zero supporting data'!M157*ttokg*'Net zero supporting data'!M181)+('Net zero supporting data'!M169*ttokg*SNEF))*NtoN2O*kgtoGg,"ERROR"))</f>
        <v>6.6001604443693616</v>
      </c>
      <c r="W664" s="94">
        <f>IF('Net zero activities &amp; levers'!$C$9="Off",'Activity data'!AP47*ttokg*SNEF*NtoN2O*kgtoGg,IF('Net zero activities &amp; levers'!$C$9="On",(('Net zero supporting data'!N157*ttokg*'Net zero supporting data'!N181)+('Net zero supporting data'!N169*ttokg*SNEF))*NtoN2O*kgtoGg,"ERROR"))</f>
        <v>6.600080325977534</v>
      </c>
      <c r="X664" s="94">
        <f>IF('Net zero activities &amp; levers'!$C$9="Off",'Activity data'!AQ47*ttokg*SNEF*NtoN2O*kgtoGg,IF('Net zero activities &amp; levers'!$C$9="On",(('Net zero supporting data'!O157*ttokg*'Net zero supporting data'!O181)+('Net zero supporting data'!O169*ttokg*SNEF))*NtoN2O*kgtoGg,"ERROR"))</f>
        <v>6.5995306968895253</v>
      </c>
      <c r="Y664" s="94">
        <f>IF('Net zero activities &amp; levers'!$C$9="Off",'Activity data'!AR47*ttokg*SNEF*NtoN2O*kgtoGg,IF('Net zero activities &amp; levers'!$C$9="On",(('Net zero supporting data'!P157*ttokg*'Net zero supporting data'!P181)+('Net zero supporting data'!P169*ttokg*SNEF))*NtoN2O*kgtoGg,"ERROR"))</f>
        <v>6.598923115247441</v>
      </c>
      <c r="Z664" s="94">
        <f>IF('Net zero activities &amp; levers'!$C$9="Off",'Activity data'!AS47*ttokg*SNEF*NtoN2O*kgtoGg,IF('Net zero activities &amp; levers'!$C$9="On",(('Net zero supporting data'!Q157*ttokg*'Net zero supporting data'!Q181)+('Net zero supporting data'!Q169*ttokg*SNEF))*NtoN2O*kgtoGg,"ERROR"))</f>
        <v>6.5981330479222331</v>
      </c>
      <c r="AA664" s="94">
        <f>IF('Net zero activities &amp; levers'!$C$9="Off",'Activity data'!AT47*ttokg*SNEF*NtoN2O*kgtoGg,IF('Net zero activities &amp; levers'!$C$9="On",(('Net zero supporting data'!R157*ttokg*'Net zero supporting data'!R181)+('Net zero supporting data'!R169*ttokg*SNEF))*NtoN2O*kgtoGg,"ERROR"))</f>
        <v>6.5972188784689152</v>
      </c>
      <c r="AB664" s="94">
        <f>IF('Net zero activities &amp; levers'!$C$9="Off",'Activity data'!AU47*ttokg*SNEF*NtoN2O*kgtoGg,IF('Net zero activities &amp; levers'!$C$9="On",(('Net zero supporting data'!S157*ttokg*'Net zero supporting data'!S181)+('Net zero supporting data'!S169*ttokg*SNEF))*NtoN2O*kgtoGg,"ERROR"))</f>
        <v>6.5961794681665245</v>
      </c>
      <c r="AC664" s="94">
        <f>IF('Net zero activities &amp; levers'!$C$9="Off",'Activity data'!AV47*ttokg*SNEF*NtoN2O*kgtoGg,IF('Net zero activities &amp; levers'!$C$9="On",(('Net zero supporting data'!T157*ttokg*'Net zero supporting data'!T181)+('Net zero supporting data'!T169*ttokg*SNEF))*NtoN2O*kgtoGg,"ERROR"))</f>
        <v>6.5948921529508517</v>
      </c>
      <c r="AD664" s="94">
        <f>IF('Net zero activities &amp; levers'!$C$9="Off",'Activity data'!AW47*ttokg*SNEF*NtoN2O*kgtoGg,IF('Net zero activities &amp; levers'!$C$9="On",(('Net zero supporting data'!U157*ttokg*'Net zero supporting data'!U181)+('Net zero supporting data'!U169*ttokg*SNEF))*NtoN2O*kgtoGg,"ERROR"))</f>
        <v>6.5933452356009754</v>
      </c>
      <c r="AE664" s="94">
        <f>IF('Net zero activities &amp; levers'!$C$9="Off",'Activity data'!AX47*ttokg*SNEF*NtoN2O*kgtoGg,IF('Net zero activities &amp; levers'!$C$9="On",(('Net zero supporting data'!V157*ttokg*'Net zero supporting data'!V181)+('Net zero supporting data'!V169*ttokg*SNEF))*NtoN2O*kgtoGg,"ERROR"))</f>
        <v>6.5915972521366664</v>
      </c>
      <c r="AF664" s="94">
        <f>IF('Net zero activities &amp; levers'!$C$9="Off",'Activity data'!AY47*ttokg*SNEF*NtoN2O*kgtoGg,IF('Net zero activities &amp; levers'!$C$9="On",(('Net zero supporting data'!W157*ttokg*'Net zero supporting data'!W181)+('Net zero supporting data'!W169*ttokg*SNEF))*NtoN2O*kgtoGg,"ERROR"))</f>
        <v>6.5897942064289055</v>
      </c>
      <c r="AG664" s="94">
        <f>IF('Net zero activities &amp; levers'!$C$9="Off",'Activity data'!AZ47*ttokg*SNEF*NtoN2O*kgtoGg,IF('Net zero activities &amp; levers'!$C$9="On",(('Net zero supporting data'!X157*ttokg*'Net zero supporting data'!X181)+('Net zero supporting data'!X169*ttokg*SNEF))*NtoN2O*kgtoGg,"ERROR"))</f>
        <v>6.5879234496765005</v>
      </c>
      <c r="AH664" s="94">
        <f>IF('Net zero activities &amp; levers'!$C$9="Off",'Activity data'!BA47*ttokg*SNEF*NtoN2O*kgtoGg,IF('Net zero activities &amp; levers'!$C$9="On",(('Net zero supporting data'!Y157*ttokg*'Net zero supporting data'!Y181)+('Net zero supporting data'!Y169*ttokg*SNEF))*NtoN2O*kgtoGg,"ERROR"))</f>
        <v>6.5858323539455093</v>
      </c>
      <c r="AI664" s="94">
        <f>IF('Net zero activities &amp; levers'!$C$9="Off",'Activity data'!BB47*ttokg*SNEF*NtoN2O*kgtoGg,IF('Net zero activities &amp; levers'!$C$9="On",(('Net zero supporting data'!Z157*ttokg*'Net zero supporting data'!Z181)+('Net zero supporting data'!Z169*ttokg*SNEF))*NtoN2O*kgtoGg,"ERROR"))</f>
        <v>6.5836741303606168</v>
      </c>
      <c r="AJ664" s="94">
        <f>IF('Net zero activities &amp; levers'!$C$9="Off",'Activity data'!BC47*ttokg*SNEF*NtoN2O*kgtoGg,IF('Net zero activities &amp; levers'!$C$9="On",(('Net zero supporting data'!AA157*ttokg*'Net zero supporting data'!AA181)+('Net zero supporting data'!AA169*ttokg*SNEF))*NtoN2O*kgtoGg,"ERROR"))</f>
        <v>6.5814483062045497</v>
      </c>
      <c r="AK664" s="94">
        <f>IF('Net zero activities &amp; levers'!$C$9="Off",'Activity data'!BD47*ttokg*SNEF*NtoN2O*kgtoGg,IF('Net zero activities &amp; levers'!$C$9="On",(('Net zero supporting data'!AB157*ttokg*'Net zero supporting data'!AB181)+('Net zero supporting data'!AB169*ttokg*SNEF))*NtoN2O*kgtoGg,"ERROR"))</f>
        <v>6.5791464997715865</v>
      </c>
      <c r="AL664" s="94">
        <f>IF('Net zero activities &amp; levers'!$C$9="Off",'Activity data'!BE47*ttokg*SNEF*NtoN2O*kgtoGg,IF('Net zero activities &amp; levers'!$C$9="On",(('Net zero supporting data'!AC157*ttokg*'Net zero supporting data'!AC181)+('Net zero supporting data'!AC169*ttokg*SNEF))*NtoN2O*kgtoGg,"ERROR"))</f>
        <v>6.5768062666006832</v>
      </c>
      <c r="AM664" s="94">
        <f>IF('Net zero activities &amp; levers'!$C$9="Off",'Activity data'!BF47*ttokg*SNEF*NtoN2O*kgtoGg,IF('Net zero activities &amp; levers'!$C$9="On",(('Net zero supporting data'!AD157*ttokg*'Net zero supporting data'!AD181)+('Net zero supporting data'!AD169*ttokg*SNEF))*NtoN2O*kgtoGg,"ERROR"))</f>
        <v>6.574499252572755</v>
      </c>
      <c r="AN664" s="94">
        <f>IF('Net zero activities &amp; levers'!$C$9="Off",'Activity data'!BG47*ttokg*SNEF*NtoN2O*kgtoGg,IF('Net zero activities &amp; levers'!$C$9="On",(('Net zero supporting data'!AE157*ttokg*'Net zero supporting data'!AE181)+('Net zero supporting data'!AE169*ttokg*SNEF))*NtoN2O*kgtoGg,"ERROR"))</f>
        <v>6.5722500654070046</v>
      </c>
      <c r="AO664" s="94">
        <f>IF('Net zero activities &amp; levers'!$C$9="Off",'Activity data'!BH47*ttokg*SNEF*NtoN2O*kgtoGg,IF('Net zero activities &amp; levers'!$C$9="On",(('Net zero supporting data'!AF157*ttokg*'Net zero supporting data'!AF181)+('Net zero supporting data'!AF169*ttokg*SNEF))*NtoN2O*kgtoGg,"ERROR"))</f>
        <v>6.5699640895938574</v>
      </c>
      <c r="AP664" s="94">
        <f>IF('Net zero activities &amp; levers'!$C$9="Off",'Activity data'!BI47*ttokg*SNEF*NtoN2O*kgtoGg,IF('Net zero activities &amp; levers'!$C$9="On",(('Net zero supporting data'!AG157*ttokg*'Net zero supporting data'!AG181)+('Net zero supporting data'!AG169*ttokg*SNEF))*NtoN2O*kgtoGg,"ERROR"))</f>
        <v>6.5677752523944619</v>
      </c>
      <c r="AQ664" s="94">
        <f>IF('Net zero activities &amp; levers'!$C$9="Off",'Activity data'!BJ47*ttokg*SNEF*NtoN2O*kgtoGg,IF('Net zero activities &amp; levers'!$C$9="On",(('Net zero supporting data'!AH157*ttokg*'Net zero supporting data'!AH181)+('Net zero supporting data'!AH169*ttokg*SNEF))*NtoN2O*kgtoGg,"ERROR"))</f>
        <v>6.5655657817639117</v>
      </c>
      <c r="AR664" s="94">
        <f>IF('Net zero activities &amp; levers'!$C$9="Off",'Activity data'!BK47*ttokg*SNEF*NtoN2O*kgtoGg,IF('Net zero activities &amp; levers'!$C$9="On",(('Net zero supporting data'!AI157*ttokg*'Net zero supporting data'!AI181)+('Net zero supporting data'!AI169*ttokg*SNEF))*NtoN2O*kgtoGg,"ERROR"))</f>
        <v>6.5633115253658172</v>
      </c>
      <c r="AS664" s="94">
        <f>IF('Net zero activities &amp; levers'!$C$9="Off",'Activity data'!BL47*ttokg*SNEF*NtoN2O*kgtoGg,IF('Net zero activities &amp; levers'!$C$9="On",(('Net zero supporting data'!AJ157*ttokg*'Net zero supporting data'!AJ181)+('Net zero supporting data'!AJ169*ttokg*SNEF))*NtoN2O*kgtoGg,"ERROR"))</f>
        <v>6.5610104686438113</v>
      </c>
      <c r="AT664" s="94">
        <f>IF('Net zero activities &amp; levers'!$C$9="Off",'Activity data'!BM47*ttokg*SNEF*NtoN2O*kgtoGg,IF('Net zero activities &amp; levers'!$C$9="On",(('Net zero supporting data'!AK157*ttokg*'Net zero supporting data'!AK181)+('Net zero supporting data'!AK169*ttokg*SNEF))*NtoN2O*kgtoGg,"ERROR"))</f>
        <v>6.5586614028060843</v>
      </c>
      <c r="AU664" s="94">
        <f>IF('Net zero activities &amp; levers'!$C$9="Off",'Activity data'!BN47*ttokg*SNEF*NtoN2O*kgtoGg,IF('Net zero activities &amp; levers'!$C$9="On",(('Net zero supporting data'!AL157*ttokg*'Net zero supporting data'!AL181)+('Net zero supporting data'!AL169*ttokg*SNEF))*NtoN2O*kgtoGg,"ERROR"))</f>
        <v>6.5564197188652589</v>
      </c>
      <c r="AV664" s="94">
        <f>IF('Net zero activities &amp; levers'!$C$9="Off",'Activity data'!BO47*ttokg*SNEF*NtoN2O*kgtoGg,IF('Net zero activities &amp; levers'!$C$9="On",(('Net zero supporting data'!AM157*ttokg*'Net zero supporting data'!AM181)+('Net zero supporting data'!AM169*ttokg*SNEF))*NtoN2O*kgtoGg,"ERROR"))</f>
        <v>6.5541322084476263</v>
      </c>
      <c r="AW664" s="94">
        <f>IF('Net zero activities &amp; levers'!$C$9="Off",'Activity data'!BP47*ttokg*SNEF*NtoN2O*kgtoGg,IF('Net zero activities &amp; levers'!$C$9="On",(('Net zero supporting data'!AN157*ttokg*'Net zero supporting data'!AN181)+('Net zero supporting data'!AN169*ttokg*SNEF))*NtoN2O*kgtoGg,"ERROR"))</f>
        <v>6.5517492573399654</v>
      </c>
      <c r="AY664" s="79"/>
      <c r="AZ664" s="79"/>
    </row>
    <row r="665" spans="1:52" x14ac:dyDescent="0.25">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4.35858444736738E-2</v>
      </c>
      <c r="U665" s="94">
        <f>IF('Net zero activities &amp; levers'!$C$9="Off",'Activity data'!AN48*ttokg*SNEF*NtoN2O*kgtoGg,IF('Net zero activities &amp; levers'!$C$9="On",(('Net zero supporting data'!L158*ttokg*'Net zero supporting data'!L182)+('Net zero supporting data'!L170*ttokg*ONEF))*NtoN2O*kgtoGg,"ERROR"))</f>
        <v>4.3568240430922021E-2</v>
      </c>
      <c r="V665" s="94">
        <f>IF('Net zero activities &amp; levers'!$C$9="Off",'Activity data'!AO48*ttokg*SNEF*NtoN2O*kgtoGg,IF('Net zero activities &amp; levers'!$C$9="On",(('Net zero supporting data'!M158*ttokg*'Net zero supporting data'!M182)+('Net zero supporting data'!M170*ttokg*ONEF))*NtoN2O*kgtoGg,"ERROR"))</f>
        <v>4.3561058932837793E-2</v>
      </c>
      <c r="W665" s="94">
        <f>IF('Net zero activities &amp; levers'!$C$9="Off",'Activity data'!AP48*ttokg*SNEF*NtoN2O*kgtoGg,IF('Net zero activities &amp; levers'!$C$9="On",(('Net zero supporting data'!N158*ttokg*'Net zero supporting data'!N182)+('Net zero supporting data'!N170*ttokg*ONEF))*NtoN2O*kgtoGg,"ERROR"))</f>
        <v>4.356053015145174E-2</v>
      </c>
      <c r="X665" s="94">
        <f>IF('Net zero activities &amp; levers'!$C$9="Off",'Activity data'!AQ48*ttokg*SNEF*NtoN2O*kgtoGg,IF('Net zero activities &amp; levers'!$C$9="On",(('Net zero supporting data'!O158*ttokg*'Net zero supporting data'!O182)+('Net zero supporting data'!O170*ttokg*ONEF))*NtoN2O*kgtoGg,"ERROR"))</f>
        <v>4.3556902599470863E-2</v>
      </c>
      <c r="Y665" s="94">
        <f>IF('Net zero activities &amp; levers'!$C$9="Off",'Activity data'!AR48*ttokg*SNEF*NtoN2O*kgtoGg,IF('Net zero activities &amp; levers'!$C$9="On",(('Net zero supporting data'!P158*ttokg*'Net zero supporting data'!P182)+('Net zero supporting data'!P170*ttokg*ONEF))*NtoN2O*kgtoGg,"ERROR"))</f>
        <v>4.3552892560633126E-2</v>
      </c>
      <c r="Z665" s="94">
        <f>IF('Net zero activities &amp; levers'!$C$9="Off",'Activity data'!AS48*ttokg*SNEF*NtoN2O*kgtoGg,IF('Net zero activities &amp; levers'!$C$9="On",(('Net zero supporting data'!Q158*ttokg*'Net zero supporting data'!Q182)+('Net zero supporting data'!Q170*ttokg*ONEF))*NtoN2O*kgtoGg,"ERROR"))</f>
        <v>4.3547678116286744E-2</v>
      </c>
      <c r="AA665" s="94">
        <f>IF('Net zero activities &amp; levers'!$C$9="Off",'Activity data'!AT48*ttokg*SNEF*NtoN2O*kgtoGg,IF('Net zero activities &amp; levers'!$C$9="On",(('Net zero supporting data'!R158*ttokg*'Net zero supporting data'!R182)+('Net zero supporting data'!R170*ttokg*ONEF))*NtoN2O*kgtoGg,"ERROR"))</f>
        <v>4.3541644597894835E-2</v>
      </c>
      <c r="AB665" s="94">
        <f>IF('Net zero activities &amp; levers'!$C$9="Off",'Activity data'!AU48*ttokg*SNEF*NtoN2O*kgtoGg,IF('Net zero activities &amp; levers'!$C$9="On",(('Net zero supporting data'!S158*ttokg*'Net zero supporting data'!S182)+('Net zero supporting data'!S170*ttokg*ONEF))*NtoN2O*kgtoGg,"ERROR"))</f>
        <v>4.353478448989908E-2</v>
      </c>
      <c r="AC665" s="94">
        <f>IF('Net zero activities &amp; levers'!$C$9="Off",'Activity data'!AV48*ttokg*SNEF*NtoN2O*kgtoGg,IF('Net zero activities &amp; levers'!$C$9="On",(('Net zero supporting data'!T158*ttokg*'Net zero supporting data'!T182)+('Net zero supporting data'!T170*ttokg*ONEF))*NtoN2O*kgtoGg,"ERROR"))</f>
        <v>4.3526288209475635E-2</v>
      </c>
      <c r="AD665" s="94">
        <f>IF('Net zero activities &amp; levers'!$C$9="Off",'Activity data'!AW48*ttokg*SNEF*NtoN2O*kgtoGg,IF('Net zero activities &amp; levers'!$C$9="On",(('Net zero supporting data'!U158*ttokg*'Net zero supporting data'!U182)+('Net zero supporting data'!U170*ttokg*ONEF))*NtoN2O*kgtoGg,"ERROR"))</f>
        <v>4.3516078554966441E-2</v>
      </c>
      <c r="AE665" s="94">
        <f>IF('Net zero activities &amp; levers'!$C$9="Off",'Activity data'!AX48*ttokg*SNEF*NtoN2O*kgtoGg,IF('Net zero activities &amp; levers'!$C$9="On",(('Net zero supporting data'!V158*ttokg*'Net zero supporting data'!V182)+('Net zero supporting data'!V170*ttokg*ONEF))*NtoN2O*kgtoGg,"ERROR"))</f>
        <v>4.3504541864102013E-2</v>
      </c>
      <c r="AF665" s="94">
        <f>IF('Net zero activities &amp; levers'!$C$9="Off",'Activity data'!AY48*ttokg*SNEF*NtoN2O*kgtoGg,IF('Net zero activities &amp; levers'!$C$9="On",(('Net zero supporting data'!W158*ttokg*'Net zero supporting data'!W182)+('Net zero supporting data'!W170*ttokg*ONEF))*NtoN2O*kgtoGg,"ERROR"))</f>
        <v>4.3492641762430798E-2</v>
      </c>
      <c r="AG665" s="94">
        <f>IF('Net zero activities &amp; levers'!$C$9="Off",'Activity data'!AZ48*ttokg*SNEF*NtoN2O*kgtoGg,IF('Net zero activities &amp; levers'!$C$9="On",(('Net zero supporting data'!X158*ttokg*'Net zero supporting data'!X182)+('Net zero supporting data'!X170*ttokg*ONEF))*NtoN2O*kgtoGg,"ERROR"))</f>
        <v>4.3480294767864906E-2</v>
      </c>
      <c r="AH665" s="94">
        <f>IF('Net zero activities &amp; levers'!$C$9="Off",'Activity data'!BA48*ttokg*SNEF*NtoN2O*kgtoGg,IF('Net zero activities &amp; levers'!$C$9="On",(('Net zero supporting data'!Y158*ttokg*'Net zero supporting data'!Y182)+('Net zero supporting data'!Y170*ttokg*ONEF))*NtoN2O*kgtoGg,"ERROR"))</f>
        <v>4.346649353604036E-2</v>
      </c>
      <c r="AI665" s="94">
        <f>IF('Net zero activities &amp; levers'!$C$9="Off",'Activity data'!BB48*ttokg*SNEF*NtoN2O*kgtoGg,IF('Net zero activities &amp; levers'!$C$9="On",(('Net zero supporting data'!Z158*ttokg*'Net zero supporting data'!Z182)+('Net zero supporting data'!Z170*ttokg*ONEF))*NtoN2O*kgtoGg,"ERROR"))</f>
        <v>4.3452249260380084E-2</v>
      </c>
      <c r="AJ665" s="94">
        <f>IF('Net zero activities &amp; levers'!$C$9="Off",'Activity data'!BC48*ttokg*SNEF*NtoN2O*kgtoGg,IF('Net zero activities &amp; levers'!$C$9="On",(('Net zero supporting data'!AA158*ttokg*'Net zero supporting data'!AA182)+('Net zero supporting data'!AA170*ttokg*ONEF))*NtoN2O*kgtoGg,"ERROR"))</f>
        <v>4.3437558820950045E-2</v>
      </c>
      <c r="AK665" s="94">
        <f>IF('Net zero activities &amp; levers'!$C$9="Off",'Activity data'!BD48*ttokg*SNEF*NtoN2O*kgtoGg,IF('Net zero activities &amp; levers'!$C$9="On",(('Net zero supporting data'!AB158*ttokg*'Net zero supporting data'!AB182)+('Net zero supporting data'!AB170*ttokg*ONEF))*NtoN2O*kgtoGg,"ERROR"))</f>
        <v>4.3422366898492486E-2</v>
      </c>
      <c r="AL665" s="94">
        <f>IF('Net zero activities &amp; levers'!$C$9="Off",'Activity data'!BE48*ttokg*SNEF*NtoN2O*kgtoGg,IF('Net zero activities &amp; levers'!$C$9="On",(('Net zero supporting data'!AC158*ttokg*'Net zero supporting data'!AC182)+('Net zero supporting data'!AC170*ttokg*ONEF))*NtoN2O*kgtoGg,"ERROR"))</f>
        <v>4.3406921359564518E-2</v>
      </c>
      <c r="AM665" s="94">
        <f>IF('Net zero activities &amp; levers'!$C$9="Off",'Activity data'!BF48*ttokg*SNEF*NtoN2O*kgtoGg,IF('Net zero activities &amp; levers'!$C$9="On",(('Net zero supporting data'!AD158*ttokg*'Net zero supporting data'!AD182)+('Net zero supporting data'!AD170*ttokg*ONEF))*NtoN2O*kgtoGg,"ERROR"))</f>
        <v>4.3391695066980186E-2</v>
      </c>
      <c r="AN665" s="94">
        <f>IF('Net zero activities &amp; levers'!$C$9="Off",'Activity data'!BG48*ttokg*SNEF*NtoN2O*kgtoGg,IF('Net zero activities &amp; levers'!$C$9="On",(('Net zero supporting data'!AE158*ttokg*'Net zero supporting data'!AE182)+('Net zero supporting data'!AE170*ttokg*ONEF))*NtoN2O*kgtoGg,"ERROR"))</f>
        <v>4.3376850431686237E-2</v>
      </c>
      <c r="AO665" s="94">
        <f>IF('Net zero activities &amp; levers'!$C$9="Off",'Activity data'!BH48*ttokg*SNEF*NtoN2O*kgtoGg,IF('Net zero activities &amp; levers'!$C$9="On",(('Net zero supporting data'!AF158*ttokg*'Net zero supporting data'!AF182)+('Net zero supporting data'!AF170*ttokg*ONEF))*NtoN2O*kgtoGg,"ERROR"))</f>
        <v>4.3361762991319469E-2</v>
      </c>
      <c r="AP665" s="94">
        <f>IF('Net zero activities &amp; levers'!$C$9="Off",'Activity data'!BI48*ttokg*SNEF*NtoN2O*kgtoGg,IF('Net zero activities &amp; levers'!$C$9="On",(('Net zero supporting data'!AG158*ttokg*'Net zero supporting data'!AG182)+('Net zero supporting data'!AG170*ttokg*ONEF))*NtoN2O*kgtoGg,"ERROR"))</f>
        <v>4.3347316665803458E-2</v>
      </c>
      <c r="AQ665" s="94">
        <f>IF('Net zero activities &amp; levers'!$C$9="Off",'Activity data'!BJ48*ttokg*SNEF*NtoN2O*kgtoGg,IF('Net zero activities &amp; levers'!$C$9="On",(('Net zero supporting data'!AH158*ttokg*'Net zero supporting data'!AH182)+('Net zero supporting data'!AH170*ttokg*ONEF))*NtoN2O*kgtoGg,"ERROR"))</f>
        <v>4.3332734159641825E-2</v>
      </c>
      <c r="AR665" s="94">
        <f>IF('Net zero activities &amp; levers'!$C$9="Off",'Activity data'!BK48*ttokg*SNEF*NtoN2O*kgtoGg,IF('Net zero activities &amp; levers'!$C$9="On",(('Net zero supporting data'!AI158*ttokg*'Net zero supporting data'!AI182)+('Net zero supporting data'!AI170*ttokg*ONEF))*NtoN2O*kgtoGg,"ERROR"))</f>
        <v>4.3317856067414402E-2</v>
      </c>
      <c r="AS665" s="94">
        <f>IF('Net zero activities &amp; levers'!$C$9="Off",'Activity data'!BL48*ttokg*SNEF*NtoN2O*kgtoGg,IF('Net zero activities &amp; levers'!$C$9="On",(('Net zero supporting data'!AJ158*ttokg*'Net zero supporting data'!AJ182)+('Net zero supporting data'!AJ170*ttokg*ONEF))*NtoN2O*kgtoGg,"ERROR"))</f>
        <v>4.3302669093049161E-2</v>
      </c>
      <c r="AT665" s="94">
        <f>IF('Net zero activities &amp; levers'!$C$9="Off",'Activity data'!BM48*ttokg*SNEF*NtoN2O*kgtoGg,IF('Net zero activities &amp; levers'!$C$9="On",(('Net zero supporting data'!AK158*ttokg*'Net zero supporting data'!AK182)+('Net zero supporting data'!AK170*ttokg*ONEF))*NtoN2O*kgtoGg,"ERROR"))</f>
        <v>4.3287165258520166E-2</v>
      </c>
      <c r="AU665" s="94">
        <f>IF('Net zero activities &amp; levers'!$C$9="Off",'Activity data'!BN48*ttokg*SNEF*NtoN2O*kgtoGg,IF('Net zero activities &amp; levers'!$C$9="On",(('Net zero supporting data'!AL158*ttokg*'Net zero supporting data'!AL182)+('Net zero supporting data'!AL170*ttokg*ONEF))*NtoN2O*kgtoGg,"ERROR"))</f>
        <v>4.3272370144510713E-2</v>
      </c>
      <c r="AV665" s="94">
        <f>IF('Net zero activities &amp; levers'!$C$9="Off",'Activity data'!BO48*ttokg*SNEF*NtoN2O*kgtoGg,IF('Net zero activities &amp; levers'!$C$9="On",(('Net zero supporting data'!AM158*ttokg*'Net zero supporting data'!AM182)+('Net zero supporting data'!AM170*ttokg*ONEF))*NtoN2O*kgtoGg,"ERROR"))</f>
        <v>4.3257272575754346E-2</v>
      </c>
      <c r="AW665" s="94">
        <f>IF('Net zero activities &amp; levers'!$C$9="Off",'Activity data'!BP48*ttokg*SNEF*NtoN2O*kgtoGg,IF('Net zero activities &amp; levers'!$C$9="On",(('Net zero supporting data'!AN158*ttokg*'Net zero supporting data'!AN182)+('Net zero supporting data'!AN170*ttokg*ONEF))*NtoN2O*kgtoGg,"ERROR"))</f>
        <v>4.324154509844378E-2</v>
      </c>
      <c r="AY665" s="79"/>
      <c r="AZ665" s="79"/>
    </row>
    <row r="666" spans="1:52" x14ac:dyDescent="0.25">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2.9684611408468315</v>
      </c>
      <c r="U666" s="27">
        <f t="shared" si="144"/>
        <v>2.9883739464507562</v>
      </c>
      <c r="V666" s="27">
        <f t="shared" si="144"/>
        <v>2.9964972950083832</v>
      </c>
      <c r="W666" s="27">
        <f t="shared" si="144"/>
        <v>2.9970954258523137</v>
      </c>
      <c r="X666" s="27">
        <f t="shared" si="144"/>
        <v>3.0011987297599263</v>
      </c>
      <c r="Y666" s="27">
        <f t="shared" si="144"/>
        <v>3.0057346835158967</v>
      </c>
      <c r="Z666" s="27">
        <f t="shared" si="144"/>
        <v>3.0116330000597751</v>
      </c>
      <c r="AA666" s="27">
        <f t="shared" si="144"/>
        <v>3.0184578118680414</v>
      </c>
      <c r="AB666" s="27">
        <f t="shared" si="144"/>
        <v>3.0262176201613911</v>
      </c>
      <c r="AC666" s="27">
        <f t="shared" si="144"/>
        <v>3.0358281842127273</v>
      </c>
      <c r="AD666" s="27">
        <f t="shared" si="144"/>
        <v>3.0473768306453319</v>
      </c>
      <c r="AE666" s="27">
        <f t="shared" si="144"/>
        <v>3.0604265536967552</v>
      </c>
      <c r="AF666" s="27">
        <f t="shared" si="144"/>
        <v>3.0738873487304446</v>
      </c>
      <c r="AG666" s="27">
        <f t="shared" si="144"/>
        <v>3.0878536464752222</v>
      </c>
      <c r="AH666" s="27">
        <f t="shared" si="144"/>
        <v>3.1034649040875801</v>
      </c>
      <c r="AI666" s="27">
        <f t="shared" si="144"/>
        <v>3.1195773105496314</v>
      </c>
      <c r="AJ666" s="27">
        <f t="shared" si="144"/>
        <v>3.1361943949734403</v>
      </c>
      <c r="AK666" s="27">
        <f t="shared" si="144"/>
        <v>3.1533787317143176</v>
      </c>
      <c r="AL666" s="27">
        <f t="shared" si="144"/>
        <v>3.1708499466197355</v>
      </c>
      <c r="AM666" s="27">
        <f t="shared" si="144"/>
        <v>3.1880731611151454</v>
      </c>
      <c r="AN666" s="27">
        <f t="shared" si="144"/>
        <v>3.204864664125997</v>
      </c>
      <c r="AO666" s="27">
        <f t="shared" si="144"/>
        <v>3.2219308159935354</v>
      </c>
      <c r="AP666" s="27">
        <f t="shared" si="144"/>
        <v>3.2382717710654783</v>
      </c>
      <c r="AQ666" s="27">
        <f t="shared" si="144"/>
        <v>3.2547667668178186</v>
      </c>
      <c r="AR666" s="27">
        <f t="shared" si="144"/>
        <v>3.2715961146249932</v>
      </c>
      <c r="AS666" s="27">
        <f t="shared" si="144"/>
        <v>3.2887748543333002</v>
      </c>
      <c r="AT666" s="27">
        <f t="shared" si="144"/>
        <v>3.3063120102834809</v>
      </c>
      <c r="AU666" s="27">
        <f t="shared" si="144"/>
        <v>3.3230474973140525</v>
      </c>
      <c r="AV666" s="27">
        <f t="shared" si="144"/>
        <v>3.3401251059052477</v>
      </c>
      <c r="AW666" s="27">
        <f t="shared" si="144"/>
        <v>3.3579152352943518</v>
      </c>
      <c r="AY666" s="79"/>
      <c r="AZ666" s="79"/>
    </row>
    <row r="667" spans="1:52" x14ac:dyDescent="0.25">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0.31878106382562982</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0.31868241691923649</v>
      </c>
      <c r="T667" s="94">
        <f>IF('Net zero activities &amp; levers'!$C$9="Off",'Activity data'!AM50*ManureNEF*NtoN2O*kgtoGg,IF('Net zero activities &amp; levers'!$C$9="On",(('Net zero supporting data'!K159*'Net zero supporting data'!K183)+('Net zero supporting data'!K171*ManureNEF))*NtoN2O*kgtoGg,"ERROR"))</f>
        <v>0.32402254442417555</v>
      </c>
      <c r="U667" s="94">
        <f>IF('Net zero activities &amp; levers'!$C$9="Off",'Activity data'!AN50*ManureNEF*NtoN2O*kgtoGg,IF('Net zero activities &amp; levers'!$C$9="On",(('Net zero supporting data'!L159*'Net zero supporting data'!L183)+('Net zero supporting data'!L171*ManureNEF))*NtoN2O*kgtoGg,"ERROR"))</f>
        <v>0.32570618142291091</v>
      </c>
      <c r="V667" s="94">
        <f>IF('Net zero activities &amp; levers'!$C$9="Off",'Activity data'!AO50*ManureNEF*NtoN2O*kgtoGg,IF('Net zero activities &amp; levers'!$C$9="On",(('Net zero supporting data'!M159*'Net zero supporting data'!M183)+('Net zero supporting data'!M171*ManureNEF))*NtoN2O*kgtoGg,"ERROR"))</f>
        <v>0.32516943798186776</v>
      </c>
      <c r="W667" s="94">
        <f>IF('Net zero activities &amp; levers'!$C$9="Off",'Activity data'!AP50*ManureNEF*NtoN2O*kgtoGg,IF('Net zero activities &amp; levers'!$C$9="On",(('Net zero supporting data'!N159*'Net zero supporting data'!N183)+('Net zero supporting data'!N171*ManureNEF))*NtoN2O*kgtoGg,"ERROR"))</f>
        <v>0.32593685309293052</v>
      </c>
      <c r="X667" s="94">
        <f>IF('Net zero activities &amp; levers'!$C$9="Off",'Activity data'!AQ50*ManureNEF*NtoN2O*kgtoGg,IF('Net zero activities &amp; levers'!$C$9="On",(('Net zero supporting data'!O159*'Net zero supporting data'!O183)+('Net zero supporting data'!O171*ManureNEF))*NtoN2O*kgtoGg,"ERROR"))</f>
        <v>0.32697963365876109</v>
      </c>
      <c r="Y667" s="94">
        <f>IF('Net zero activities &amp; levers'!$C$9="Off",'Activity data'!AR50*ManureNEF*NtoN2O*kgtoGg,IF('Net zero activities &amp; levers'!$C$9="On",(('Net zero supporting data'!P159*'Net zero supporting data'!P183)+('Net zero supporting data'!P171*ManureNEF))*NtoN2O*kgtoGg,"ERROR"))</f>
        <v>0.32844511762619055</v>
      </c>
      <c r="Z667" s="94">
        <f>IF('Net zero activities &amp; levers'!$C$9="Off",'Activity data'!AS50*ManureNEF*NtoN2O*kgtoGg,IF('Net zero activities &amp; levers'!$C$9="On",(('Net zero supporting data'!Q159*'Net zero supporting data'!Q183)+('Net zero supporting data'!Q171*ManureNEF))*NtoN2O*kgtoGg,"ERROR"))</f>
        <v>0.33020745314340871</v>
      </c>
      <c r="AA667" s="94">
        <f>IF('Net zero activities &amp; levers'!$C$9="Off",'Activity data'!AT50*ManureNEF*NtoN2O*kgtoGg,IF('Net zero activities &amp; levers'!$C$9="On",(('Net zero supporting data'!R159*'Net zero supporting data'!R183)+('Net zero supporting data'!R171*ManureNEF))*NtoN2O*kgtoGg,"ERROR"))</f>
        <v>0.33227336868260327</v>
      </c>
      <c r="AB667" s="94">
        <f>IF('Net zero activities &amp; levers'!$C$9="Off",'Activity data'!AU50*ManureNEF*NtoN2O*kgtoGg,IF('Net zero activities &amp; levers'!$C$9="On",(('Net zero supporting data'!S159*'Net zero supporting data'!S183)+('Net zero supporting data'!S171*ManureNEF))*NtoN2O*kgtoGg,"ERROR"))</f>
        <v>0.33494516174924455</v>
      </c>
      <c r="AC667" s="94">
        <f>IF('Net zero activities &amp; levers'!$C$9="Off",'Activity data'!AV50*ManureNEF*NtoN2O*kgtoGg,IF('Net zero activities &amp; levers'!$C$9="On",(('Net zero supporting data'!T159*'Net zero supporting data'!T183)+('Net zero supporting data'!T171*ManureNEF))*NtoN2O*kgtoGg,"ERROR"))</f>
        <v>0.33827702378695496</v>
      </c>
      <c r="AD667" s="94">
        <f>IF('Net zero activities &amp; levers'!$C$9="Off",'Activity data'!AW50*ManureNEF*NtoN2O*kgtoGg,IF('Net zero activities &amp; levers'!$C$9="On",(('Net zero supporting data'!U159*'Net zero supporting data'!U183)+('Net zero supporting data'!U171*ManureNEF))*NtoN2O*kgtoGg,"ERROR"))</f>
        <v>0.34215452243681815</v>
      </c>
      <c r="AE667" s="94">
        <f>IF('Net zero activities &amp; levers'!$C$9="Off",'Activity data'!AX50*ManureNEF*NtoN2O*kgtoGg,IF('Net zero activities &amp; levers'!$C$9="On",(('Net zero supporting data'!V159*'Net zero supporting data'!V183)+('Net zero supporting data'!V171*ManureNEF))*NtoN2O*kgtoGg,"ERROR"))</f>
        <v>0.34624309923265562</v>
      </c>
      <c r="AF667" s="94">
        <f>IF('Net zero activities &amp; levers'!$C$9="Off",'Activity data'!AY50*ManureNEF*NtoN2O*kgtoGg,IF('Net zero activities &amp; levers'!$C$9="On",(('Net zero supporting data'!W159*'Net zero supporting data'!W183)+('Net zero supporting data'!W171*ManureNEF))*NtoN2O*kgtoGg,"ERROR"))</f>
        <v>0.35058536722515687</v>
      </c>
      <c r="AG667" s="94">
        <f>IF('Net zero activities &amp; levers'!$C$9="Off",'Activity data'!AZ50*ManureNEF*NtoN2O*kgtoGg,IF('Net zero activities &amp; levers'!$C$9="On",(('Net zero supporting data'!X159*'Net zero supporting data'!X183)+('Net zero supporting data'!X171*ManureNEF))*NtoN2O*kgtoGg,"ERROR"))</f>
        <v>0.35559046561775276</v>
      </c>
      <c r="AH667" s="94">
        <f>IF('Net zero activities &amp; levers'!$C$9="Off",'Activity data'!BA50*ManureNEF*NtoN2O*kgtoGg,IF('Net zero activities &amp; levers'!$C$9="On",(('Net zero supporting data'!Y159*'Net zero supporting data'!Y183)+('Net zero supporting data'!Y171*ManureNEF))*NtoN2O*kgtoGg,"ERROR"))</f>
        <v>0.3608909624369484</v>
      </c>
      <c r="AI667" s="94">
        <f>IF('Net zero activities &amp; levers'!$C$9="Off",'Activity data'!BB50*ManureNEF*NtoN2O*kgtoGg,IF('Net zero activities &amp; levers'!$C$9="On",(('Net zero supporting data'!Z159*'Net zero supporting data'!Z183)+('Net zero supporting data'!Z171*ManureNEF))*NtoN2O*kgtoGg,"ERROR"))</f>
        <v>0.3665074382484298</v>
      </c>
      <c r="AJ667" s="94">
        <f>IF('Net zero activities &amp; levers'!$C$9="Off",'Activity data'!BC50*ManureNEF*NtoN2O*kgtoGg,IF('Net zero activities &amp; levers'!$C$9="On",(('Net zero supporting data'!AA159*'Net zero supporting data'!AA183)+('Net zero supporting data'!AA171*ManureNEF))*NtoN2O*kgtoGg,"ERROR"))</f>
        <v>0.37247815995909833</v>
      </c>
      <c r="AK667" s="94">
        <f>IF('Net zero activities &amp; levers'!$C$9="Off",'Activity data'!BD50*ManureNEF*NtoN2O*kgtoGg,IF('Net zero activities &amp; levers'!$C$9="On",(('Net zero supporting data'!AB159*'Net zero supporting data'!AB183)+('Net zero supporting data'!AB171*ManureNEF))*NtoN2O*kgtoGg,"ERROR"))</f>
        <v>0.37870976476320173</v>
      </c>
      <c r="AL667" s="94">
        <f>IF('Net zero activities &amp; levers'!$C$9="Off",'Activity data'!BE50*ManureNEF*NtoN2O*kgtoGg,IF('Net zero activities &amp; levers'!$C$9="On",(('Net zero supporting data'!AC159*'Net zero supporting data'!AC183)+('Net zero supporting data'!AC171*ManureNEF))*NtoN2O*kgtoGg,"ERROR"))</f>
        <v>0.3850023470272444</v>
      </c>
      <c r="AM667" s="94">
        <f>IF('Net zero activities &amp; levers'!$C$9="Off",'Activity data'!BF50*ManureNEF*NtoN2O*kgtoGg,IF('Net zero activities &amp; levers'!$C$9="On",(('Net zero supporting data'!AD159*'Net zero supporting data'!AD183)+('Net zero supporting data'!AD171*ManureNEF))*NtoN2O*kgtoGg,"ERROR"))</f>
        <v>0.39127886998356842</v>
      </c>
      <c r="AN667" s="94">
        <f>IF('Net zero activities &amp; levers'!$C$9="Off",'Activity data'!BG50*ManureNEF*NtoN2O*kgtoGg,IF('Net zero activities &amp; levers'!$C$9="On",(('Net zero supporting data'!AE159*'Net zero supporting data'!AE183)+('Net zero supporting data'!AE171*ManureNEF))*NtoN2O*kgtoGg,"ERROR"))</f>
        <v>0.39782831190122409</v>
      </c>
      <c r="AO667" s="94">
        <f>IF('Net zero activities &amp; levers'!$C$9="Off",'Activity data'!BH50*ManureNEF*NtoN2O*kgtoGg,IF('Net zero activities &amp; levers'!$C$9="On",(('Net zero supporting data'!AF159*'Net zero supporting data'!AF183)+('Net zero supporting data'!AF171*ManureNEF))*NtoN2O*kgtoGg,"ERROR"))</f>
        <v>0.40422981296671717</v>
      </c>
      <c r="AP667" s="94">
        <f>IF('Net zero activities &amp; levers'!$C$9="Off",'Activity data'!BI50*ManureNEF*NtoN2O*kgtoGg,IF('Net zero activities &amp; levers'!$C$9="On",(('Net zero supporting data'!AG159*'Net zero supporting data'!AG183)+('Net zero supporting data'!AG171*ManureNEF))*NtoN2O*kgtoGg,"ERROR"))</f>
        <v>0.41085027485749065</v>
      </c>
      <c r="AQ667" s="94">
        <f>IF('Net zero activities &amp; levers'!$C$9="Off",'Activity data'!BJ50*ManureNEF*NtoN2O*kgtoGg,IF('Net zero activities &amp; levers'!$C$9="On",(('Net zero supporting data'!AH159*'Net zero supporting data'!AH183)+('Net zero supporting data'!AH171*ManureNEF))*NtoN2O*kgtoGg,"ERROR"))</f>
        <v>0.41778081899198388</v>
      </c>
      <c r="AR667" s="94">
        <f>IF('Net zero activities &amp; levers'!$C$9="Off",'Activity data'!BK50*ManureNEF*NtoN2O*kgtoGg,IF('Net zero activities &amp; levers'!$C$9="On",(('Net zero supporting data'!AI159*'Net zero supporting data'!AI183)+('Net zero supporting data'!AI171*ManureNEF))*NtoN2O*kgtoGg,"ERROR"))</f>
        <v>0.42504232863325769</v>
      </c>
      <c r="AS667" s="94">
        <f>IF('Net zero activities &amp; levers'!$C$9="Off",'Activity data'!BL50*ManureNEF*NtoN2O*kgtoGg,IF('Net zero activities &amp; levers'!$C$9="On",(('Net zero supporting data'!AJ159*'Net zero supporting data'!AJ183)+('Net zero supporting data'!AJ171*ManureNEF))*NtoN2O*kgtoGg,"ERROR"))</f>
        <v>0.43265442309529134</v>
      </c>
      <c r="AT667" s="94">
        <f>IF('Net zero activities &amp; levers'!$C$9="Off",'Activity data'!BM50*ManureNEF*NtoN2O*kgtoGg,IF('Net zero activities &amp; levers'!$C$9="On",(('Net zero supporting data'!AK159*'Net zero supporting data'!AK183)+('Net zero supporting data'!AK171*ManureNEF))*NtoN2O*kgtoGg,"ERROR"))</f>
        <v>0.44006692450146334</v>
      </c>
      <c r="AU667" s="94">
        <f>IF('Net zero activities &amp; levers'!$C$9="Off",'Activity data'!BN50*ManureNEF*NtoN2O*kgtoGg,IF('Net zero activities &amp; levers'!$C$9="On",(('Net zero supporting data'!AL159*'Net zero supporting data'!AL183)+('Net zero supporting data'!AL171*ManureNEF))*NtoN2O*kgtoGg,"ERROR"))</f>
        <v>0.44783152401556248</v>
      </c>
      <c r="AV667" s="94">
        <f>IF('Net zero activities &amp; levers'!$C$9="Off",'Activity data'!BO50*ManureNEF*NtoN2O*kgtoGg,IF('Net zero activities &amp; levers'!$C$9="On",(('Net zero supporting data'!AM159*'Net zero supporting data'!AM183)+('Net zero supporting data'!AM171*ManureNEF))*NtoN2O*kgtoGg,"ERROR"))</f>
        <v>0.45616000917872523</v>
      </c>
      <c r="AW667" s="94">
        <f>IF('Net zero activities &amp; levers'!$C$9="Off",'Activity data'!BP50*ManureNEF*NtoN2O*kgtoGg,IF('Net zero activities &amp; levers'!$C$9="On",(('Net zero supporting data'!AN159*'Net zero supporting data'!AN183)+('Net zero supporting data'!AN171*ManureNEF))*NtoN2O*kgtoGg,"ERROR"))</f>
        <v>0.46497167874838674</v>
      </c>
      <c r="AY667" s="79"/>
      <c r="AZ667" s="79"/>
    </row>
    <row r="668" spans="1:52" x14ac:dyDescent="0.25">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0.93210651077804829</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0.93181807010778428</v>
      </c>
      <c r="T668" s="94">
        <f>IF('Net zero activities &amp; levers'!$C$9="Off",'Activity data'!AM51*ManureNEF*NtoN2O*kgtoGg,IF('Net zero activities &amp; levers'!$C$9="On",(('Net zero supporting data'!K160*'Net zero supporting data'!K183)+('Net zero supporting data'!K172*ManureNEF))*NtoN2O*kgtoGg,"ERROR"))</f>
        <v>0.94743244680884642</v>
      </c>
      <c r="U668" s="94">
        <f>IF('Net zero activities &amp; levers'!$C$9="Off",'Activity data'!AN51*ManureNEF*NtoN2O*kgtoGg,IF('Net zero activities &amp; levers'!$C$9="On",(('Net zero supporting data'!L160*'Net zero supporting data'!L183)+('Net zero supporting data'!L172*ManureNEF))*NtoN2O*kgtoGg,"ERROR"))</f>
        <v>0.95235535217052214</v>
      </c>
      <c r="V668" s="94">
        <f>IF('Net zero activities &amp; levers'!$C$9="Off",'Activity data'!AO51*ManureNEF*NtoN2O*kgtoGg,IF('Net zero activities &amp; levers'!$C$9="On",(('Net zero supporting data'!M160*'Net zero supporting data'!M183)+('Net zero supporting data'!M172*ManureNEF))*NtoN2O*kgtoGg,"ERROR"))</f>
        <v>0.95078593004108458</v>
      </c>
      <c r="W668" s="94">
        <f>IF('Net zero activities &amp; levers'!$C$9="Off",'Activity data'!AP51*ManureNEF*NtoN2O*kgtoGg,IF('Net zero activities &amp; levers'!$C$9="On",(('Net zero supporting data'!N160*'Net zero supporting data'!N183)+('Net zero supporting data'!N172*ManureNEF))*NtoN2O*kgtoGg,"ERROR"))</f>
        <v>0.95302982938976799</v>
      </c>
      <c r="X668" s="94">
        <f>IF('Net zero activities &amp; levers'!$C$9="Off",'Activity data'!AQ51*ManureNEF*NtoN2O*kgtoGg,IF('Net zero activities &amp; levers'!$C$9="On",(('Net zero supporting data'!O160*'Net zero supporting data'!O183)+('Net zero supporting data'!O172*ManureNEF))*NtoN2O*kgtoGg,"ERROR"))</f>
        <v>0.95607888927763895</v>
      </c>
      <c r="Y668" s="94">
        <f>IF('Net zero activities &amp; levers'!$C$9="Off",'Activity data'!AR51*ManureNEF*NtoN2O*kgtoGg,IF('Net zero activities &amp; levers'!$C$9="On",(('Net zero supporting data'!P160*'Net zero supporting data'!P183)+('Net zero supporting data'!P172*ManureNEF))*NtoN2O*kgtoGg,"ERROR"))</f>
        <v>0.96036392155367478</v>
      </c>
      <c r="Z668" s="94">
        <f>IF('Net zero activities &amp; levers'!$C$9="Off",'Activity data'!AS51*ManureNEF*NtoN2O*kgtoGg,IF('Net zero activities &amp; levers'!$C$9="On",(('Net zero supporting data'!Q160*'Net zero supporting data'!Q183)+('Net zero supporting data'!Q172*ManureNEF))*NtoN2O*kgtoGg,"ERROR"))</f>
        <v>0.96551693908257352</v>
      </c>
      <c r="AA668" s="94">
        <f>IF('Net zero activities &amp; levers'!$C$9="Off",'Activity data'!AT51*ManureNEF*NtoN2O*kgtoGg,IF('Net zero activities &amp; levers'!$C$9="On",(('Net zero supporting data'!R160*'Net zero supporting data'!R183)+('Net zero supporting data'!R172*ManureNEF))*NtoN2O*kgtoGg,"ERROR"))</f>
        <v>0.97155761572029908</v>
      </c>
      <c r="AB668" s="94">
        <f>IF('Net zero activities &amp; levers'!$C$9="Off",'Activity data'!AU51*ManureNEF*NtoN2O*kgtoGg,IF('Net zero activities &amp; levers'!$C$9="On",(('Net zero supporting data'!S160*'Net zero supporting data'!S183)+('Net zero supporting data'!S172*ManureNEF))*NtoN2O*kgtoGg,"ERROR"))</f>
        <v>0.97936986053491026</v>
      </c>
      <c r="AC668" s="94">
        <f>IF('Net zero activities &amp; levers'!$C$9="Off",'Activity data'!AV51*ManureNEF*NtoN2O*kgtoGg,IF('Net zero activities &amp; levers'!$C$9="On",(('Net zero supporting data'!T160*'Net zero supporting data'!T183)+('Net zero supporting data'!T172*ManureNEF))*NtoN2O*kgtoGg,"ERROR"))</f>
        <v>0.98911212772322343</v>
      </c>
      <c r="AD668" s="94">
        <f>IF('Net zero activities &amp; levers'!$C$9="Off",'Activity data'!AW51*ManureNEF*NtoN2O*kgtoGg,IF('Net zero activities &amp; levers'!$C$9="On",(('Net zero supporting data'!U160*'Net zero supporting data'!U183)+('Net zero supporting data'!U172*ManureNEF))*NtoN2O*kgtoGg,"ERROR"))</f>
        <v>1.0004498204132997</v>
      </c>
      <c r="AE668" s="94">
        <f>IF('Net zero activities &amp; levers'!$C$9="Off",'Activity data'!AX51*ManureNEF*NtoN2O*kgtoGg,IF('Net zero activities &amp; levers'!$C$9="On",(('Net zero supporting data'!V160*'Net zero supporting data'!V183)+('Net zero supporting data'!V172*ManureNEF))*NtoN2O*kgtoGg,"ERROR"))</f>
        <v>1.0124046994311475</v>
      </c>
      <c r="AF668" s="94">
        <f>IF('Net zero activities &amp; levers'!$C$9="Off",'Activity data'!AY51*ManureNEF*NtoN2O*kgtoGg,IF('Net zero activities &amp; levers'!$C$9="On",(('Net zero supporting data'!W160*'Net zero supporting data'!W183)+('Net zero supporting data'!W172*ManureNEF))*NtoN2O*kgtoGg,"ERROR"))</f>
        <v>1.0251013640911517</v>
      </c>
      <c r="AG668" s="94">
        <f>IF('Net zero activities &amp; levers'!$C$9="Off",'Activity data'!AZ51*ManureNEF*NtoN2O*kgtoGg,IF('Net zero activities &amp; levers'!$C$9="On",(('Net zero supporting data'!X160*'Net zero supporting data'!X183)+('Net zero supporting data'!X172*ManureNEF))*NtoN2O*kgtoGg,"ERROR"))</f>
        <v>1.0397361254625965</v>
      </c>
      <c r="AH668" s="94">
        <f>IF('Net zero activities &amp; levers'!$C$9="Off",'Activity data'!BA51*ManureNEF*NtoN2O*kgtoGg,IF('Net zero activities &amp; levers'!$C$9="On",(('Net zero supporting data'!Y160*'Net zero supporting data'!Y183)+('Net zero supporting data'!Y172*ManureNEF))*NtoN2O*kgtoGg,"ERROR"))</f>
        <v>1.0552346231971832</v>
      </c>
      <c r="AI668" s="94">
        <f>IF('Net zero activities &amp; levers'!$C$9="Off",'Activity data'!BB51*ManureNEF*NtoN2O*kgtoGg,IF('Net zero activities &amp; levers'!$C$9="On",(('Net zero supporting data'!Z160*'Net zero supporting data'!Z183)+('Net zero supporting data'!Z172*ManureNEF))*NtoN2O*kgtoGg,"ERROR"))</f>
        <v>1.071657034267286</v>
      </c>
      <c r="AJ668" s="94">
        <f>IF('Net zero activities &amp; levers'!$C$9="Off",'Activity data'!BC51*ManureNEF*NtoN2O*kgtoGg,IF('Net zero activities &amp; levers'!$C$9="On",(('Net zero supporting data'!AA160*'Net zero supporting data'!AA183)+('Net zero supporting data'!AA172*ManureNEF))*NtoN2O*kgtoGg,"ERROR"))</f>
        <v>1.0891152499899179</v>
      </c>
      <c r="AK668" s="94">
        <f>IF('Net zero activities &amp; levers'!$C$9="Off",'Activity data'!BD51*ManureNEF*NtoN2O*kgtoGg,IF('Net zero activities &amp; levers'!$C$9="On",(('Net zero supporting data'!AB160*'Net zero supporting data'!AB183)+('Net zero supporting data'!AB172*ManureNEF))*NtoN2O*kgtoGg,"ERROR"))</f>
        <v>1.1073362802506044</v>
      </c>
      <c r="AL668" s="94">
        <f>IF('Net zero activities &amp; levers'!$C$9="Off",'Activity data'!BE51*ManureNEF*NtoN2O*kgtoGg,IF('Net zero activities &amp; levers'!$C$9="On",(('Net zero supporting data'!AC160*'Net zero supporting data'!AC183)+('Net zero supporting data'!AC172*ManureNEF))*NtoN2O*kgtoGg,"ERROR"))</f>
        <v>1.1257356068214228</v>
      </c>
      <c r="AM668" s="94">
        <f>IF('Net zero activities &amp; levers'!$C$9="Off",'Activity data'!BF51*ManureNEF*NtoN2O*kgtoGg,IF('Net zero activities &amp; levers'!$C$9="On",(('Net zero supporting data'!AD160*'Net zero supporting data'!AD183)+('Net zero supporting data'!AD172*ManureNEF))*NtoN2O*kgtoGg,"ERROR"))</f>
        <v>1.1440879764459799</v>
      </c>
      <c r="AN668" s="94">
        <f>IF('Net zero activities &amp; levers'!$C$9="Off",'Activity data'!BG51*ManureNEF*NtoN2O*kgtoGg,IF('Net zero activities &amp; levers'!$C$9="On",(('Net zero supporting data'!AE160*'Net zero supporting data'!AE183)+('Net zero supporting data'!AE172*ManureNEF))*NtoN2O*kgtoGg,"ERROR"))</f>
        <v>1.1632383531344423</v>
      </c>
      <c r="AO668" s="94">
        <f>IF('Net zero activities &amp; levers'!$C$9="Off",'Activity data'!BH51*ManureNEF*NtoN2O*kgtoGg,IF('Net zero activities &amp; levers'!$C$9="On",(('Net zero supporting data'!AF160*'Net zero supporting data'!AF183)+('Net zero supporting data'!AF172*ManureNEF))*NtoN2O*kgtoGg,"ERROR"))</f>
        <v>1.1819561550963633</v>
      </c>
      <c r="AP668" s="94">
        <f>IF('Net zero activities &amp; levers'!$C$9="Off",'Activity data'!BI51*ManureNEF*NtoN2O*kgtoGg,IF('Net zero activities &amp; levers'!$C$9="On",(('Net zero supporting data'!AG160*'Net zero supporting data'!AG183)+('Net zero supporting data'!AG172*ManureNEF))*NtoN2O*kgtoGg,"ERROR"))</f>
        <v>1.2013141921098898</v>
      </c>
      <c r="AQ668" s="94">
        <f>IF('Net zero activities &amp; levers'!$C$9="Off",'Activity data'!BJ51*ManureNEF*NtoN2O*kgtoGg,IF('Net zero activities &amp; levers'!$C$9="On",(('Net zero supporting data'!AH160*'Net zero supporting data'!AH183)+('Net zero supporting data'!AH172*ManureNEF))*NtoN2O*kgtoGg,"ERROR"))</f>
        <v>1.2215789005385222</v>
      </c>
      <c r="AR668" s="94">
        <f>IF('Net zero activities &amp; levers'!$C$9="Off",'Activity data'!BK51*ManureNEF*NtoN2O*kgtoGg,IF('Net zero activities &amp; levers'!$C$9="On",(('Net zero supporting data'!AI160*'Net zero supporting data'!AI183)+('Net zero supporting data'!AI172*ManureNEF))*NtoN2O*kgtoGg,"ERROR"))</f>
        <v>1.2428113424329106</v>
      </c>
      <c r="AS668" s="94">
        <f>IF('Net zero activities &amp; levers'!$C$9="Off",'Activity data'!BL51*ManureNEF*NtoN2O*kgtoGg,IF('Net zero activities &amp; levers'!$C$9="On",(('Net zero supporting data'!AJ160*'Net zero supporting data'!AJ183)+('Net zero supporting data'!AJ172*ManureNEF))*NtoN2O*kgtoGg,"ERROR"))</f>
        <v>1.2650688840935413</v>
      </c>
      <c r="AT668" s="94">
        <f>IF('Net zero activities &amp; levers'!$C$9="Off",'Activity data'!BM51*ManureNEF*NtoN2O*kgtoGg,IF('Net zero activities &amp; levers'!$C$9="On",(('Net zero supporting data'!AK160*'Net zero supporting data'!AK183)+('Net zero supporting data'!AK172*ManureNEF))*NtoN2O*kgtoGg,"ERROR"))</f>
        <v>1.2867428214941132</v>
      </c>
      <c r="AU668" s="94">
        <f>IF('Net zero activities &amp; levers'!$C$9="Off",'Activity data'!BN51*ManureNEF*NtoN2O*kgtoGg,IF('Net zero activities &amp; levers'!$C$9="On",(('Net zero supporting data'!AL160*'Net zero supporting data'!AL183)+('Net zero supporting data'!AL172*ManureNEF))*NtoN2O*kgtoGg,"ERROR"))</f>
        <v>1.3094462834683622</v>
      </c>
      <c r="AV668" s="94">
        <f>IF('Net zero activities &amp; levers'!$C$9="Off",'Activity data'!BO51*ManureNEF*NtoN2O*kgtoGg,IF('Net zero activities &amp; levers'!$C$9="On",(('Net zero supporting data'!AM160*'Net zero supporting data'!AM183)+('Net zero supporting data'!AM172*ManureNEF))*NtoN2O*kgtoGg,"ERROR"))</f>
        <v>1.3337985305947744</v>
      </c>
      <c r="AW668" s="94">
        <f>IF('Net zero activities &amp; levers'!$C$9="Off",'Activity data'!BP51*ManureNEF*NtoN2O*kgtoGg,IF('Net zero activities &amp; levers'!$C$9="On",(('Net zero supporting data'!AN160*'Net zero supporting data'!AN183)+('Net zero supporting data'!AN172*ManureNEF))*NtoN2O*kgtoGg,"ERROR"))</f>
        <v>1.3595635947994631</v>
      </c>
      <c r="AY668" s="79"/>
      <c r="AZ668" s="79"/>
    </row>
    <row r="669" spans="1:52" x14ac:dyDescent="0.25">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4.9862442750846905E-2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4.9847012801327445E-2</v>
      </c>
      <c r="T669" s="94">
        <f>IF('Net zero activities &amp; levers'!$C$9="Off",'Activity data'!AM52*ManureNEF*NtoN2O*kgtoGg,IF('Net zero activities &amp; levers'!$C$9="On",(('Net zero supporting data'!K161*'Net zero supporting data'!K183)+('Net zero supporting data'!K173*ManureNEF))*NtoN2O*kgtoGg,"ERROR"))</f>
        <v>5.0682293914960028E-2</v>
      </c>
      <c r="U669" s="94">
        <f>IF('Net zero activities &amp; levers'!$C$9="Off",'Activity data'!AN52*ManureNEF*NtoN2O*kgtoGg,IF('Net zero activities &amp; levers'!$C$9="On",(('Net zero supporting data'!L161*'Net zero supporting data'!L183)+('Net zero supporting data'!L173*ManureNEF))*NtoN2O*kgtoGg,"ERROR"))</f>
        <v>5.0945641594571781E-2</v>
      </c>
      <c r="V669" s="94">
        <f>IF('Net zero activities &amp; levers'!$C$9="Off",'Activity data'!AO52*ManureNEF*NtoN2O*kgtoGg,IF('Net zero activities &amp; levers'!$C$9="On",(('Net zero supporting data'!M161*'Net zero supporting data'!M183)+('Net zero supporting data'!M173*ManureNEF))*NtoN2O*kgtoGg,"ERROR"))</f>
        <v>5.0861686359653741E-2</v>
      </c>
      <c r="W669" s="94">
        <f>IF('Net zero activities &amp; levers'!$C$9="Off",'Activity data'!AP52*ManureNEF*NtoN2O*kgtoGg,IF('Net zero activities &amp; levers'!$C$9="On",(('Net zero supporting data'!N161*'Net zero supporting data'!N183)+('Net zero supporting data'!N173*ManureNEF))*NtoN2O*kgtoGg,"ERROR"))</f>
        <v>5.0981722322838888E-2</v>
      </c>
      <c r="X669" s="94">
        <f>IF('Net zero activities &amp; levers'!$C$9="Off",'Activity data'!AQ52*ManureNEF*NtoN2O*kgtoGg,IF('Net zero activities &amp; levers'!$C$9="On",(('Net zero supporting data'!O161*'Net zero supporting data'!O183)+('Net zero supporting data'!O173*ManureNEF))*NtoN2O*kgtoGg,"ERROR"))</f>
        <v>5.1144829835065117E-2</v>
      </c>
      <c r="Y669" s="94">
        <f>IF('Net zero activities &amp; levers'!$C$9="Off",'Activity data'!AR52*ManureNEF*NtoN2O*kgtoGg,IF('Net zero activities &amp; levers'!$C$9="On",(('Net zero supporting data'!P161*'Net zero supporting data'!P183)+('Net zero supporting data'!P173*ManureNEF))*NtoN2O*kgtoGg,"ERROR"))</f>
        <v>5.1374054901169426E-2</v>
      </c>
      <c r="Z669" s="94">
        <f>IF('Net zero activities &amp; levers'!$C$9="Off",'Activity data'!AS52*ManureNEF*NtoN2O*kgtoGg,IF('Net zero activities &amp; levers'!$C$9="On",(('Net zero supporting data'!Q161*'Net zero supporting data'!Q183)+('Net zero supporting data'!Q173*ManureNEF))*NtoN2O*kgtoGg,"ERROR"))</f>
        <v>5.16497122842665E-2</v>
      </c>
      <c r="AA669" s="94">
        <f>IF('Net zero activities &amp; levers'!$C$9="Off",'Activity data'!AT52*ManureNEF*NtoN2O*kgtoGg,IF('Net zero activities &amp; levers'!$C$9="On",(('Net zero supporting data'!R161*'Net zero supporting data'!R183)+('Net zero supporting data'!R173*ManureNEF))*NtoN2O*kgtoGg,"ERROR"))</f>
        <v>5.1972854424721632E-2</v>
      </c>
      <c r="AB669" s="94">
        <f>IF('Net zero activities &amp; levers'!$C$9="Off",'Activity data'!AU52*ManureNEF*NtoN2O*kgtoGg,IF('Net zero activities &amp; levers'!$C$9="On",(('Net zero supporting data'!S161*'Net zero supporting data'!S183)+('Net zero supporting data'!S173*ManureNEF))*NtoN2O*kgtoGg,"ERROR"))</f>
        <v>5.2390765473855912E-2</v>
      </c>
      <c r="AC669" s="94">
        <f>IF('Net zero activities &amp; levers'!$C$9="Off",'Activity data'!AV52*ManureNEF*NtoN2O*kgtoGg,IF('Net zero activities &amp; levers'!$C$9="On",(('Net zero supporting data'!T161*'Net zero supporting data'!T183)+('Net zero supporting data'!T173*ManureNEF))*NtoN2O*kgtoGg,"ERROR"))</f>
        <v>5.2911921837773199E-2</v>
      </c>
      <c r="AD669" s="94">
        <f>IF('Net zero activities &amp; levers'!$C$9="Off",'Activity data'!AW52*ManureNEF*NtoN2O*kgtoGg,IF('Net zero activities &amp; levers'!$C$9="On",(('Net zero supporting data'!U161*'Net zero supporting data'!U183)+('Net zero supporting data'!U173*ManureNEF))*NtoN2O*kgtoGg,"ERROR"))</f>
        <v>5.3518424470410907E-2</v>
      </c>
      <c r="AE669" s="94">
        <f>IF('Net zero activities &amp; levers'!$C$9="Off",'Activity data'!AX52*ManureNEF*NtoN2O*kgtoGg,IF('Net zero activities &amp; levers'!$C$9="On",(('Net zero supporting data'!V161*'Net zero supporting data'!V183)+('Net zero supporting data'!V173*ManureNEF))*NtoN2O*kgtoGg,"ERROR"))</f>
        <v>5.4157943091649959E-2</v>
      </c>
      <c r="AF669" s="94">
        <f>IF('Net zero activities &amp; levers'!$C$9="Off",'Activity data'!AY52*ManureNEF*NtoN2O*kgtoGg,IF('Net zero activities &amp; levers'!$C$9="On",(('Net zero supporting data'!W161*'Net zero supporting data'!W183)+('Net zero supporting data'!W173*ManureNEF))*NtoN2O*kgtoGg,"ERROR"))</f>
        <v>5.483714306227104E-2</v>
      </c>
      <c r="AG669" s="94">
        <f>IF('Net zero activities &amp; levers'!$C$9="Off",'Activity data'!AZ52*ManureNEF*NtoN2O*kgtoGg,IF('Net zero activities &amp; levers'!$C$9="On",(('Net zero supporting data'!X161*'Net zero supporting data'!X183)+('Net zero supporting data'!X173*ManureNEF))*NtoN2O*kgtoGg,"ERROR"))</f>
        <v>5.5620020279217919E-2</v>
      </c>
      <c r="AH669" s="94">
        <f>IF('Net zero activities &amp; levers'!$C$9="Off",'Activity data'!BA52*ManureNEF*NtoN2O*kgtoGg,IF('Net zero activities &amp; levers'!$C$9="On",(('Net zero supporting data'!Y161*'Net zero supporting data'!Y183)+('Net zero supporting data'!Y173*ManureNEF))*NtoN2O*kgtoGg,"ERROR"))</f>
        <v>5.6449102521514333E-2</v>
      </c>
      <c r="AI669" s="94">
        <f>IF('Net zero activities &amp; levers'!$C$9="Off",'Activity data'!BB52*ManureNEF*NtoN2O*kgtoGg,IF('Net zero activities &amp; levers'!$C$9="On",(('Net zero supporting data'!Z161*'Net zero supporting data'!Z183)+('Net zero supporting data'!Z173*ManureNEF))*NtoN2O*kgtoGg,"ERROR"))</f>
        <v>5.7327608917881384E-2</v>
      </c>
      <c r="AJ669" s="94">
        <f>IF('Net zero activities &amp; levers'!$C$9="Off",'Activity data'!BC52*ManureNEF*NtoN2O*kgtoGg,IF('Net zero activities &amp; levers'!$C$9="On",(('Net zero supporting data'!AA161*'Net zero supporting data'!AA183)+('Net zero supporting data'!AA173*ManureNEF))*NtoN2O*kgtoGg,"ERROR"))</f>
        <v>5.8261525022892849E-2</v>
      </c>
      <c r="AK669" s="94">
        <f>IF('Net zero activities &amp; levers'!$C$9="Off",'Activity data'!BD52*ManureNEF*NtoN2O*kgtoGg,IF('Net zero activities &amp; levers'!$C$9="On",(('Net zero supporting data'!AB161*'Net zero supporting data'!AB183)+('Net zero supporting data'!AB173*ManureNEF))*NtoN2O*kgtoGg,"ERROR"))</f>
        <v>5.9236247404647842E-2</v>
      </c>
      <c r="AL669" s="94">
        <f>IF('Net zero activities &amp; levers'!$C$9="Off",'Activity data'!BE52*ManureNEF*NtoN2O*kgtoGg,IF('Net zero activities &amp; levers'!$C$9="On",(('Net zero supporting data'!AC161*'Net zero supporting data'!AC183)+('Net zero supporting data'!AC173*ManureNEF))*NtoN2O*kgtoGg,"ERROR"))</f>
        <v>6.0220507633691592E-2</v>
      </c>
      <c r="AM669" s="94">
        <f>IF('Net zero activities &amp; levers'!$C$9="Off",'Activity data'!BF52*ManureNEF*NtoN2O*kgtoGg,IF('Net zero activities &amp; levers'!$C$9="On",(('Net zero supporting data'!AD161*'Net zero supporting data'!AD183)+('Net zero supporting data'!AD173*ManureNEF))*NtoN2O*kgtoGg,"ERROR"))</f>
        <v>6.120225593087171E-2</v>
      </c>
      <c r="AN669" s="94">
        <f>IF('Net zero activities &amp; levers'!$C$9="Off",'Activity data'!BG52*ManureNEF*NtoN2O*kgtoGg,IF('Net zero activities &amp; levers'!$C$9="On",(('Net zero supporting data'!AE161*'Net zero supporting data'!AE183)+('Net zero supporting data'!AE173*ManureNEF))*NtoN2O*kgtoGg,"ERROR"))</f>
        <v>6.2226693106499371E-2</v>
      </c>
      <c r="AO669" s="94">
        <f>IF('Net zero activities &amp; levers'!$C$9="Off",'Activity data'!BH52*ManureNEF*NtoN2O*kgtoGg,IF('Net zero activities &amp; levers'!$C$9="On",(('Net zero supporting data'!AF161*'Net zero supporting data'!AF183)+('Net zero supporting data'!AF173*ManureNEF))*NtoN2O*kgtoGg,"ERROR"))</f>
        <v>6.3227989973280108E-2</v>
      </c>
      <c r="AP669" s="94">
        <f>IF('Net zero activities &amp; levers'!$C$9="Off",'Activity data'!BI52*ManureNEF*NtoN2O*kgtoGg,IF('Net zero activities &amp; levers'!$C$9="On",(('Net zero supporting data'!AG161*'Net zero supporting data'!AG183)+('Net zero supporting data'!AG173*ManureNEF))*NtoN2O*kgtoGg,"ERROR"))</f>
        <v>6.4263535805429733E-2</v>
      </c>
      <c r="AQ669" s="94">
        <f>IF('Net zero activities &amp; levers'!$C$9="Off",'Activity data'!BJ52*ManureNEF*NtoN2O*kgtoGg,IF('Net zero activities &amp; levers'!$C$9="On",(('Net zero supporting data'!AH161*'Net zero supporting data'!AH183)+('Net zero supporting data'!AH173*ManureNEF))*NtoN2O*kgtoGg,"ERROR"))</f>
        <v>6.5347583446124638E-2</v>
      </c>
      <c r="AR669" s="94">
        <f>IF('Net zero activities &amp; levers'!$C$9="Off",'Activity data'!BK52*ManureNEF*NtoN2O*kgtoGg,IF('Net zero activities &amp; levers'!$C$9="On",(('Net zero supporting data'!AI161*'Net zero supporting data'!AI183)+('Net zero supporting data'!AI173*ManureNEF))*NtoN2O*kgtoGg,"ERROR"))</f>
        <v>6.6483399370783167E-2</v>
      </c>
      <c r="AS669" s="94">
        <f>IF('Net zero activities &amp; levers'!$C$9="Off",'Activity data'!BL52*ManureNEF*NtoN2O*kgtoGg,IF('Net zero activities &amp; levers'!$C$9="On",(('Net zero supporting data'!AJ161*'Net zero supporting data'!AJ183)+('Net zero supporting data'!AJ173*ManureNEF))*NtoN2O*kgtoGg,"ERROR"))</f>
        <v>6.7674052353028091E-2</v>
      </c>
      <c r="AT669" s="94">
        <f>IF('Net zero activities &amp; levers'!$C$9="Off",'Activity data'!BM52*ManureNEF*NtoN2O*kgtoGg,IF('Net zero activities &amp; levers'!$C$9="On",(('Net zero supporting data'!AK161*'Net zero supporting data'!AK183)+('Net zero supporting data'!AK173*ManureNEF))*NtoN2O*kgtoGg,"ERROR"))</f>
        <v>6.8833485797945612E-2</v>
      </c>
      <c r="AU669" s="94">
        <f>IF('Net zero activities &amp; levers'!$C$9="Off",'Activity data'!BN52*ManureNEF*NtoN2O*kgtoGg,IF('Net zero activities &amp; levers'!$C$9="On",(('Net zero supporting data'!AL161*'Net zero supporting data'!AL183)+('Net zero supporting data'!AL173*ManureNEF))*NtoN2O*kgtoGg,"ERROR"))</f>
        <v>7.0047993002698511E-2</v>
      </c>
      <c r="AV669" s="94">
        <f>IF('Net zero activities &amp; levers'!$C$9="Off",'Activity data'!BO52*ManureNEF*NtoN2O*kgtoGg,IF('Net zero activities &amp; levers'!$C$9="On",(('Net zero supporting data'!AM161*'Net zero supporting data'!AM183)+('Net zero supporting data'!AM173*ManureNEF))*NtoN2O*kgtoGg,"ERROR"))</f>
        <v>7.1350700916605947E-2</v>
      </c>
      <c r="AW669" s="94">
        <f>IF('Net zero activities &amp; levers'!$C$9="Off",'Activity data'!BP52*ManureNEF*NtoN2O*kgtoGg,IF('Net zero activities &amp; levers'!$C$9="On",(('Net zero supporting data'!AN161*'Net zero supporting data'!AN183)+('Net zero supporting data'!AN173*ManureNEF))*NtoN2O*kgtoGg,"ERROR"))</f>
        <v>7.2728986578193891E-2</v>
      </c>
      <c r="AY669" s="79"/>
      <c r="AZ669" s="79"/>
    </row>
    <row r="670" spans="1:52" x14ac:dyDescent="0.25">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0.35721424445443967</v>
      </c>
      <c r="S670" s="94">
        <f>IF('Net zero activities &amp; levers'!$C$9="Off",'Activity data'!AL53*ManureNEF*NtoN2O*kgtoGg,IF('Net zero activities &amp; levers'!$C$9="On",(('Net zero supporting data'!J162*'Net zero supporting data'!J183)+('Net zero supporting data'!J174*ManureNEF))*NtoN2O*kgtoGg,"ERROR"))</f>
        <v>0.31699467423983352</v>
      </c>
      <c r="T670" s="94">
        <f>IF('Net zero activities &amp; levers'!$C$9="Off",'Activity data'!AM53*ManureNEF*NtoN2O*kgtoGg,IF('Net zero activities &amp; levers'!$C$9="On",(('Net zero supporting data'!K162*'Net zero supporting data'!K183)+('Net zero supporting data'!K174*ManureNEF))*NtoN2O*kgtoGg,"ERROR"))</f>
        <v>0.32885186438651698</v>
      </c>
      <c r="U670" s="94">
        <f>IF('Net zero activities &amp; levers'!$C$9="Off",'Activity data'!AN53*ManureNEF*NtoN2O*kgtoGg,IF('Net zero activities &amp; levers'!$C$9="On",(('Net zero supporting data'!L162*'Net zero supporting data'!L183)+('Net zero supporting data'!L174*ManureNEF))*NtoN2O*kgtoGg,"ERROR"))</f>
        <v>0.32957089529346995</v>
      </c>
      <c r="V670" s="94">
        <f>IF('Net zero activities &amp; levers'!$C$9="Off",'Activity data'!AO53*ManureNEF*NtoN2O*kgtoGg,IF('Net zero activities &amp; levers'!$C$9="On",(('Net zero supporting data'!M162*'Net zero supporting data'!M183)+('Net zero supporting data'!M174*ManureNEF))*NtoN2O*kgtoGg,"ERROR"))</f>
        <v>0.32328098949315692</v>
      </c>
      <c r="W670" s="94">
        <f>IF('Net zero activities &amp; levers'!$C$9="Off",'Activity data'!AP53*ManureNEF*NtoN2O*kgtoGg,IF('Net zero activities &amp; levers'!$C$9="On",(('Net zero supporting data'!N162*'Net zero supporting data'!N183)+('Net zero supporting data'!N174*ManureNEF))*NtoN2O*kgtoGg,"ERROR"))</f>
        <v>0.3203729864182408</v>
      </c>
      <c r="X670" s="94">
        <f>IF('Net zero activities &amp; levers'!$C$9="Off",'Activity data'!AQ53*ManureNEF*NtoN2O*kgtoGg,IF('Net zero activities &amp; levers'!$C$9="On",(('Net zero supporting data'!O162*'Net zero supporting data'!O183)+('Net zero supporting data'!O174*ManureNEF))*NtoN2O*kgtoGg,"ERROR"))</f>
        <v>0.31793219532013056</v>
      </c>
      <c r="Y670" s="94">
        <f>IF('Net zero activities &amp; levers'!$C$9="Off",'Activity data'!AR53*ManureNEF*NtoN2O*kgtoGg,IF('Net zero activities &amp; levers'!$C$9="On",(('Net zero supporting data'!P162*'Net zero supporting data'!P183)+('Net zero supporting data'!P174*ManureNEF))*NtoN2O*kgtoGg,"ERROR"))</f>
        <v>0.31678985342253074</v>
      </c>
      <c r="Z670" s="94">
        <f>IF('Net zero activities &amp; levers'!$C$9="Off",'Activity data'!AS53*ManureNEF*NtoN2O*kgtoGg,IF('Net zero activities &amp; levers'!$C$9="On",(('Net zero supporting data'!Q162*'Net zero supporting data'!Q183)+('Net zero supporting data'!Q174*ManureNEF))*NtoN2O*kgtoGg,"ERROR"))</f>
        <v>0.31651564504678592</v>
      </c>
      <c r="AA670" s="94">
        <f>IF('Net zero activities &amp; levers'!$C$9="Off",'Activity data'!AT53*ManureNEF*NtoN2O*kgtoGg,IF('Net zero activities &amp; levers'!$C$9="On",(('Net zero supporting data'!R162*'Net zero supporting data'!R183)+('Net zero supporting data'!R174*ManureNEF))*NtoN2O*kgtoGg,"ERROR"))</f>
        <v>0.31709302707101089</v>
      </c>
      <c r="AB670" s="94">
        <f>IF('Net zero activities &amp; levers'!$C$9="Off",'Activity data'!AU53*ManureNEF*NtoN2O*kgtoGg,IF('Net zero activities &amp; levers'!$C$9="On",(('Net zero supporting data'!S162*'Net zero supporting data'!S183)+('Net zero supporting data'!S174*ManureNEF))*NtoN2O*kgtoGg,"ERROR"))</f>
        <v>0.31931033978927781</v>
      </c>
      <c r="AC670" s="94">
        <f>IF('Net zero activities &amp; levers'!$C$9="Off",'Activity data'!AV53*ManureNEF*NtoN2O*kgtoGg,IF('Net zero activities &amp; levers'!$C$9="On",(('Net zero supporting data'!T162*'Net zero supporting data'!T183)+('Net zero supporting data'!T174*ManureNEF))*NtoN2O*kgtoGg,"ERROR"))</f>
        <v>0.32322869131420484</v>
      </c>
      <c r="AD670" s="94">
        <f>IF('Net zero activities &amp; levers'!$C$9="Off",'Activity data'!AW53*ManureNEF*NtoN2O*kgtoGg,IF('Net zero activities &amp; levers'!$C$9="On",(('Net zero supporting data'!U162*'Net zero supporting data'!U183)+('Net zero supporting data'!U174*ManureNEF))*NtoN2O*kgtoGg,"ERROR"))</f>
        <v>0.32570330869023784</v>
      </c>
      <c r="AE670" s="94">
        <f>IF('Net zero activities &amp; levers'!$C$9="Off",'Activity data'!AX53*ManureNEF*NtoN2O*kgtoGg,IF('Net zero activities &amp; levers'!$C$9="On",(('Net zero supporting data'!V162*'Net zero supporting data'!V183)+('Net zero supporting data'!V174*ManureNEF))*NtoN2O*kgtoGg,"ERROR"))</f>
        <v>0.3283941520620981</v>
      </c>
      <c r="AF670" s="94">
        <f>IF('Net zero activities &amp; levers'!$C$9="Off",'Activity data'!AY53*ManureNEF*NtoN2O*kgtoGg,IF('Net zero activities &amp; levers'!$C$9="On",(('Net zero supporting data'!W162*'Net zero supporting data'!W183)+('Net zero supporting data'!W174*ManureNEF))*NtoN2O*kgtoGg,"ERROR"))</f>
        <v>0.33137464681175233</v>
      </c>
      <c r="AG670" s="94">
        <f>IF('Net zero activities &amp; levers'!$C$9="Off",'Activity data'!AZ53*ManureNEF*NtoN2O*kgtoGg,IF('Net zero activities &amp; levers'!$C$9="On",(('Net zero supporting data'!X162*'Net zero supporting data'!X183)+('Net zero supporting data'!X174*ManureNEF))*NtoN2O*kgtoGg,"ERROR"))</f>
        <v>0.33562860972913539</v>
      </c>
      <c r="AH670" s="94">
        <f>IF('Net zero activities &amp; levers'!$C$9="Off",'Activity data'!BA53*ManureNEF*NtoN2O*kgtoGg,IF('Net zero activities &amp; levers'!$C$9="On",(('Net zero supporting data'!Y162*'Net zero supporting data'!Y183)+('Net zero supporting data'!Y174*ManureNEF))*NtoN2O*kgtoGg,"ERROR"))</f>
        <v>0.34014916185430494</v>
      </c>
      <c r="AI670" s="94">
        <f>IF('Net zero activities &amp; levers'!$C$9="Off",'Activity data'!BB53*ManureNEF*NtoN2O*kgtoGg,IF('Net zero activities &amp; levers'!$C$9="On",(('Net zero supporting data'!Z162*'Net zero supporting data'!Z183)+('Net zero supporting data'!Z174*ManureNEF))*NtoN2O*kgtoGg,"ERROR"))</f>
        <v>0.34493327848094968</v>
      </c>
      <c r="AJ670" s="94">
        <f>IF('Net zero activities &amp; levers'!$C$9="Off",'Activity data'!BC53*ManureNEF*NtoN2O*kgtoGg,IF('Net zero activities &amp; levers'!$C$9="On",(('Net zero supporting data'!AA162*'Net zero supporting data'!AA183)+('Net zero supporting data'!AA174*ManureNEF))*NtoN2O*kgtoGg,"ERROR"))</f>
        <v>0.35003065581338916</v>
      </c>
      <c r="AK670" s="94">
        <f>IF('Net zero activities &amp; levers'!$C$9="Off",'Activity data'!BD53*ManureNEF*NtoN2O*kgtoGg,IF('Net zero activities &amp; levers'!$C$9="On",(('Net zero supporting data'!AB162*'Net zero supporting data'!AB183)+('Net zero supporting data'!AB174*ManureNEF))*NtoN2O*kgtoGg,"ERROR"))</f>
        <v>0.35519162577479102</v>
      </c>
      <c r="AL670" s="94">
        <f>IF('Net zero activities &amp; levers'!$C$9="Off",'Activity data'!BE53*ManureNEF*NtoN2O*kgtoGg,IF('Net zero activities &amp; levers'!$C$9="On",(('Net zero supporting data'!AC162*'Net zero supporting data'!AC183)+('Net zero supporting data'!AC174*ManureNEF))*NtoN2O*kgtoGg,"ERROR"))</f>
        <v>0.3599408645035353</v>
      </c>
      <c r="AM670" s="94">
        <f>IF('Net zero activities &amp; levers'!$C$9="Off",'Activity data'!BF53*ManureNEF*NtoN2O*kgtoGg,IF('Net zero activities &amp; levers'!$C$9="On",(('Net zero supporting data'!AD162*'Net zero supporting data'!AD183)+('Net zero supporting data'!AD174*ManureNEF))*NtoN2O*kgtoGg,"ERROR"))</f>
        <v>0.36410854912047524</v>
      </c>
      <c r="AN670" s="94">
        <f>IF('Net zero activities &amp; levers'!$C$9="Off",'Activity data'!BG53*ManureNEF*NtoN2O*kgtoGg,IF('Net zero activities &amp; levers'!$C$9="On",(('Net zero supporting data'!AE162*'Net zero supporting data'!AE183)+('Net zero supporting data'!AE174*ManureNEF))*NtoN2O*kgtoGg,"ERROR"))</f>
        <v>0.37018474225004672</v>
      </c>
      <c r="AO670" s="94">
        <f>IF('Net zero activities &amp; levers'!$C$9="Off",'Activity data'!BH53*ManureNEF*NtoN2O*kgtoGg,IF('Net zero activities &amp; levers'!$C$9="On",(('Net zero supporting data'!AF162*'Net zero supporting data'!AF183)+('Net zero supporting data'!AF174*ManureNEF))*NtoN2O*kgtoGg,"ERROR"))</f>
        <v>0.37551880126107001</v>
      </c>
      <c r="AP670" s="94">
        <f>IF('Net zero activities &amp; levers'!$C$9="Off",'Activity data'!BI53*ManureNEF*NtoN2O*kgtoGg,IF('Net zero activities &amp; levers'!$C$9="On",(('Net zero supporting data'!AG162*'Net zero supporting data'!AG183)+('Net zero supporting data'!AG174*ManureNEF))*NtoN2O*kgtoGg,"ERROR"))</f>
        <v>0.38087939894834533</v>
      </c>
      <c r="AQ670" s="94">
        <f>IF('Net zero activities &amp; levers'!$C$9="Off",'Activity data'!BJ53*ManureNEF*NtoN2O*kgtoGg,IF('Net zero activities &amp; levers'!$C$9="On",(('Net zero supporting data'!AH162*'Net zero supporting data'!AH183)+('Net zero supporting data'!AH174*ManureNEF))*NtoN2O*kgtoGg,"ERROR"))</f>
        <v>0.386424272860941</v>
      </c>
      <c r="AR670" s="94">
        <f>IF('Net zero activities &amp; levers'!$C$9="Off",'Activity data'!BK53*ManureNEF*NtoN2O*kgtoGg,IF('Net zero activities &amp; levers'!$C$9="On",(('Net zero supporting data'!AI162*'Net zero supporting data'!AI183)+('Net zero supporting data'!AI174*ManureNEF))*NtoN2O*kgtoGg,"ERROR"))</f>
        <v>0.39216595365851897</v>
      </c>
      <c r="AS670" s="94">
        <f>IF('Net zero activities &amp; levers'!$C$9="Off",'Activity data'!BL53*ManureNEF*NtoN2O*kgtoGg,IF('Net zero activities &amp; levers'!$C$9="On",(('Net zero supporting data'!AJ162*'Net zero supporting data'!AJ183)+('Net zero supporting data'!AJ174*ManureNEF))*NtoN2O*kgtoGg,"ERROR"))</f>
        <v>0.39811185901284146</v>
      </c>
      <c r="AT670" s="94">
        <f>IF('Net zero activities &amp; levers'!$C$9="Off",'Activity data'!BM53*ManureNEF*NtoN2O*kgtoGg,IF('Net zero activities &amp; levers'!$C$9="On",(('Net zero supporting data'!AK162*'Net zero supporting data'!AK183)+('Net zero supporting data'!AK174*ManureNEF))*NtoN2O*kgtoGg,"ERROR"))</f>
        <v>0.40320834860174254</v>
      </c>
      <c r="AU670" s="94">
        <f>IF('Net zero activities &amp; levers'!$C$9="Off",'Activity data'!BN53*ManureNEF*NtoN2O*kgtoGg,IF('Net zero activities &amp; levers'!$C$9="On",(('Net zero supporting data'!AL162*'Net zero supporting data'!AL183)+('Net zero supporting data'!AL174*ManureNEF))*NtoN2O*kgtoGg,"ERROR"))</f>
        <v>0.408480833213617</v>
      </c>
      <c r="AV670" s="94">
        <f>IF('Net zero activities &amp; levers'!$C$9="Off",'Activity data'!BO53*ManureNEF*NtoN2O*kgtoGg,IF('Net zero activities &amp; levers'!$C$9="On",(('Net zero supporting data'!AM162*'Net zero supporting data'!AM183)+('Net zero supporting data'!AM174*ManureNEF))*NtoN2O*kgtoGg,"ERROR"))</f>
        <v>0.41426575879347838</v>
      </c>
      <c r="AW670" s="94">
        <f>IF('Net zero activities &amp; levers'!$C$9="Off",'Activity data'!BP53*ManureNEF*NtoN2O*kgtoGg,IF('Net zero activities &amp; levers'!$C$9="On",(('Net zero supporting data'!AN162*'Net zero supporting data'!AN183)+('Net zero supporting data'!AN174*ManureNEF))*NtoN2O*kgtoGg,"ERROR"))</f>
        <v>0.42036756803014114</v>
      </c>
      <c r="AY670" s="79"/>
      <c r="AZ670" s="79"/>
    </row>
    <row r="671" spans="1:52" x14ac:dyDescent="0.25">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2.3757428620222059</v>
      </c>
      <c r="S671" s="22">
        <f t="shared" si="145"/>
        <v>2.1082525300034387</v>
      </c>
      <c r="T671" s="22">
        <f t="shared" si="145"/>
        <v>2.1871117448638238</v>
      </c>
      <c r="U671" s="22">
        <f t="shared" si="145"/>
        <v>2.1918938401225838</v>
      </c>
      <c r="V671" s="22">
        <f t="shared" si="145"/>
        <v>2.1500612451466816</v>
      </c>
      <c r="W671" s="22">
        <f t="shared" si="145"/>
        <v>2.1307208418586709</v>
      </c>
      <c r="X671" s="22">
        <f t="shared" si="145"/>
        <v>2.1144877489206246</v>
      </c>
      <c r="Y671" s="22">
        <f t="shared" si="145"/>
        <v>2.1068903178233387</v>
      </c>
      <c r="Z671" s="22">
        <f t="shared" si="145"/>
        <v>2.1050666262950872</v>
      </c>
      <c r="AA671" s="22">
        <f t="shared" si="145"/>
        <v>2.1089066501575378</v>
      </c>
      <c r="AB671" s="22">
        <f t="shared" si="145"/>
        <v>2.12365344411963</v>
      </c>
      <c r="AC671" s="22">
        <f t="shared" si="145"/>
        <v>2.1497134229999686</v>
      </c>
      <c r="AD671" s="22">
        <f t="shared" si="145"/>
        <v>2.1661714860772836</v>
      </c>
      <c r="AE671" s="22">
        <f t="shared" si="145"/>
        <v>2.1840676143329767</v>
      </c>
      <c r="AF671" s="22">
        <f t="shared" si="145"/>
        <v>2.2038901416725563</v>
      </c>
      <c r="AG671" s="22">
        <f t="shared" si="145"/>
        <v>2.2321821882333386</v>
      </c>
      <c r="AH671" s="22">
        <f t="shared" si="145"/>
        <v>2.2622472531362603</v>
      </c>
      <c r="AI671" s="22">
        <f t="shared" si="145"/>
        <v>2.2940652198139113</v>
      </c>
      <c r="AJ671" s="22">
        <f t="shared" si="145"/>
        <v>2.3279666053285673</v>
      </c>
      <c r="AK671" s="22">
        <f t="shared" si="145"/>
        <v>2.3622909295604781</v>
      </c>
      <c r="AL671" s="22">
        <f t="shared" si="145"/>
        <v>2.3938769320366284</v>
      </c>
      <c r="AM671" s="22">
        <f t="shared" si="145"/>
        <v>2.4215951631362209</v>
      </c>
      <c r="AN671" s="22">
        <f t="shared" si="145"/>
        <v>2.4620064084321496</v>
      </c>
      <c r="AO671" s="22">
        <f t="shared" si="145"/>
        <v>2.4974819047702019</v>
      </c>
      <c r="AP671" s="22">
        <f t="shared" si="145"/>
        <v>2.5331339032261067</v>
      </c>
      <c r="AQ671" s="22">
        <f t="shared" si="145"/>
        <v>2.5700114769040021</v>
      </c>
      <c r="AR671" s="22">
        <f t="shared" si="145"/>
        <v>2.6081979640965525</v>
      </c>
      <c r="AS671" s="22">
        <f t="shared" si="145"/>
        <v>2.6477426978889169</v>
      </c>
      <c r="AT671" s="22">
        <f t="shared" si="145"/>
        <v>2.681638179242674</v>
      </c>
      <c r="AU671" s="22">
        <f t="shared" si="145"/>
        <v>2.7167041596066808</v>
      </c>
      <c r="AV671" s="22">
        <f t="shared" si="145"/>
        <v>2.7551782570623273</v>
      </c>
      <c r="AW671" s="22">
        <f t="shared" si="145"/>
        <v>2.7957598686986791</v>
      </c>
      <c r="AY671" s="79"/>
      <c r="AZ671" s="79"/>
    </row>
    <row r="672" spans="1:52" x14ac:dyDescent="0.25">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0.37917034791782084</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0.3999671364536494</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0.37647951148946435</v>
      </c>
      <c r="T672" s="94">
        <f>IF('Net zero activities &amp; levers'!$C$9="Off",'Activity data'!AM55*ManureNEF*NtoN2O*kgtoGg,IF('Net zero activities &amp; levers'!$C$9="On",(('Net zero supporting data'!K163*'Net zero supporting data'!K183)+('Net zero supporting data'!K175*ManureNEF))*NtoN2O*kgtoGg,"ERROR"))</f>
        <v>0.39997141699658445</v>
      </c>
      <c r="U672" s="94">
        <f>IF('Net zero activities &amp; levers'!$C$9="Off",'Activity data'!AN55*ManureNEF*NtoN2O*kgtoGg,IF('Net zero activities &amp; levers'!$C$9="On",(('Net zero supporting data'!L163*'Net zero supporting data'!L183)+('Net zero supporting data'!L175*ManureNEF))*NtoN2O*kgtoGg,"ERROR"))</f>
        <v>0.41037079319296399</v>
      </c>
      <c r="V672" s="94">
        <f>IF('Net zero activities &amp; levers'!$C$9="Off",'Activity data'!AO55*ManureNEF*NtoN2O*kgtoGg,IF('Net zero activities &amp; levers'!$C$9="On",(('Net zero supporting data'!M163*'Net zero supporting data'!M183)+('Net zero supporting data'!M175*ManureNEF))*NtoN2O*kgtoGg,"ERROR"))</f>
        <v>0.41198230989364792</v>
      </c>
      <c r="W672" s="94">
        <f>IF('Net zero activities &amp; levers'!$C$9="Off",'Activity data'!AP55*ManureNEF*NtoN2O*kgtoGg,IF('Net zero activities &amp; levers'!$C$9="On",(('Net zero supporting data'!N163*'Net zero supporting data'!N183)+('Net zero supporting data'!N175*ManureNEF))*NtoN2O*kgtoGg,"ERROR"))</f>
        <v>0.41774177606195234</v>
      </c>
      <c r="X672" s="94">
        <f>IF('Net zero activities &amp; levers'!$C$9="Off",'Activity data'!AQ55*ManureNEF*NtoN2O*kgtoGg,IF('Net zero activities &amp; levers'!$C$9="On",(('Net zero supporting data'!O163*'Net zero supporting data'!O183)+('Net zero supporting data'!O175*ManureNEF))*NtoN2O*kgtoGg,"ERROR"))</f>
        <v>0.42406538534293964</v>
      </c>
      <c r="Y672" s="94">
        <f>IF('Net zero activities &amp; levers'!$C$9="Off",'Activity data'!AR55*ManureNEF*NtoN2O*kgtoGg,IF('Net zero activities &amp; levers'!$C$9="On",(('Net zero supporting data'!P163*'Net zero supporting data'!P183)+('Net zero supporting data'!P175*ManureNEF))*NtoN2O*kgtoGg,"ERROR"))</f>
        <v>0.43213306504557886</v>
      </c>
      <c r="Z672" s="94">
        <f>IF('Net zero activities &amp; levers'!$C$9="Off",'Activity data'!AS55*ManureNEF*NtoN2O*kgtoGg,IF('Net zero activities &amp; levers'!$C$9="On",(('Net zero supporting data'!Q163*'Net zero supporting data'!Q183)+('Net zero supporting data'!Q175*ManureNEF))*NtoN2O*kgtoGg,"ERROR"))</f>
        <v>0.44146787012268579</v>
      </c>
      <c r="AA672" s="94">
        <f>IF('Net zero activities &amp; levers'!$C$9="Off",'Activity data'!AT55*ManureNEF*NtoN2O*kgtoGg,IF('Net zero activities &amp; levers'!$C$9="On",(('Net zero supporting data'!R163*'Net zero supporting data'!R183)+('Net zero supporting data'!R175*ManureNEF))*NtoN2O*kgtoGg,"ERROR"))</f>
        <v>0.45213226710063575</v>
      </c>
      <c r="AB672" s="94">
        <f>IF('Net zero activities &amp; levers'!$C$9="Off",'Activity data'!AU55*ManureNEF*NtoN2O*kgtoGg,IF('Net zero activities &amp; levers'!$C$9="On",(('Net zero supporting data'!S163*'Net zero supporting data'!S183)+('Net zero supporting data'!S175*ManureNEF))*NtoN2O*kgtoGg,"ERROR"))</f>
        <v>0.46536178495323738</v>
      </c>
      <c r="AC672" s="94">
        <f>IF('Net zero activities &amp; levers'!$C$9="Off",'Activity data'!AV55*ManureNEF*NtoN2O*kgtoGg,IF('Net zero activities &amp; levers'!$C$9="On",(('Net zero supporting data'!T163*'Net zero supporting data'!T183)+('Net zero supporting data'!T175*ManureNEF))*NtoN2O*kgtoGg,"ERROR"))</f>
        <v>0.48141197047082973</v>
      </c>
      <c r="AD672" s="94">
        <f>IF('Net zero activities &amp; levers'!$C$9="Off",'Activity data'!AW55*ManureNEF*NtoN2O*kgtoGg,IF('Net zero activities &amp; levers'!$C$9="On",(('Net zero supporting data'!U163*'Net zero supporting data'!U183)+('Net zero supporting data'!U175*ManureNEF))*NtoN2O*kgtoGg,"ERROR"))</f>
        <v>0.50118478014784917</v>
      </c>
      <c r="AE672" s="94">
        <f>IF('Net zero activities &amp; levers'!$C$9="Off",'Activity data'!AX55*ManureNEF*NtoN2O*kgtoGg,IF('Net zero activities &amp; levers'!$C$9="On",(('Net zero supporting data'!V163*'Net zero supporting data'!V183)+('Net zero supporting data'!V175*ManureNEF))*NtoN2O*kgtoGg,"ERROR"))</f>
        <v>0.52211547307878936</v>
      </c>
      <c r="AF672" s="94">
        <f>IF('Net zero activities &amp; levers'!$C$9="Off",'Activity data'!AY55*ManureNEF*NtoN2O*kgtoGg,IF('Net zero activities &amp; levers'!$C$9="On",(('Net zero supporting data'!W163*'Net zero supporting data'!W183)+('Net zero supporting data'!W175*ManureNEF))*NtoN2O*kgtoGg,"ERROR"))</f>
        <v>0.54440429118141587</v>
      </c>
      <c r="AG672" s="94">
        <f>IF('Net zero activities &amp; levers'!$C$9="Off",'Activity data'!AZ55*ManureNEF*NtoN2O*kgtoGg,IF('Net zero activities &amp; levers'!$C$9="On",(('Net zero supporting data'!X163*'Net zero supporting data'!X183)+('Net zero supporting data'!X175*ManureNEF))*NtoN2O*kgtoGg,"ERROR"))</f>
        <v>0.56981889025904608</v>
      </c>
      <c r="AH672" s="94">
        <f>IF('Net zero activities &amp; levers'!$C$9="Off",'Activity data'!BA55*ManureNEF*NtoN2O*kgtoGg,IF('Net zero activities &amp; levers'!$C$9="On",(('Net zero supporting data'!Y163*'Net zero supporting data'!Y183)+('Net zero supporting data'!Y175*ManureNEF))*NtoN2O*kgtoGg,"ERROR"))</f>
        <v>0.59686503128482082</v>
      </c>
      <c r="AI672" s="94">
        <f>IF('Net zero activities &amp; levers'!$C$9="Off",'Activity data'!BB55*ManureNEF*NtoN2O*kgtoGg,IF('Net zero activities &amp; levers'!$C$9="On",(('Net zero supporting data'!Z163*'Net zero supporting data'!Z183)+('Net zero supporting data'!Z175*ManureNEF))*NtoN2O*kgtoGg,"ERROR"))</f>
        <v>0.62565178516751863</v>
      </c>
      <c r="AJ672" s="94">
        <f>IF('Net zero activities &amp; levers'!$C$9="Off",'Activity data'!BC55*ManureNEF*NtoN2O*kgtoGg,IF('Net zero activities &amp; levers'!$C$9="On",(('Net zero supporting data'!AA163*'Net zero supporting data'!AA183)+('Net zero supporting data'!AA175*ManureNEF))*NtoN2O*kgtoGg,"ERROR"))</f>
        <v>0.65639506950880988</v>
      </c>
      <c r="AK672" s="94">
        <f>IF('Net zero activities &amp; levers'!$C$9="Off",'Activity data'!BD55*ManureNEF*NtoN2O*kgtoGg,IF('Net zero activities &amp; levers'!$C$9="On",(('Net zero supporting data'!AB163*'Net zero supporting data'!AB183)+('Net zero supporting data'!AB175*ManureNEF))*NtoN2O*kgtoGg,"ERROR"))</f>
        <v>0.68875253479957244</v>
      </c>
      <c r="AL672" s="94">
        <f>IF('Net zero activities &amp; levers'!$C$9="Off",'Activity data'!BE55*ManureNEF*NtoN2O*kgtoGg,IF('Net zero activities &amp; levers'!$C$9="On",(('Net zero supporting data'!AC163*'Net zero supporting data'!AC183)+('Net zero supporting data'!AC175*ManureNEF))*NtoN2O*kgtoGg,"ERROR"))</f>
        <v>0.72187418485397581</v>
      </c>
      <c r="AM672" s="94">
        <f>IF('Net zero activities &amp; levers'!$C$9="Off",'Activity data'!BF55*ManureNEF*NtoN2O*kgtoGg,IF('Net zero activities &amp; levers'!$C$9="On",(('Net zero supporting data'!AD163*'Net zero supporting data'!AD183)+('Net zero supporting data'!AD175*ManureNEF))*NtoN2O*kgtoGg,"ERROR"))</f>
        <v>0.75542061904932911</v>
      </c>
      <c r="AN672" s="94">
        <f>IF('Net zero activities &amp; levers'!$C$9="Off",'Activity data'!BG55*ManureNEF*NtoN2O*kgtoGg,IF('Net zero activities &amp; levers'!$C$9="On",(('Net zero supporting data'!AE163*'Net zero supporting data'!AE183)+('Net zero supporting data'!AE175*ManureNEF))*NtoN2O*kgtoGg,"ERROR"))</f>
        <v>0.78969703567324656</v>
      </c>
      <c r="AO672" s="94">
        <f>IF('Net zero activities &amp; levers'!$C$9="Off",'Activity data'!BH55*ManureNEF*NtoN2O*kgtoGg,IF('Net zero activities &amp; levers'!$C$9="On",(('Net zero supporting data'!AF163*'Net zero supporting data'!AF183)+('Net zero supporting data'!AF175*ManureNEF))*NtoN2O*kgtoGg,"ERROR"))</f>
        <v>0.82375660423862163</v>
      </c>
      <c r="AP672" s="94">
        <f>IF('Net zero activities &amp; levers'!$C$9="Off",'Activity data'!BI55*ManureNEF*NtoN2O*kgtoGg,IF('Net zero activities &amp; levers'!$C$9="On",(('Net zero supporting data'!AG163*'Net zero supporting data'!AG183)+('Net zero supporting data'!AG175*ManureNEF))*NtoN2O*kgtoGg,"ERROR"))</f>
        <v>0.85926378714125085</v>
      </c>
      <c r="AQ672" s="94">
        <f>IF('Net zero activities &amp; levers'!$C$9="Off",'Activity data'!BJ55*ManureNEF*NtoN2O*kgtoGg,IF('Net zero activities &amp; levers'!$C$9="On",(('Net zero supporting data'!AH163*'Net zero supporting data'!AH183)+('Net zero supporting data'!AH175*ManureNEF))*NtoN2O*kgtoGg,"ERROR"))</f>
        <v>0.89665875194812283</v>
      </c>
      <c r="AR672" s="94">
        <f>IF('Net zero activities &amp; levers'!$C$9="Off",'Activity data'!BK55*ManureNEF*NtoN2O*kgtoGg,IF('Net zero activities &amp; levers'!$C$9="On",(('Net zero supporting data'!AI163*'Net zero supporting data'!AI183)+('Net zero supporting data'!AI175*ManureNEF))*NtoN2O*kgtoGg,"ERROR"))</f>
        <v>0.93608188711459661</v>
      </c>
      <c r="AS672" s="94">
        <f>IF('Net zero activities &amp; levers'!$C$9="Off",'Activity data'!BL55*ManureNEF*NtoN2O*kgtoGg,IF('Net zero activities &amp; levers'!$C$9="On",(('Net zero supporting data'!AJ163*'Net zero supporting data'!AJ183)+('Net zero supporting data'!AJ175*ManureNEF))*NtoN2O*kgtoGg,"ERROR"))</f>
        <v>0.97767184854251954</v>
      </c>
      <c r="AT672" s="94">
        <f>IF('Net zero activities &amp; levers'!$C$9="Off",'Activity data'!BM55*ManureNEF*NtoN2O*kgtoGg,IF('Net zero activities &amp; levers'!$C$9="On",(('Net zero supporting data'!AK163*'Net zero supporting data'!AK183)+('Net zero supporting data'!AK175*ManureNEF))*NtoN2O*kgtoGg,"ERROR"))</f>
        <v>1.0188963205625274</v>
      </c>
      <c r="AU672" s="94">
        <f>IF('Net zero activities &amp; levers'!$C$9="Off",'Activity data'!BN55*ManureNEF*NtoN2O*kgtoGg,IF('Net zero activities &amp; levers'!$C$9="On",(('Net zero supporting data'!AL163*'Net zero supporting data'!AL183)+('Net zero supporting data'!AL175*ManureNEF))*NtoN2O*kgtoGg,"ERROR"))</f>
        <v>1.0623282839268509</v>
      </c>
      <c r="AV672" s="94">
        <f>IF('Net zero activities &amp; levers'!$C$9="Off",'Activity data'!BO55*ManureNEF*NtoN2O*kgtoGg,IF('Net zero activities &amp; levers'!$C$9="On",(('Net zero supporting data'!AM163*'Net zero supporting data'!AM183)+('Net zero supporting data'!AM175*ManureNEF))*NtoN2O*kgtoGg,"ERROR"))</f>
        <v>1.1090025842877593</v>
      </c>
      <c r="AW672" s="94">
        <f>IF('Net zero activities &amp; levers'!$C$9="Off",'Activity data'!BP55*ManureNEF*NtoN2O*kgtoGg,IF('Net zero activities &amp; levers'!$C$9="On",(('Net zero supporting data'!AN163*'Net zero supporting data'!AN183)+('Net zero supporting data'!AN175*ManureNEF))*NtoN2O*kgtoGg,"ERROR"))</f>
        <v>1.1586038578549231</v>
      </c>
      <c r="AY672" s="79"/>
      <c r="AZ672" s="79"/>
    </row>
    <row r="673" spans="1:52" x14ac:dyDescent="0.25">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5.9204510866484872E-2</v>
      </c>
      <c r="T673" s="94">
        <f>IF('Net zero activities &amp; levers'!$C$9="Off",'Activity data'!AM56*ManureNEF*NtoN2O*kgtoGg,IF('Net zero activities &amp; levers'!$C$9="On",(('Net zero supporting data'!K164*'Net zero supporting data'!K183)+('Net zero supporting data'!K176*ManureNEF))*NtoN2O*kgtoGg,"ERROR"))</f>
        <v>5.9243382658139922E-2</v>
      </c>
      <c r="U673" s="94">
        <f>IF('Net zero activities &amp; levers'!$C$9="Off",'Activity data'!AN56*ManureNEF*NtoN2O*kgtoGg,IF('Net zero activities &amp; levers'!$C$9="On",(('Net zero supporting data'!L164*'Net zero supporting data'!L183)+('Net zero supporting data'!L176*ManureNEF))*NtoN2O*kgtoGg,"ERROR"))</f>
        <v>5.9223248626805898E-2</v>
      </c>
      <c r="V673" s="94">
        <f>IF('Net zero activities &amp; levers'!$C$9="Off",'Activity data'!AO56*ManureNEF*NtoN2O*kgtoGg,IF('Net zero activities &amp; levers'!$C$9="On",(('Net zero supporting data'!M164*'Net zero supporting data'!M183)+('Net zero supporting data'!M176*ManureNEF))*NtoN2O*kgtoGg,"ERROR"))</f>
        <v>5.9217502557232155E-2</v>
      </c>
      <c r="W673" s="94">
        <f>IF('Net zero activities &amp; levers'!$C$9="Off",'Activity data'!AP56*ManureNEF*NtoN2O*kgtoGg,IF('Net zero activities &amp; levers'!$C$9="On",(('Net zero supporting data'!N164*'Net zero supporting data'!N183)+('Net zero supporting data'!N176*ManureNEF))*NtoN2O*kgtoGg,"ERROR"))</f>
        <v>5.9278907450518212E-2</v>
      </c>
      <c r="X673" s="94">
        <f>IF('Net zero activities &amp; levers'!$C$9="Off",'Activity data'!AQ56*ManureNEF*NtoN2O*kgtoGg,IF('Net zero activities &amp; levers'!$C$9="On",(('Net zero supporting data'!O164*'Net zero supporting data'!O183)+('Net zero supporting data'!O176*ManureNEF))*NtoN2O*kgtoGg,"ERROR"))</f>
        <v>5.9378507696160314E-2</v>
      </c>
      <c r="Y673" s="94">
        <f>IF('Net zero activities &amp; levers'!$C$9="Off",'Activity data'!AR56*ManureNEF*NtoN2O*kgtoGg,IF('Net zero activities &amp; levers'!$C$9="On",(('Net zero supporting data'!P164*'Net zero supporting data'!P183)+('Net zero supporting data'!P176*ManureNEF))*NtoN2O*kgtoGg,"ERROR"))</f>
        <v>5.9473208670287374E-2</v>
      </c>
      <c r="Z673" s="94">
        <f>IF('Net zero activities &amp; levers'!$C$9="Off",'Activity data'!AS56*ManureNEF*NtoN2O*kgtoGg,IF('Net zero activities &amp; levers'!$C$9="On",(('Net zero supporting data'!Q164*'Net zero supporting data'!Q183)+('Net zero supporting data'!Q176*ManureNEF))*NtoN2O*kgtoGg,"ERROR"))</f>
        <v>5.9564005611807427E-2</v>
      </c>
      <c r="AA673" s="94">
        <f>IF('Net zero activities &amp; levers'!$C$9="Off",'Activity data'!AT56*ManureNEF*NtoN2O*kgtoGg,IF('Net zero activities &amp; levers'!$C$9="On",(('Net zero supporting data'!R164*'Net zero supporting data'!R183)+('Net zero supporting data'!R176*ManureNEF))*NtoN2O*kgtoGg,"ERROR"))</f>
        <v>5.965047643889803E-2</v>
      </c>
      <c r="AB673" s="94">
        <f>IF('Net zero activities &amp; levers'!$C$9="Off",'Activity data'!AU56*ManureNEF*NtoN2O*kgtoGg,IF('Net zero activities &amp; levers'!$C$9="On",(('Net zero supporting data'!S164*'Net zero supporting data'!S183)+('Net zero supporting data'!S176*ManureNEF))*NtoN2O*kgtoGg,"ERROR"))</f>
        <v>5.9734564730420145E-2</v>
      </c>
      <c r="AC673" s="94">
        <f>IF('Net zero activities &amp; levers'!$C$9="Off",'Activity data'!AV56*ManureNEF*NtoN2O*kgtoGg,IF('Net zero activities &amp; levers'!$C$9="On",(('Net zero supporting data'!T164*'Net zero supporting data'!T183)+('Net zero supporting data'!T176*ManureNEF))*NtoN2O*kgtoGg,"ERROR"))</f>
        <v>5.9817831383830941E-2</v>
      </c>
      <c r="AD673" s="94">
        <f>IF('Net zero activities &amp; levers'!$C$9="Off",'Activity data'!AW56*ManureNEF*NtoN2O*kgtoGg,IF('Net zero activities &amp; levers'!$C$9="On",(('Net zero supporting data'!U164*'Net zero supporting data'!U183)+('Net zero supporting data'!U176*ManureNEF))*NtoN2O*kgtoGg,"ERROR"))</f>
        <v>5.9899868652981712E-2</v>
      </c>
      <c r="AE673" s="94">
        <f>IF('Net zero activities &amp; levers'!$C$9="Off",'Activity data'!AX56*ManureNEF*NtoN2O*kgtoGg,IF('Net zero activities &amp; levers'!$C$9="On",(('Net zero supporting data'!V164*'Net zero supporting data'!V183)+('Net zero supporting data'!V176*ManureNEF))*NtoN2O*kgtoGg,"ERROR"))</f>
        <v>5.9980796115325127E-2</v>
      </c>
      <c r="AF673" s="94">
        <f>IF('Net zero activities &amp; levers'!$C$9="Off",'Activity data'!AY56*ManureNEF*NtoN2O*kgtoGg,IF('Net zero activities &amp; levers'!$C$9="On",(('Net zero supporting data'!W164*'Net zero supporting data'!W183)+('Net zero supporting data'!W176*ManureNEF))*NtoN2O*kgtoGg,"ERROR"))</f>
        <v>6.0060966844279105E-2</v>
      </c>
      <c r="AG673" s="94">
        <f>IF('Net zero activities &amp; levers'!$C$9="Off",'Activity data'!AZ56*ManureNEF*NtoN2O*kgtoGg,IF('Net zero activities &amp; levers'!$C$9="On",(('Net zero supporting data'!X164*'Net zero supporting data'!X183)+('Net zero supporting data'!X176*ManureNEF))*NtoN2O*kgtoGg,"ERROR"))</f>
        <v>6.0140866812321149E-2</v>
      </c>
      <c r="AH673" s="94">
        <f>IF('Net zero activities &amp; levers'!$C$9="Off",'Activity data'!BA56*ManureNEF*NtoN2O*kgtoGg,IF('Net zero activities &amp; levers'!$C$9="On",(('Net zero supporting data'!Y164*'Net zero supporting data'!Y183)+('Net zero supporting data'!Y176*ManureNEF))*NtoN2O*kgtoGg,"ERROR"))</f>
        <v>6.021983152959743E-2</v>
      </c>
      <c r="AI673" s="94">
        <f>IF('Net zero activities &amp; levers'!$C$9="Off",'Activity data'!BB56*ManureNEF*NtoN2O*kgtoGg,IF('Net zero activities &amp; levers'!$C$9="On",(('Net zero supporting data'!Z164*'Net zero supporting data'!Z183)+('Net zero supporting data'!Z176*ManureNEF))*NtoN2O*kgtoGg,"ERROR"))</f>
        <v>6.0298860739719302E-2</v>
      </c>
      <c r="AJ673" s="94">
        <f>IF('Net zero activities &amp; levers'!$C$9="Off",'Activity data'!BC56*ManureNEF*NtoN2O*kgtoGg,IF('Net zero activities &amp; levers'!$C$9="On",(('Net zero supporting data'!AA164*'Net zero supporting data'!AA183)+('Net zero supporting data'!AA176*ManureNEF))*NtoN2O*kgtoGg,"ERROR"))</f>
        <v>6.0377128582057585E-2</v>
      </c>
      <c r="AK673" s="94">
        <f>IF('Net zero activities &amp; levers'!$C$9="Off",'Activity data'!BD56*ManureNEF*NtoN2O*kgtoGg,IF('Net zero activities &amp; levers'!$C$9="On",(('Net zero supporting data'!AB164*'Net zero supporting data'!AB183)+('Net zero supporting data'!AB176*ManureNEF))*NtoN2O*kgtoGg,"ERROR"))</f>
        <v>6.0452645130385001E-2</v>
      </c>
      <c r="AL673" s="94">
        <f>IF('Net zero activities &amp; levers'!$C$9="Off",'Activity data'!BE56*ManureNEF*NtoN2O*kgtoGg,IF('Net zero activities &amp; levers'!$C$9="On",(('Net zero supporting data'!AC164*'Net zero supporting data'!AC183)+('Net zero supporting data'!AC176*ManureNEF))*NtoN2O*kgtoGg,"ERROR"))</f>
        <v>6.0524700795761104E-2</v>
      </c>
      <c r="AM673" s="94">
        <f>IF('Net zero activities &amp; levers'!$C$9="Off",'Activity data'!BF56*ManureNEF*NtoN2O*kgtoGg,IF('Net zero activities &amp; levers'!$C$9="On",(('Net zero supporting data'!AD164*'Net zero supporting data'!AD183)+('Net zero supporting data'!AD176*ManureNEF))*NtoN2O*kgtoGg,"ERROR"))</f>
        <v>6.059334448260556E-2</v>
      </c>
      <c r="AN673" s="94">
        <f>IF('Net zero activities &amp; levers'!$C$9="Off",'Activity data'!BG56*ManureNEF*NtoN2O*kgtoGg,IF('Net zero activities &amp; levers'!$C$9="On",(('Net zero supporting data'!AE164*'Net zero supporting data'!AE183)+('Net zero supporting data'!AE176*ManureNEF))*NtoN2O*kgtoGg,"ERROR"))</f>
        <v>6.0659933748931069E-2</v>
      </c>
      <c r="AO673" s="94">
        <f>IF('Net zero activities &amp; levers'!$C$9="Off",'Activity data'!BH56*ManureNEF*NtoN2O*kgtoGg,IF('Net zero activities &amp; levers'!$C$9="On",(('Net zero supporting data'!AF164*'Net zero supporting data'!AF183)+('Net zero supporting data'!AF176*ManureNEF))*NtoN2O*kgtoGg,"ERROR"))</f>
        <v>6.0721872346044863E-2</v>
      </c>
      <c r="AP673" s="94">
        <f>IF('Net zero activities &amp; levers'!$C$9="Off",'Activity data'!BI56*ManureNEF*NtoN2O*kgtoGg,IF('Net zero activities &amp; levers'!$C$9="On",(('Net zero supporting data'!AG164*'Net zero supporting data'!AG183)+('Net zero supporting data'!AG176*ManureNEF))*NtoN2O*kgtoGg,"ERROR"))</f>
        <v>6.0779624538849837E-2</v>
      </c>
      <c r="AQ673" s="94">
        <f>IF('Net zero activities &amp; levers'!$C$9="Off",'Activity data'!BJ56*ManureNEF*NtoN2O*kgtoGg,IF('Net zero activities &amp; levers'!$C$9="On",(('Net zero supporting data'!AH164*'Net zero supporting data'!AH183)+('Net zero supporting data'!AH176*ManureNEF))*NtoN2O*kgtoGg,"ERROR"))</f>
        <v>6.0833384786595716E-2</v>
      </c>
      <c r="AR673" s="94">
        <f>IF('Net zero activities &amp; levers'!$C$9="Off",'Activity data'!BK56*ManureNEF*NtoN2O*kgtoGg,IF('Net zero activities &amp; levers'!$C$9="On",(('Net zero supporting data'!AI164*'Net zero supporting data'!AI183)+('Net zero supporting data'!AI176*ManureNEF))*NtoN2O*kgtoGg,"ERROR"))</f>
        <v>6.0882335471582338E-2</v>
      </c>
      <c r="AS673" s="94">
        <f>IF('Net zero activities &amp; levers'!$C$9="Off",'Activity data'!BL56*ManureNEF*NtoN2O*kgtoGg,IF('Net zero activities &amp; levers'!$C$9="On",(('Net zero supporting data'!AJ164*'Net zero supporting data'!AJ183)+('Net zero supporting data'!AJ176*ManureNEF))*NtoN2O*kgtoGg,"ERROR"))</f>
        <v>6.0925577411786301E-2</v>
      </c>
      <c r="AT673" s="94">
        <f>IF('Net zero activities &amp; levers'!$C$9="Off",'Activity data'!BM56*ManureNEF*NtoN2O*kgtoGg,IF('Net zero activities &amp; levers'!$C$9="On",(('Net zero supporting data'!AK164*'Net zero supporting data'!AK183)+('Net zero supporting data'!AK176*ManureNEF))*NtoN2O*kgtoGg,"ERROR"))</f>
        <v>6.0961136932547622E-2</v>
      </c>
      <c r="AU673" s="94">
        <f>IF('Net zero activities &amp; levers'!$C$9="Off",'Activity data'!BN56*ManureNEF*NtoN2O*kgtoGg,IF('Net zero activities &amp; levers'!$C$9="On",(('Net zero supporting data'!AL164*'Net zero supporting data'!AL183)+('Net zero supporting data'!AL176*ManureNEF))*NtoN2O*kgtoGg,"ERROR"))</f>
        <v>6.0991033843485122E-2</v>
      </c>
      <c r="AV673" s="94">
        <f>IF('Net zero activities &amp; levers'!$C$9="Off",'Activity data'!BO56*ManureNEF*NtoN2O*kgtoGg,IF('Net zero activities &amp; levers'!$C$9="On",(('Net zero supporting data'!AM164*'Net zero supporting data'!AM183)+('Net zero supporting data'!AM176*ManureNEF))*NtoN2O*kgtoGg,"ERROR"))</f>
        <v>6.1016092608455606E-2</v>
      </c>
      <c r="AW673" s="94">
        <f>IF('Net zero activities &amp; levers'!$C$9="Off",'Activity data'!BP56*ManureNEF*NtoN2O*kgtoGg,IF('Net zero activities &amp; levers'!$C$9="On",(('Net zero supporting data'!AN164*'Net zero supporting data'!AN183)+('Net zero supporting data'!AN176*ManureNEF))*NtoN2O*kgtoGg,"ERROR"))</f>
        <v>6.1035130575816006E-2</v>
      </c>
      <c r="AY673" s="79"/>
      <c r="AZ673" s="79"/>
    </row>
    <row r="674" spans="1:52" x14ac:dyDescent="0.25">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4.8184424106406554E-2</v>
      </c>
      <c r="T674" s="22">
        <f t="shared" si="146"/>
        <v>4.8216060460925338E-2</v>
      </c>
      <c r="U674" s="22">
        <f t="shared" si="146"/>
        <v>4.8199674096262038E-2</v>
      </c>
      <c r="V674" s="22">
        <f t="shared" si="146"/>
        <v>4.8194997576699018E-2</v>
      </c>
      <c r="W674" s="22">
        <f t="shared" si="146"/>
        <v>4.8244972812994384E-2</v>
      </c>
      <c r="X674" s="22">
        <f t="shared" si="146"/>
        <v>4.8326033874168325E-2</v>
      </c>
      <c r="Y674" s="22">
        <f t="shared" si="146"/>
        <v>4.8403107594292762E-2</v>
      </c>
      <c r="Z674" s="22">
        <f t="shared" si="146"/>
        <v>4.8477003962554853E-2</v>
      </c>
      <c r="AA674" s="22">
        <f t="shared" si="146"/>
        <v>4.8547379461725201E-2</v>
      </c>
      <c r="AB674" s="22">
        <f t="shared" si="146"/>
        <v>4.8615815900803681E-2</v>
      </c>
      <c r="AC674" s="22">
        <f t="shared" si="146"/>
        <v>4.8683583638145775E-2</v>
      </c>
      <c r="AD674" s="22">
        <f t="shared" si="146"/>
        <v>4.875035082381185E-2</v>
      </c>
      <c r="AE674" s="22">
        <f t="shared" si="146"/>
        <v>4.8816214777594076E-2</v>
      </c>
      <c r="AF674" s="22">
        <f t="shared" si="146"/>
        <v>4.888146285326099E-2</v>
      </c>
      <c r="AG674" s="22">
        <f t="shared" si="146"/>
        <v>4.8946490566350427E-2</v>
      </c>
      <c r="AH674" s="22">
        <f t="shared" si="146"/>
        <v>4.901075711244629E-2</v>
      </c>
      <c r="AI674" s="22">
        <f t="shared" si="146"/>
        <v>4.9075076146951828E-2</v>
      </c>
      <c r="AJ674" s="22">
        <f t="shared" si="146"/>
        <v>4.9138775531575189E-2</v>
      </c>
      <c r="AK674" s="22">
        <f t="shared" si="146"/>
        <v>4.9200235736860311E-2</v>
      </c>
      <c r="AL674" s="22">
        <f t="shared" si="146"/>
        <v>4.9258879253864976E-2</v>
      </c>
      <c r="AM674" s="22">
        <f t="shared" si="146"/>
        <v>4.9314745884139137E-2</v>
      </c>
      <c r="AN674" s="22">
        <f t="shared" si="146"/>
        <v>4.9368940495370682E-2</v>
      </c>
      <c r="AO674" s="22">
        <f t="shared" si="146"/>
        <v>4.9419350094034843E-2</v>
      </c>
      <c r="AP674" s="22">
        <f t="shared" si="146"/>
        <v>4.9466352528654479E-2</v>
      </c>
      <c r="AQ674" s="22">
        <f t="shared" si="146"/>
        <v>4.9510106062625826E-2</v>
      </c>
      <c r="AR674" s="22">
        <f t="shared" si="146"/>
        <v>4.9549945266280641E-2</v>
      </c>
      <c r="AS674" s="22">
        <f t="shared" si="146"/>
        <v>4.9585138327678802E-2</v>
      </c>
      <c r="AT674" s="22">
        <f t="shared" si="146"/>
        <v>4.9614078943930974E-2</v>
      </c>
      <c r="AU674" s="22">
        <f t="shared" si="146"/>
        <v>4.9638410965511762E-2</v>
      </c>
      <c r="AV674" s="22">
        <f t="shared" si="146"/>
        <v>4.9658805393930298E-2</v>
      </c>
      <c r="AW674" s="22">
        <f t="shared" si="146"/>
        <v>4.9674299711508316E-2</v>
      </c>
      <c r="AY674" s="79"/>
      <c r="AZ674" s="79"/>
    </row>
    <row r="675" spans="1:52" x14ac:dyDescent="0.25">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7.445648564892029E-3</v>
      </c>
      <c r="T675" s="94">
        <f>IF('Net zero activities &amp; levers'!$C$9="Off",'Activity data'!AM58*ManureNEF*NtoN2O*kgtoGg,IF('Net zero activities &amp; levers'!$C$9="On",(('Net zero supporting data'!K165*'Net zero supporting data'!K183)+('Net zero supporting data'!K177*ManureNEF))*NtoN2O*kgtoGg,"ERROR"))</f>
        <v>7.4577338337269202E-3</v>
      </c>
      <c r="U675" s="94">
        <f>IF('Net zero activities &amp; levers'!$C$9="Off",'Activity data'!AN58*ManureNEF*NtoN2O*kgtoGg,IF('Net zero activities &amp; levers'!$C$9="On",(('Net zero supporting data'!L165*'Net zero supporting data'!L183)+('Net zero supporting data'!L177*ManureNEF))*NtoN2O*kgtoGg,"ERROR"))</f>
        <v>7.4579966791368151E-3</v>
      </c>
      <c r="V675" s="94">
        <f>IF('Net zero activities &amp; levers'!$C$9="Off",'Activity data'!AO58*ManureNEF*NtoN2O*kgtoGg,IF('Net zero activities &amp; levers'!$C$9="On",(('Net zero supporting data'!M165*'Net zero supporting data'!M183)+('Net zero supporting data'!M177*ManureNEF))*NtoN2O*kgtoGg,"ERROR"))</f>
        <v>7.4605291285120773E-3</v>
      </c>
      <c r="W675" s="94">
        <f>IF('Net zero activities &amp; levers'!$C$9="Off",'Activity data'!AP58*ManureNEF*NtoN2O*kgtoGg,IF('Net zero activities &amp; levers'!$C$9="On",(('Net zero supporting data'!N165*'Net zero supporting data'!N183)+('Net zero supporting data'!N177*ManureNEF))*NtoN2O*kgtoGg,"ERROR"))</f>
        <v>7.4753643058316672E-3</v>
      </c>
      <c r="X675" s="94">
        <f>IF('Net zero activities &amp; levers'!$C$9="Off",'Activity data'!AQ58*ManureNEF*NtoN2O*kgtoGg,IF('Net zero activities &amp; levers'!$C$9="On",(('Net zero supporting data'!O165*'Net zero supporting data'!O183)+('Net zero supporting data'!O177*ManureNEF))*NtoN2O*kgtoGg,"ERROR"))</f>
        <v>7.4969700596856387E-3</v>
      </c>
      <c r="Y675" s="94">
        <f>IF('Net zero activities &amp; levers'!$C$9="Off",'Activity data'!AR58*ManureNEF*NtoN2O*kgtoGg,IF('Net zero activities &amp; levers'!$C$9="On",(('Net zero supporting data'!P165*'Net zero supporting data'!P183)+('Net zero supporting data'!P177*ManureNEF))*NtoN2O*kgtoGg,"ERROR"))</f>
        <v>7.5171945898967292E-3</v>
      </c>
      <c r="Z675" s="94">
        <f>IF('Net zero activities &amp; levers'!$C$9="Off",'Activity data'!AS58*ManureNEF*NtoN2O*kgtoGg,IF('Net zero activities &amp; levers'!$C$9="On",(('Net zero supporting data'!Q165*'Net zero supporting data'!Q183)+('Net zero supporting data'!Q177*ManureNEF))*NtoN2O*kgtoGg,"ERROR"))</f>
        <v>7.536264857338092E-3</v>
      </c>
      <c r="AA675" s="94">
        <f>IF('Net zero activities &amp; levers'!$C$9="Off",'Activity data'!AT58*ManureNEF*NtoN2O*kgtoGg,IF('Net zero activities &amp; levers'!$C$9="On",(('Net zero supporting data'!R165*'Net zero supporting data'!R183)+('Net zero supporting data'!R177*ManureNEF))*NtoN2O*kgtoGg,"ERROR"))</f>
        <v>7.5541359508139614E-3</v>
      </c>
      <c r="AB675" s="94">
        <f>IF('Net zero activities &amp; levers'!$C$9="Off",'Activity data'!AU58*ManureNEF*NtoN2O*kgtoGg,IF('Net zero activities &amp; levers'!$C$9="On",(('Net zero supporting data'!S165*'Net zero supporting data'!S183)+('Net zero supporting data'!S177*ManureNEF))*NtoN2O*kgtoGg,"ERROR"))</f>
        <v>7.571204212548587E-3</v>
      </c>
      <c r="AC675" s="94">
        <f>IF('Net zero activities &amp; levers'!$C$9="Off",'Activity data'!AV58*ManureNEF*NtoN2O*kgtoGg,IF('Net zero activities &amp; levers'!$C$9="On",(('Net zero supporting data'!T165*'Net zero supporting data'!T183)+('Net zero supporting data'!T177*ManureNEF))*NtoN2O*kgtoGg,"ERROR"))</f>
        <v>7.5877884289548541E-3</v>
      </c>
      <c r="AD675" s="94">
        <f>IF('Net zero activities &amp; levers'!$C$9="Off",'Activity data'!AW58*ManureNEF*NtoN2O*kgtoGg,IF('Net zero activities &amp; levers'!$C$9="On",(('Net zero supporting data'!U165*'Net zero supporting data'!U183)+('Net zero supporting data'!U177*ManureNEF))*NtoN2O*kgtoGg,"ERROR"))</f>
        <v>7.6038348009783239E-3</v>
      </c>
      <c r="AE675" s="94">
        <f>IF('Net zero activities &amp; levers'!$C$9="Off",'Activity data'!AX58*ManureNEF*NtoN2O*kgtoGg,IF('Net zero activities &amp; levers'!$C$9="On",(('Net zero supporting data'!V165*'Net zero supporting data'!V183)+('Net zero supporting data'!V177*ManureNEF))*NtoN2O*kgtoGg,"ERROR"))</f>
        <v>7.6193864248796164E-3</v>
      </c>
      <c r="AF675" s="94">
        <f>IF('Net zero activities &amp; levers'!$C$9="Off",'Activity data'!AY58*ManureNEF*NtoN2O*kgtoGg,IF('Net zero activities &amp; levers'!$C$9="On",(('Net zero supporting data'!W165*'Net zero supporting data'!W183)+('Net zero supporting data'!W177*ManureNEF))*NtoN2O*kgtoGg,"ERROR"))</f>
        <v>7.6345278486947468E-3</v>
      </c>
      <c r="AG675" s="94">
        <f>IF('Net zero activities &amp; levers'!$C$9="Off",'Activity data'!AZ58*ManureNEF*NtoN2O*kgtoGg,IF('Net zero activities &amp; levers'!$C$9="On",(('Net zero supporting data'!X165*'Net zero supporting data'!X183)+('Net zero supporting data'!X177*ManureNEF))*NtoN2O*kgtoGg,"ERROR"))</f>
        <v>7.6493661802614753E-3</v>
      </c>
      <c r="AH675" s="94">
        <f>IF('Net zero activities &amp; levers'!$C$9="Off",'Activity data'!BA58*ManureNEF*NtoN2O*kgtoGg,IF('Net zero activities &amp; levers'!$C$9="On",(('Net zero supporting data'!Y165*'Net zero supporting data'!Y183)+('Net zero supporting data'!Y177*ManureNEF))*NtoN2O*kgtoGg,"ERROR"))</f>
        <v>7.6637931977367596E-3</v>
      </c>
      <c r="AI675" s="94">
        <f>IF('Net zero activities &amp; levers'!$C$9="Off",'Activity data'!BB58*ManureNEF*NtoN2O*kgtoGg,IF('Net zero activities &amp; levers'!$C$9="On",(('Net zero supporting data'!Z165*'Net zero supporting data'!Z183)+('Net zero supporting data'!Z177*ManureNEF))*NtoN2O*kgtoGg,"ERROR"))</f>
        <v>7.678008232817223E-3</v>
      </c>
      <c r="AJ675" s="94">
        <f>IF('Net zero activities &amp; levers'!$C$9="Off",'Activity data'!BC58*ManureNEF*NtoN2O*kgtoGg,IF('Net zero activities &amp; levers'!$C$9="On",(('Net zero supporting data'!AA165*'Net zero supporting data'!AA183)+('Net zero supporting data'!AA177*ManureNEF))*NtoN2O*kgtoGg,"ERROR"))</f>
        <v>7.6918710267490174E-3</v>
      </c>
      <c r="AK675" s="94">
        <f>IF('Net zero activities &amp; levers'!$C$9="Off",'Activity data'!BD58*ManureNEF*NtoN2O*kgtoGg,IF('Net zero activities &amp; levers'!$C$9="On",(('Net zero supporting data'!AB165*'Net zero supporting data'!AB183)+('Net zero supporting data'!AB177*ManureNEF))*NtoN2O*kgtoGg,"ERROR"))</f>
        <v>7.7050269321517805E-3</v>
      </c>
      <c r="AL675" s="94">
        <f>IF('Net zero activities &amp; levers'!$C$9="Off",'Activity data'!BE58*ManureNEF*NtoN2O*kgtoGg,IF('Net zero activities &amp; levers'!$C$9="On",(('Net zero supporting data'!AC165*'Net zero supporting data'!AC183)+('Net zero supporting data'!AC177*ManureNEF))*NtoN2O*kgtoGg,"ERROR"))</f>
        <v>7.7173585913482183E-3</v>
      </c>
      <c r="AM675" s="94">
        <f>IF('Net zero activities &amp; levers'!$C$9="Off",'Activity data'!BF58*ManureNEF*NtoN2O*kgtoGg,IF('Net zero activities &amp; levers'!$C$9="On",(('Net zero supporting data'!AD165*'Net zero supporting data'!AD183)+('Net zero supporting data'!AD177*ManureNEF))*NtoN2O*kgtoGg,"ERROR"))</f>
        <v>7.7288879821910744E-3</v>
      </c>
      <c r="AN675" s="94">
        <f>IF('Net zero activities &amp; levers'!$C$9="Off",'Activity data'!BG58*ManureNEF*NtoN2O*kgtoGg,IF('Net zero activities &amp; levers'!$C$9="On",(('Net zero supporting data'!AE165*'Net zero supporting data'!AE183)+('Net zero supporting data'!AE177*ManureNEF))*NtoN2O*kgtoGg,"ERROR"))</f>
        <v>7.7398760837182118E-3</v>
      </c>
      <c r="AO675" s="94">
        <f>IF('Net zero activities &amp; levers'!$C$9="Off",'Activity data'!BH58*ManureNEF*NtoN2O*kgtoGg,IF('Net zero activities &amp; levers'!$C$9="On",(('Net zero supporting data'!AF165*'Net zero supporting data'!AF183)+('Net zero supporting data'!AF177*ManureNEF))*NtoN2O*kgtoGg,"ERROR"))</f>
        <v>7.7498578922054195E-3</v>
      </c>
      <c r="AP675" s="94">
        <f>IF('Net zero activities &amp; levers'!$C$9="Off",'Activity data'!BI58*ManureNEF*NtoN2O*kgtoGg,IF('Net zero activities &amp; levers'!$C$9="On",(('Net zero supporting data'!AG165*'Net zero supporting data'!AG183)+('Net zero supporting data'!AG177*ManureNEF))*NtoN2O*kgtoGg,"ERROR"))</f>
        <v>7.7589301068001311E-3</v>
      </c>
      <c r="AQ675" s="94">
        <f>IF('Net zero activities &amp; levers'!$C$9="Off",'Activity data'!BJ58*ManureNEF*NtoN2O*kgtoGg,IF('Net zero activities &amp; levers'!$C$9="On",(('Net zero supporting data'!AH165*'Net zero supporting data'!AH183)+('Net zero supporting data'!AH177*ManureNEF))*NtoN2O*kgtoGg,"ERROR"))</f>
        <v>7.7671389925368737E-3</v>
      </c>
      <c r="AR675" s="94">
        <f>IF('Net zero activities &amp; levers'!$C$9="Off",'Activity data'!BK58*ManureNEF*NtoN2O*kgtoGg,IF('Net zero activities &amp; levers'!$C$9="On",(('Net zero supporting data'!AI165*'Net zero supporting data'!AI183)+('Net zero supporting data'!AI177*ManureNEF))*NtoN2O*kgtoGg,"ERROR"))</f>
        <v>7.7743457304660793E-3</v>
      </c>
      <c r="AS675" s="94">
        <f>IF('Net zero activities &amp; levers'!$C$9="Off",'Activity data'!BL58*ManureNEF*NtoN2O*kgtoGg,IF('Net zero activities &amp; levers'!$C$9="On",(('Net zero supporting data'!AJ165*'Net zero supporting data'!AJ183)+('Net zero supporting data'!AJ177*ManureNEF))*NtoN2O*kgtoGg,"ERROR"))</f>
        <v>7.7803971266300741E-3</v>
      </c>
      <c r="AT675" s="94">
        <f>IF('Net zero activities &amp; levers'!$C$9="Off",'Activity data'!BM58*ManureNEF*NtoN2O*kgtoGg,IF('Net zero activities &amp; levers'!$C$9="On",(('Net zero supporting data'!AK165*'Net zero supporting data'!AK183)+('Net zero supporting data'!AK177*ManureNEF))*NtoN2O*kgtoGg,"ERROR"))</f>
        <v>7.7849455648389063E-3</v>
      </c>
      <c r="AU675" s="94">
        <f>IF('Net zero activities &amp; levers'!$C$9="Off",'Activity data'!BN58*ManureNEF*NtoN2O*kgtoGg,IF('Net zero activities &amp; levers'!$C$9="On",(('Net zero supporting data'!AL165*'Net zero supporting data'!AL183)+('Net zero supporting data'!AL177*ManureNEF))*NtoN2O*kgtoGg,"ERROR"))</f>
        <v>7.7883687411193182E-3</v>
      </c>
      <c r="AV675" s="94">
        <f>IF('Net zero activities &amp; levers'!$C$9="Off",'Activity data'!BO58*ManureNEF*NtoN2O*kgtoGg,IF('Net zero activities &amp; levers'!$C$9="On",(('Net zero supporting data'!AM165*'Net zero supporting data'!AM183)+('Net zero supporting data'!AM177*ManureNEF))*NtoN2O*kgtoGg,"ERROR"))</f>
        <v>7.7908253006430447E-3</v>
      </c>
      <c r="AW675" s="94">
        <f>IF('Net zero activities &amp; levers'!$C$9="Off",'Activity data'!BP58*ManureNEF*NtoN2O*kgtoGg,IF('Net zero activities &amp; levers'!$C$9="On",(('Net zero supporting data'!AN165*'Net zero supporting data'!AN183)+('Net zero supporting data'!AN177*ManureNEF))*NtoN2O*kgtoGg,"ERROR"))</f>
        <v>7.7921100551359059E-3</v>
      </c>
      <c r="AY675" s="79"/>
      <c r="AZ675" s="79"/>
    </row>
    <row r="676" spans="1:52" x14ac:dyDescent="0.25">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8.7964358824768801E-2</v>
      </c>
      <c r="O676" s="22">
        <f t="shared" si="147"/>
        <v>8.8412215452112072E-2</v>
      </c>
      <c r="P676" s="22">
        <f t="shared" si="147"/>
        <v>8.8924932944132923E-2</v>
      </c>
      <c r="Q676" s="22">
        <f t="shared" si="147"/>
        <v>8.9476727309038592E-2</v>
      </c>
      <c r="R676" s="22">
        <f t="shared" si="147"/>
        <v>9.0065414259340087E-2</v>
      </c>
      <c r="S676" s="22">
        <f t="shared" si="147"/>
        <v>8.9839637831651067E-2</v>
      </c>
      <c r="T676" s="22">
        <f t="shared" si="147"/>
        <v>8.9985459403239057E-2</v>
      </c>
      <c r="U676" s="22">
        <f t="shared" si="147"/>
        <v>8.998863091156703E-2</v>
      </c>
      <c r="V676" s="22">
        <f t="shared" si="147"/>
        <v>9.0019187596148326E-2</v>
      </c>
      <c r="W676" s="22">
        <f t="shared" si="147"/>
        <v>9.0198189726848496E-2</v>
      </c>
      <c r="X676" s="22">
        <f t="shared" si="147"/>
        <v>9.0458886036163061E-2</v>
      </c>
      <c r="Y676" s="22">
        <f t="shared" si="147"/>
        <v>9.0702916418962359E-2</v>
      </c>
      <c r="Z676" s="22">
        <f t="shared" si="147"/>
        <v>9.0933019398622597E-2</v>
      </c>
      <c r="AA676" s="22">
        <f t="shared" si="147"/>
        <v>9.1148653073988131E-2</v>
      </c>
      <c r="AB676" s="22">
        <f t="shared" si="147"/>
        <v>9.1354599733878203E-2</v>
      </c>
      <c r="AC676" s="22">
        <f t="shared" si="147"/>
        <v>9.1554705874085499E-2</v>
      </c>
      <c r="AD676" s="22">
        <f t="shared" si="147"/>
        <v>9.1748322352023765E-2</v>
      </c>
      <c r="AE676" s="22">
        <f t="shared" si="147"/>
        <v>9.1935969169733386E-2</v>
      </c>
      <c r="AF676" s="22">
        <f t="shared" si="147"/>
        <v>9.2118666488838791E-2</v>
      </c>
      <c r="AG676" s="22">
        <f t="shared" si="147"/>
        <v>9.2297706678872285E-2</v>
      </c>
      <c r="AH676" s="22">
        <f t="shared" si="147"/>
        <v>9.2471783928647647E-2</v>
      </c>
      <c r="AI676" s="22">
        <f t="shared" si="147"/>
        <v>9.2643303386256037E-2</v>
      </c>
      <c r="AJ676" s="22">
        <f t="shared" si="147"/>
        <v>9.2810572681242626E-2</v>
      </c>
      <c r="AK676" s="22">
        <f t="shared" si="147"/>
        <v>9.2969312617250999E-2</v>
      </c>
      <c r="AL676" s="22">
        <f t="shared" si="147"/>
        <v>9.3118107149576246E-2</v>
      </c>
      <c r="AM676" s="22">
        <f t="shared" si="147"/>
        <v>9.3257221464295006E-2</v>
      </c>
      <c r="AN676" s="22">
        <f t="shared" si="147"/>
        <v>9.3389804549979458E-2</v>
      </c>
      <c r="AO676" s="22">
        <f t="shared" si="147"/>
        <v>9.3510245644073564E-2</v>
      </c>
      <c r="AP676" s="22">
        <f t="shared" si="147"/>
        <v>9.3619711524233831E-2</v>
      </c>
      <c r="AQ676" s="22">
        <f t="shared" si="147"/>
        <v>9.3718760427114856E-2</v>
      </c>
      <c r="AR676" s="22">
        <f t="shared" si="147"/>
        <v>9.3805717355025783E-2</v>
      </c>
      <c r="AS676" s="22">
        <f t="shared" si="147"/>
        <v>9.387873386057409E-2</v>
      </c>
      <c r="AT676" s="22">
        <f t="shared" si="147"/>
        <v>9.3933615586164518E-2</v>
      </c>
      <c r="AU676" s="22">
        <f t="shared" si="147"/>
        <v>9.3974919834489676E-2</v>
      </c>
      <c r="AV676" s="22">
        <f t="shared" si="147"/>
        <v>9.40045608276147E-2</v>
      </c>
      <c r="AW676" s="22">
        <f t="shared" si="147"/>
        <v>9.402006275163588E-2</v>
      </c>
      <c r="AY676" s="79"/>
      <c r="AZ676" s="79"/>
    </row>
    <row r="677" spans="1:52" x14ac:dyDescent="0.25">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5">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5">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0.12100901910045002</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0.11660641339960408</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0.10257712115041472</v>
      </c>
      <c r="T679" s="94">
        <f>IF('Net zero activities &amp; levers'!$C$9="Off",'Activity data'!AM62*ManureNEF*NtoN2O*kgtoGg,IF('Net zero activities &amp; levers'!$C$9="On",(('Net zero supporting data'!K166*'Net zero supporting data'!K183)+('Net zero supporting data'!K178*ManureNEF))*NtoN2O*kgtoGg,"ERROR"))</f>
        <v>0.10612173832190724</v>
      </c>
      <c r="U679" s="94">
        <f>IF('Net zero activities &amp; levers'!$C$9="Off",'Activity data'!AN62*ManureNEF*NtoN2O*kgtoGg,IF('Net zero activities &amp; levers'!$C$9="On",(('Net zero supporting data'!L166*'Net zero supporting data'!L183)+('Net zero supporting data'!L178*ManureNEF))*NtoN2O*kgtoGg,"ERROR"))</f>
        <v>0.10603051457441355</v>
      </c>
      <c r="V679" s="94">
        <f>IF('Net zero activities &amp; levers'!$C$9="Off",'Activity data'!AO62*ManureNEF*NtoN2O*kgtoGg,IF('Net zero activities &amp; levers'!$C$9="On",(('Net zero supporting data'!M166*'Net zero supporting data'!M183)+('Net zero supporting data'!M178*ManureNEF))*NtoN2O*kgtoGg,"ERROR"))</f>
        <v>0.1036407345850178</v>
      </c>
      <c r="W679" s="94">
        <f>IF('Net zero activities &amp; levers'!$C$9="Off",'Activity data'!AP62*ManureNEF*NtoN2O*kgtoGg,IF('Net zero activities &amp; levers'!$C$9="On",(('Net zero supporting data'!N166*'Net zero supporting data'!N183)+('Net zero supporting data'!N178*ManureNEF))*NtoN2O*kgtoGg,"ERROR"))</f>
        <v>0.10235637270354113</v>
      </c>
      <c r="X679" s="94">
        <f>IF('Net zero activities &amp; levers'!$C$9="Off",'Activity data'!AQ62*ManureNEF*NtoN2O*kgtoGg,IF('Net zero activities &amp; levers'!$C$9="On",(('Net zero supporting data'!O166*'Net zero supporting data'!O183)+('Net zero supporting data'!O178*ManureNEF))*NtoN2O*kgtoGg,"ERROR"))</f>
        <v>0.10122895975061659</v>
      </c>
      <c r="Y679" s="94">
        <f>IF('Net zero activities &amp; levers'!$C$9="Off",'Activity data'!AR62*ManureNEF*NtoN2O*kgtoGg,IF('Net zero activities &amp; levers'!$C$9="On",(('Net zero supporting data'!P166*'Net zero supporting data'!P183)+('Net zero supporting data'!P178*ManureNEF))*NtoN2O*kgtoGg,"ERROR"))</f>
        <v>0.10055360331560556</v>
      </c>
      <c r="Z679" s="94">
        <f>IF('Net zero activities &amp; levers'!$C$9="Off",'Activity data'!AS62*ManureNEF*NtoN2O*kgtoGg,IF('Net zero activities &amp; levers'!$C$9="On",(('Net zero supporting data'!Q166*'Net zero supporting data'!Q183)+('Net zero supporting data'!Q178*ManureNEF))*NtoN2O*kgtoGg,"ERROR"))</f>
        <v>0.10018513789519663</v>
      </c>
      <c r="AA679" s="94">
        <f>IF('Net zero activities &amp; levers'!$C$9="Off",'Activity data'!AT62*ManureNEF*NtoN2O*kgtoGg,IF('Net zero activities &amp; levers'!$C$9="On",(('Net zero supporting data'!R166*'Net zero supporting data'!R183)+('Net zero supporting data'!R178*ManureNEF))*NtoN2O*kgtoGg,"ERROR"))</f>
        <v>0.10011583979014999</v>
      </c>
      <c r="AB679" s="94">
        <f>IF('Net zero activities &amp; levers'!$C$9="Off",'Activity data'!AU62*ManureNEF*NtoN2O*kgtoGg,IF('Net zero activities &amp; levers'!$C$9="On",(('Net zero supporting data'!S166*'Net zero supporting data'!S183)+('Net zero supporting data'!S178*ManureNEF))*NtoN2O*kgtoGg,"ERROR"))</f>
        <v>0.10060044292898597</v>
      </c>
      <c r="AC679" s="94">
        <f>IF('Net zero activities &amp; levers'!$C$9="Off",'Activity data'!AV62*ManureNEF*NtoN2O*kgtoGg,IF('Net zero activities &amp; levers'!$C$9="On",(('Net zero supporting data'!T166*'Net zero supporting data'!T183)+('Net zero supporting data'!T178*ManureNEF))*NtoN2O*kgtoGg,"ERROR"))</f>
        <v>0.10165526096833698</v>
      </c>
      <c r="AD679" s="94">
        <f>IF('Net zero activities &amp; levers'!$C$9="Off",'Activity data'!AW62*ManureNEF*NtoN2O*kgtoGg,IF('Net zero activities &amp; levers'!$C$9="On",(('Net zero supporting data'!U166*'Net zero supporting data'!U183)+('Net zero supporting data'!U178*ManureNEF))*NtoN2O*kgtoGg,"ERROR"))</f>
        <v>0.10315232591064444</v>
      </c>
      <c r="AE679" s="94">
        <f>IF('Net zero activities &amp; levers'!$C$9="Off",'Activity data'!AX62*ManureNEF*NtoN2O*kgtoGg,IF('Net zero activities &amp; levers'!$C$9="On",(('Net zero supporting data'!V166*'Net zero supporting data'!V183)+('Net zero supporting data'!V178*ManureNEF))*NtoN2O*kgtoGg,"ERROR"))</f>
        <v>0.10477689916810205</v>
      </c>
      <c r="AF679" s="94">
        <f>IF('Net zero activities &amp; levers'!$C$9="Off",'Activity data'!AY62*ManureNEF*NtoN2O*kgtoGg,IF('Net zero activities &amp; levers'!$C$9="On",(('Net zero supporting data'!W166*'Net zero supporting data'!W183)+('Net zero supporting data'!W178*ManureNEF))*NtoN2O*kgtoGg,"ERROR"))</f>
        <v>0.10655681280553714</v>
      </c>
      <c r="AG679" s="94">
        <f>IF('Net zero activities &amp; levers'!$C$9="Off",'Activity data'!AZ62*ManureNEF*NtoN2O*kgtoGg,IF('Net zero activities &amp; levers'!$C$9="On",(('Net zero supporting data'!X166*'Net zero supporting data'!X183)+('Net zero supporting data'!X178*ManureNEF))*NtoN2O*kgtoGg,"ERROR"))</f>
        <v>0.10882806063893279</v>
      </c>
      <c r="AH679" s="94">
        <f>IF('Net zero activities &amp; levers'!$C$9="Off",'Activity data'!BA62*ManureNEF*NtoN2O*kgtoGg,IF('Net zero activities &amp; levers'!$C$9="On",(('Net zero supporting data'!Y166*'Net zero supporting data'!Y183)+('Net zero supporting data'!Y178*ManureNEF))*NtoN2O*kgtoGg,"ERROR"))</f>
        <v>0.11126188610963902</v>
      </c>
      <c r="AI679" s="94">
        <f>IF('Net zero activities &amp; levers'!$C$9="Off",'Activity data'!BB62*ManureNEF*NtoN2O*kgtoGg,IF('Net zero activities &amp; levers'!$C$9="On",(('Net zero supporting data'!Z166*'Net zero supporting data'!Z183)+('Net zero supporting data'!Z178*ManureNEF))*NtoN2O*kgtoGg,"ERROR"))</f>
        <v>0.11386230951414482</v>
      </c>
      <c r="AJ679" s="94">
        <f>IF('Net zero activities &amp; levers'!$C$9="Off",'Activity data'!BC62*ManureNEF*NtoN2O*kgtoGg,IF('Net zero activities &amp; levers'!$C$9="On",(('Net zero supporting data'!AA166*'Net zero supporting data'!AA183)+('Net zero supporting data'!AA178*ManureNEF))*NtoN2O*kgtoGg,"ERROR"))</f>
        <v>0.11665295090720325</v>
      </c>
      <c r="AK679" s="94">
        <f>IF('Net zero activities &amp; levers'!$C$9="Off",'Activity data'!BD62*ManureNEF*NtoN2O*kgtoGg,IF('Net zero activities &amp; levers'!$C$9="On",(('Net zero supporting data'!AB166*'Net zero supporting data'!AB183)+('Net zero supporting data'!AB178*ManureNEF))*NtoN2O*kgtoGg,"ERROR"))</f>
        <v>0.11955448296180408</v>
      </c>
      <c r="AL679" s="94">
        <f>IF('Net zero activities &amp; levers'!$C$9="Off",'Activity data'!BE62*ManureNEF*NtoN2O*kgtoGg,IF('Net zero activities &amp; levers'!$C$9="On",(('Net zero supporting data'!AC166*'Net zero supporting data'!AC183)+('Net zero supporting data'!AC178*ManureNEF))*NtoN2O*kgtoGg,"ERROR"))</f>
        <v>0.12240449334862206</v>
      </c>
      <c r="AM679" s="94">
        <f>IF('Net zero activities &amp; levers'!$C$9="Off",'Activity data'!BF62*ManureNEF*NtoN2O*kgtoGg,IF('Net zero activities &amp; levers'!$C$9="On",(('Net zero supporting data'!AD166*'Net zero supporting data'!AD183)+('Net zero supporting data'!AD178*ManureNEF))*NtoN2O*kgtoGg,"ERROR"))</f>
        <v>0.12514279113351157</v>
      </c>
      <c r="AN679" s="94">
        <f>IF('Net zero activities &amp; levers'!$C$9="Off",'Activity data'!BG62*ManureNEF*NtoN2O*kgtoGg,IF('Net zero activities &amp; levers'!$C$9="On",(('Net zero supporting data'!AE166*'Net zero supporting data'!AE183)+('Net zero supporting data'!AE178*ManureNEF))*NtoN2O*kgtoGg,"ERROR"))</f>
        <v>0.12798748329061832</v>
      </c>
      <c r="AO679" s="94">
        <f>IF('Net zero activities &amp; levers'!$C$9="Off",'Activity data'!BH62*ManureNEF*NtoN2O*kgtoGg,IF('Net zero activities &amp; levers'!$C$9="On",(('Net zero supporting data'!AF166*'Net zero supporting data'!AF183)+('Net zero supporting data'!AF178*ManureNEF))*NtoN2O*kgtoGg,"ERROR"))</f>
        <v>0.13062298874605013</v>
      </c>
      <c r="AP679" s="94">
        <f>IF('Net zero activities &amp; levers'!$C$9="Off",'Activity data'!BI62*ManureNEF*NtoN2O*kgtoGg,IF('Net zero activities &amp; levers'!$C$9="On",(('Net zero supporting data'!AG166*'Net zero supporting data'!AG183)+('Net zero supporting data'!AG178*ManureNEF))*NtoN2O*kgtoGg,"ERROR"))</f>
        <v>0.13332536020230906</v>
      </c>
      <c r="AQ679" s="94">
        <f>IF('Net zero activities &amp; levers'!$C$9="Off",'Activity data'!BJ62*ManureNEF*NtoN2O*kgtoGg,IF('Net zero activities &amp; levers'!$C$9="On",(('Net zero supporting data'!AH166*'Net zero supporting data'!AH183)+('Net zero supporting data'!AH178*ManureNEF))*NtoN2O*kgtoGg,"ERROR"))</f>
        <v>0.13615436014686075</v>
      </c>
      <c r="AR679" s="94">
        <f>IF('Net zero activities &amp; levers'!$C$9="Off",'Activity data'!BK62*ManureNEF*NtoN2O*kgtoGg,IF('Net zero activities &amp; levers'!$C$9="On",(('Net zero supporting data'!AI166*'Net zero supporting data'!AI183)+('Net zero supporting data'!AI178*ManureNEF))*NtoN2O*kgtoGg,"ERROR"))</f>
        <v>0.13911846964021221</v>
      </c>
      <c r="AS679" s="94">
        <f>IF('Net zero activities &amp; levers'!$C$9="Off",'Activity data'!BL62*ManureNEF*NtoN2O*kgtoGg,IF('Net zero activities &amp; levers'!$C$9="On",(('Net zero supporting data'!AJ166*'Net zero supporting data'!AJ183)+('Net zero supporting data'!AJ178*ManureNEF))*NtoN2O*kgtoGg,"ERROR"))</f>
        <v>0.14222468867268048</v>
      </c>
      <c r="AT679" s="94">
        <f>IF('Net zero activities &amp; levers'!$C$9="Off",'Activity data'!BM62*ManureNEF*NtoN2O*kgtoGg,IF('Net zero activities &amp; levers'!$C$9="On",(('Net zero supporting data'!AK166*'Net zero supporting data'!AK183)+('Net zero supporting data'!AK178*ManureNEF))*NtoN2O*kgtoGg,"ERROR"))</f>
        <v>0.14508620992791244</v>
      </c>
      <c r="AU679" s="94">
        <f>IF('Net zero activities &amp; levers'!$C$9="Off",'Activity data'!BN62*ManureNEF*NtoN2O*kgtoGg,IF('Net zero activities &amp; levers'!$C$9="On",(('Net zero supporting data'!AL166*'Net zero supporting data'!AL183)+('Net zero supporting data'!AL178*ManureNEF))*NtoN2O*kgtoGg,"ERROR"))</f>
        <v>0.14808269746470262</v>
      </c>
      <c r="AV679" s="94">
        <f>IF('Net zero activities &amp; levers'!$C$9="Off",'Activity data'!BO62*ManureNEF*NtoN2O*kgtoGg,IF('Net zero activities &amp; levers'!$C$9="On",(('Net zero supporting data'!AM166*'Net zero supporting data'!AM183)+('Net zero supporting data'!AM178*ManureNEF))*NtoN2O*kgtoGg,"ERROR"))</f>
        <v>0.15134508064341001</v>
      </c>
      <c r="AW679" s="94">
        <f>IF('Net zero activities &amp; levers'!$C$9="Off",'Activity data'!BP62*ManureNEF*NtoN2O*kgtoGg,IF('Net zero activities &amp; levers'!$C$9="On",(('Net zero supporting data'!AN166*'Net zero supporting data'!AN183)+('Net zero supporting data'!AN178*ManureNEF))*NtoN2O*kgtoGg,"ERROR"))</f>
        <v>0.15480705115761836</v>
      </c>
      <c r="AY679" s="79"/>
      <c r="AZ679" s="79"/>
    </row>
    <row r="680" spans="1:52" x14ac:dyDescent="0.25">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3.0700450247237832E-2</v>
      </c>
      <c r="P680" s="22">
        <f t="shared" si="150"/>
        <v>3.0053355161673637E-2</v>
      </c>
      <c r="Q680" s="22">
        <f t="shared" si="150"/>
        <v>2.9583492368545926E-2</v>
      </c>
      <c r="R680" s="22">
        <f t="shared" si="150"/>
        <v>2.9155206131309685E-2</v>
      </c>
      <c r="S680" s="22">
        <f t="shared" si="150"/>
        <v>2.6024207350768307E-2</v>
      </c>
      <c r="T680" s="22">
        <f t="shared" si="150"/>
        <v>2.6923490263131886E-2</v>
      </c>
      <c r="U680" s="22">
        <f t="shared" si="150"/>
        <v>2.6900346450033353E-2</v>
      </c>
      <c r="V680" s="22">
        <f t="shared" si="150"/>
        <v>2.6294050140785639E-2</v>
      </c>
      <c r="W680" s="22">
        <f t="shared" si="150"/>
        <v>2.5968202626816525E-2</v>
      </c>
      <c r="X680" s="22">
        <f t="shared" si="150"/>
        <v>2.5682173655367548E-2</v>
      </c>
      <c r="Y680" s="22">
        <f t="shared" si="150"/>
        <v>2.5510833148797568E-2</v>
      </c>
      <c r="Z680" s="22">
        <f t="shared" si="150"/>
        <v>2.5417352064567786E-2</v>
      </c>
      <c r="AA680" s="22">
        <f t="shared" si="150"/>
        <v>2.539977087068631E-2</v>
      </c>
      <c r="AB680" s="22">
        <f t="shared" si="150"/>
        <v>2.5522716537580269E-2</v>
      </c>
      <c r="AC680" s="22">
        <f t="shared" si="150"/>
        <v>2.5790327902234858E-2</v>
      </c>
      <c r="AD680" s="22">
        <f t="shared" si="150"/>
        <v>2.6170138994993514E-2</v>
      </c>
      <c r="AE680" s="22">
        <f t="shared" si="150"/>
        <v>2.6582299434226301E-2</v>
      </c>
      <c r="AF680" s="22">
        <f t="shared" si="150"/>
        <v>2.7033870321063219E-2</v>
      </c>
      <c r="AG680" s="22">
        <f t="shared" si="150"/>
        <v>2.7610094569690744E-2</v>
      </c>
      <c r="AH680" s="22">
        <f t="shared" si="150"/>
        <v>2.8227565385744974E-2</v>
      </c>
      <c r="AI680" s="22">
        <f t="shared" si="150"/>
        <v>2.8887302733797623E-2</v>
      </c>
      <c r="AJ680" s="22">
        <f t="shared" si="150"/>
        <v>2.9595299111938284E-2</v>
      </c>
      <c r="AK680" s="22">
        <f t="shared" si="150"/>
        <v>3.0331428874374376E-2</v>
      </c>
      <c r="AL680" s="22">
        <f t="shared" si="150"/>
        <v>3.1054487392946327E-2</v>
      </c>
      <c r="AM680" s="22">
        <f t="shared" si="150"/>
        <v>3.1749203997808124E-2</v>
      </c>
      <c r="AN680" s="22">
        <f t="shared" si="150"/>
        <v>3.2470913261193425E-2</v>
      </c>
      <c r="AO680" s="22">
        <f t="shared" si="150"/>
        <v>3.3139551059535081E-2</v>
      </c>
      <c r="AP680" s="22">
        <f t="shared" si="150"/>
        <v>3.3825153017630158E-2</v>
      </c>
      <c r="AQ680" s="22">
        <f t="shared" si="150"/>
        <v>3.454288110676583E-2</v>
      </c>
      <c r="AR680" s="22">
        <f t="shared" si="150"/>
        <v>3.5294887004379646E-2</v>
      </c>
      <c r="AS680" s="22">
        <f t="shared" si="150"/>
        <v>3.6082946634746177E-2</v>
      </c>
      <c r="AT680" s="22">
        <f t="shared" si="150"/>
        <v>3.6808925504591701E-2</v>
      </c>
      <c r="AU680" s="22">
        <f t="shared" si="150"/>
        <v>3.7569145835469123E-2</v>
      </c>
      <c r="AV680" s="22">
        <f t="shared" si="150"/>
        <v>3.8396824906086091E-2</v>
      </c>
      <c r="AW680" s="22">
        <f t="shared" si="150"/>
        <v>3.9275140045890937E-2</v>
      </c>
      <c r="AY680" s="79"/>
      <c r="AZ680" s="79"/>
    </row>
    <row r="681" spans="1:52" x14ac:dyDescent="0.25">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0.16770706546141487</v>
      </c>
      <c r="T681" s="94">
        <f>IF('Net zero activities &amp; levers'!$C$9="Off",'Activity data'!AM64*ManureNEF*NtoN2O*kgtoGg,IF('Net zero activities &amp; levers'!$C$9="On",(('Net zero supporting data'!K167*'Net zero supporting data'!K183)+('Net zero supporting data'!K179*ManureNEF))*NtoN2O*kgtoGg,"ERROR"))</f>
        <v>0.17373916608304588</v>
      </c>
      <c r="U681" s="94">
        <f>IF('Net zero activities &amp; levers'!$C$9="Off",'Activity data'!AN64*ManureNEF*NtoN2O*kgtoGg,IF('Net zero activities &amp; levers'!$C$9="On",(('Net zero supporting data'!L167*'Net zero supporting data'!L183)+('Net zero supporting data'!L179*ManureNEF))*NtoN2O*kgtoGg,"ERROR"))</f>
        <v>0.17653493666053177</v>
      </c>
      <c r="V681" s="94">
        <f>IF('Net zero activities &amp; levers'!$C$9="Off",'Activity data'!AO64*ManureNEF*NtoN2O*kgtoGg,IF('Net zero activities &amp; levers'!$C$9="On",(('Net zero supporting data'!M167*'Net zero supporting data'!M183)+('Net zero supporting data'!M179*ManureNEF))*NtoN2O*kgtoGg,"ERROR"))</f>
        <v>0.17726209949621408</v>
      </c>
      <c r="W681" s="94">
        <f>IF('Net zero activities &amp; levers'!$C$9="Off",'Activity data'!AP64*ManureNEF*NtoN2O*kgtoGg,IF('Net zero activities &amp; levers'!$C$9="On",(('Net zero supporting data'!N167*'Net zero supporting data'!N183)+('Net zero supporting data'!N179*ManureNEF))*NtoN2O*kgtoGg,"ERROR"))</f>
        <v>0.17906549253865273</v>
      </c>
      <c r="X681" s="94">
        <f>IF('Net zero activities &amp; levers'!$C$9="Off",'Activity data'!AQ64*ManureNEF*NtoN2O*kgtoGg,IF('Net zero activities &amp; levers'!$C$9="On",(('Net zero supporting data'!O167*'Net zero supporting data'!O183)+('Net zero supporting data'!O179*ManureNEF))*NtoN2O*kgtoGg,"ERROR"))</f>
        <v>0.18105021442014085</v>
      </c>
      <c r="Y681" s="94">
        <f>IF('Net zero activities &amp; levers'!$C$9="Off",'Activity data'!AR64*ManureNEF*NtoN2O*kgtoGg,IF('Net zero activities &amp; levers'!$C$9="On",(('Net zero supporting data'!P167*'Net zero supporting data'!P183)+('Net zero supporting data'!P179*ManureNEF))*NtoN2O*kgtoGg,"ERROR"))</f>
        <v>0.18341345763964922</v>
      </c>
      <c r="Z681" s="94">
        <f>IF('Net zero activities &amp; levers'!$C$9="Off",'Activity data'!AS64*ManureNEF*NtoN2O*kgtoGg,IF('Net zero activities &amp; levers'!$C$9="On",(('Net zero supporting data'!Q167*'Net zero supporting data'!Q183)+('Net zero supporting data'!Q179*ManureNEF))*NtoN2O*kgtoGg,"ERROR"))</f>
        <v>0.18604368266290003</v>
      </c>
      <c r="AA681" s="94">
        <f>IF('Net zero activities &amp; levers'!$C$9="Off",'Activity data'!AT64*ManureNEF*NtoN2O*kgtoGg,IF('Net zero activities &amp; levers'!$C$9="On",(('Net zero supporting data'!R167*'Net zero supporting data'!R183)+('Net zero supporting data'!R179*ManureNEF))*NtoN2O*kgtoGg,"ERROR"))</f>
        <v>0.18895296536741077</v>
      </c>
      <c r="AB681" s="94">
        <f>IF('Net zero activities &amp; levers'!$C$9="Off",'Activity data'!AU64*ManureNEF*NtoN2O*kgtoGg,IF('Net zero activities &amp; levers'!$C$9="On",(('Net zero supporting data'!S167*'Net zero supporting data'!S183)+('Net zero supporting data'!S179*ManureNEF))*NtoN2O*kgtoGg,"ERROR"))</f>
        <v>0.1924288532507111</v>
      </c>
      <c r="AC681" s="94">
        <f>IF('Net zero activities &amp; levers'!$C$9="Off",'Activity data'!AV64*ManureNEF*NtoN2O*kgtoGg,IF('Net zero activities &amp; levers'!$C$9="On",(('Net zero supporting data'!T167*'Net zero supporting data'!T183)+('Net zero supporting data'!T179*ManureNEF))*NtoN2O*kgtoGg,"ERROR"))</f>
        <v>0.196529195500668</v>
      </c>
      <c r="AD681" s="94">
        <f>IF('Net zero activities &amp; levers'!$C$9="Off",'Activity data'!AW64*ManureNEF*NtoN2O*kgtoGg,IF('Net zero activities &amp; levers'!$C$9="On",(('Net zero supporting data'!U167*'Net zero supporting data'!U183)+('Net zero supporting data'!U179*ManureNEF))*NtoN2O*kgtoGg,"ERROR"))</f>
        <v>0.20115446368921791</v>
      </c>
      <c r="AE681" s="94">
        <f>IF('Net zero activities &amp; levers'!$C$9="Off",'Activity data'!AX64*ManureNEF*NtoN2O*kgtoGg,IF('Net zero activities &amp; levers'!$C$9="On",(('Net zero supporting data'!V167*'Net zero supporting data'!V183)+('Net zero supporting data'!V179*ManureNEF))*NtoN2O*kgtoGg,"ERROR"))</f>
        <v>0.20599185326350888</v>
      </c>
      <c r="AF681" s="94">
        <f>IF('Net zero activities &amp; levers'!$C$9="Off",'Activity data'!AY64*ManureNEF*NtoN2O*kgtoGg,IF('Net zero activities &amp; levers'!$C$9="On",(('Net zero supporting data'!W167*'Net zero supporting data'!W183)+('Net zero supporting data'!W179*ManureNEF))*NtoN2O*kgtoGg,"ERROR"))</f>
        <v>0.21108449324606129</v>
      </c>
      <c r="AG681" s="94">
        <f>IF('Net zero activities &amp; levers'!$C$9="Off",'Activity data'!AZ64*ManureNEF*NtoN2O*kgtoGg,IF('Net zero activities &amp; levers'!$C$9="On",(('Net zero supporting data'!X167*'Net zero supporting data'!X183)+('Net zero supporting data'!X179*ManureNEF))*NtoN2O*kgtoGg,"ERROR"))</f>
        <v>0.21682898446902202</v>
      </c>
      <c r="AH681" s="94">
        <f>IF('Net zero activities &amp; levers'!$C$9="Off",'Activity data'!BA64*ManureNEF*NtoN2O*kgtoGg,IF('Net zero activities &amp; levers'!$C$9="On",(('Net zero supporting data'!Y167*'Net zero supporting data'!Y183)+('Net zero supporting data'!Y179*ManureNEF))*NtoN2O*kgtoGg,"ERROR"))</f>
        <v>0.22287848165916574</v>
      </c>
      <c r="AI681" s="94">
        <f>IF('Net zero activities &amp; levers'!$C$9="Off",'Activity data'!BB64*ManureNEF*NtoN2O*kgtoGg,IF('Net zero activities &amp; levers'!$C$9="On",(('Net zero supporting data'!Z167*'Net zero supporting data'!Z183)+('Net zero supporting data'!Z179*ManureNEF))*NtoN2O*kgtoGg,"ERROR"))</f>
        <v>0.22925484569945415</v>
      </c>
      <c r="AJ681" s="94">
        <f>IF('Net zero activities &amp; levers'!$C$9="Off",'Activity data'!BC64*ManureNEF*NtoN2O*kgtoGg,IF('Net zero activities &amp; levers'!$C$9="On",(('Net zero supporting data'!AA167*'Net zero supporting data'!AA183)+('Net zero supporting data'!AA179*ManureNEF))*NtoN2O*kgtoGg,"ERROR"))</f>
        <v>0.23599980682955346</v>
      </c>
      <c r="AK681" s="94">
        <f>IF('Net zero activities &amp; levers'!$C$9="Off",'Activity data'!BD64*ManureNEF*NtoN2O*kgtoGg,IF('Net zero activities &amp; levers'!$C$9="On",(('Net zero supporting data'!AB167*'Net zero supporting data'!AB183)+('Net zero supporting data'!AB179*ManureNEF))*NtoN2O*kgtoGg,"ERROR"))</f>
        <v>0.24302834991141717</v>
      </c>
      <c r="AL681" s="94">
        <f>IF('Net zero activities &amp; levers'!$C$9="Off",'Activity data'!BE64*ManureNEF*NtoN2O*kgtoGg,IF('Net zero activities &amp; levers'!$C$9="On",(('Net zero supporting data'!AC167*'Net zero supporting data'!AC183)+('Net zero supporting data'!AC179*ManureNEF))*NtoN2O*kgtoGg,"ERROR"))</f>
        <v>0.25014767810727451</v>
      </c>
      <c r="AM681" s="94">
        <f>IF('Net zero activities &amp; levers'!$C$9="Off",'Activity data'!BF64*ManureNEF*NtoN2O*kgtoGg,IF('Net zero activities &amp; levers'!$C$9="On",(('Net zero supporting data'!AD167*'Net zero supporting data'!AD183)+('Net zero supporting data'!AD179*ManureNEF))*NtoN2O*kgtoGg,"ERROR"))</f>
        <v>0.25728215562360784</v>
      </c>
      <c r="AN681" s="94">
        <f>IF('Net zero activities &amp; levers'!$C$9="Off",'Activity data'!BG64*ManureNEF*NtoN2O*kgtoGg,IF('Net zero activities &amp; levers'!$C$9="On",(('Net zero supporting data'!AE167*'Net zero supporting data'!AE183)+('Net zero supporting data'!AE179*ManureNEF))*NtoN2O*kgtoGg,"ERROR"))</f>
        <v>0.26471522817557319</v>
      </c>
      <c r="AO681" s="94">
        <f>IF('Net zero activities &amp; levers'!$C$9="Off",'Activity data'!BH64*ManureNEF*NtoN2O*kgtoGg,IF('Net zero activities &amp; levers'!$C$9="On",(('Net zero supporting data'!AF167*'Net zero supporting data'!AF183)+('Net zero supporting data'!AF179*ManureNEF))*NtoN2O*kgtoGg,"ERROR"))</f>
        <v>0.27203533050612827</v>
      </c>
      <c r="AP681" s="94">
        <f>IF('Net zero activities &amp; levers'!$C$9="Off",'Activity data'!BI64*ManureNEF*NtoN2O*kgtoGg,IF('Net zero activities &amp; levers'!$C$9="On",(('Net zero supporting data'!AG167*'Net zero supporting data'!AG183)+('Net zero supporting data'!AG179*ManureNEF))*NtoN2O*kgtoGg,"ERROR"))</f>
        <v>0.27960534624779138</v>
      </c>
      <c r="AQ681" s="94">
        <f>IF('Net zero activities &amp; levers'!$C$9="Off",'Activity data'!BJ64*ManureNEF*NtoN2O*kgtoGg,IF('Net zero activities &amp; levers'!$C$9="On",(('Net zero supporting data'!AH167*'Net zero supporting data'!AH183)+('Net zero supporting data'!AH179*ManureNEF))*NtoN2O*kgtoGg,"ERROR"))</f>
        <v>0.28751793145302856</v>
      </c>
      <c r="AR681" s="94">
        <f>IF('Net zero activities &amp; levers'!$C$9="Off",'Activity data'!BK64*ManureNEF*NtoN2O*kgtoGg,IF('Net zero activities &amp; levers'!$C$9="On",(('Net zero supporting data'!AI167*'Net zero supporting data'!AI183)+('Net zero supporting data'!AI179*ManureNEF))*NtoN2O*kgtoGg,"ERROR"))</f>
        <v>0.29579788507490112</v>
      </c>
      <c r="AS681" s="94">
        <f>IF('Net zero activities &amp; levers'!$C$9="Off",'Activity data'!BL64*ManureNEF*NtoN2O*kgtoGg,IF('Net zero activities &amp; levers'!$C$9="On",(('Net zero supporting data'!AJ167*'Net zero supporting data'!AJ183)+('Net zero supporting data'!AJ179*ManureNEF))*NtoN2O*kgtoGg,"ERROR"))</f>
        <v>0.30446905638185684</v>
      </c>
      <c r="AT681" s="94">
        <f>IF('Net zero activities &amp; levers'!$C$9="Off",'Activity data'!BM64*ManureNEF*NtoN2O*kgtoGg,IF('Net zero activities &amp; levers'!$C$9="On",(('Net zero supporting data'!AK167*'Net zero supporting data'!AK183)+('Net zero supporting data'!AK179*ManureNEF))*NtoN2O*kgtoGg,"ERROR"))</f>
        <v>0.31298228556269558</v>
      </c>
      <c r="AU681" s="94">
        <f>IF('Net zero activities &amp; levers'!$C$9="Off",'Activity data'!BN64*ManureNEF*NtoN2O*kgtoGg,IF('Net zero activities &amp; levers'!$C$9="On",(('Net zero supporting data'!AL167*'Net zero supporting data'!AL183)+('Net zero supporting data'!AL179*ManureNEF))*NtoN2O*kgtoGg,"ERROR"))</f>
        <v>0.3218906798805764</v>
      </c>
      <c r="AV681" s="94">
        <f>IF('Net zero activities &amp; levers'!$C$9="Off",'Activity data'!BO64*ManureNEF*NtoN2O*kgtoGg,IF('Net zero activities &amp; levers'!$C$9="On",(('Net zero supporting data'!AM167*'Net zero supporting data'!AM183)+('Net zero supporting data'!AM179*ManureNEF))*NtoN2O*kgtoGg,"ERROR"))</f>
        <v>0.33141091840834092</v>
      </c>
      <c r="AW681" s="94">
        <f>IF('Net zero activities &amp; levers'!$C$9="Off",'Activity data'!BP64*ManureNEF*NtoN2O*kgtoGg,IF('Net zero activities &amp; levers'!$C$9="On",(('Net zero supporting data'!AN167*'Net zero supporting data'!AN183)+('Net zero supporting data'!AN179*ManureNEF))*NtoN2O*kgtoGg,"ERROR"))</f>
        <v>0.34146729770067868</v>
      </c>
      <c r="AY681" s="79"/>
      <c r="AZ681" s="79"/>
    </row>
    <row r="682" spans="1:52" x14ac:dyDescent="0.25">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0.81503229757580609</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0.68624052847909656</v>
      </c>
      <c r="T682" s="94">
        <f>IF('Net zero activities &amp; levers'!$C$9="Off",'Activity data'!AM65*ManureNEF*NtoN2O*kgtoGg,IF('Net zero activities &amp; levers'!$C$9="On",(('Net zero supporting data'!K168*'Net zero supporting data'!K183)+('Net zero supporting data'!K180*ManureNEF))*NtoN2O*kgtoGg,"ERROR"))</f>
        <v>0.73716003172916666</v>
      </c>
      <c r="U682" s="94">
        <f>IF('Net zero activities &amp; levers'!$C$9="Off",'Activity data'!AN65*ManureNEF*NtoN2O*kgtoGg,IF('Net zero activities &amp; levers'!$C$9="On",(('Net zero supporting data'!L168*'Net zero supporting data'!L183)+('Net zero supporting data'!L180*ManureNEF))*NtoN2O*kgtoGg,"ERROR"))</f>
        <v>0.75120424677934983</v>
      </c>
      <c r="V682" s="94">
        <f>IF('Net zero activities &amp; levers'!$C$9="Off",'Activity data'!AO65*ManureNEF*NtoN2O*kgtoGg,IF('Net zero activities &amp; levers'!$C$9="On",(('Net zero supporting data'!M168*'Net zero supporting data'!M183)+('Net zero supporting data'!M180*ManureNEF))*NtoN2O*kgtoGg,"ERROR"))</f>
        <v>0.74047151817558654</v>
      </c>
      <c r="W682" s="94">
        <f>IF('Net zero activities &amp; levers'!$C$9="Off",'Activity data'!AP65*ManureNEF*NtoN2O*kgtoGg,IF('Net zero activities &amp; levers'!$C$9="On",(('Net zero supporting data'!N168*'Net zero supporting data'!N183)+('Net zero supporting data'!N180*ManureNEF))*NtoN2O*kgtoGg,"ERROR"))</f>
        <v>0.74052926965821742</v>
      </c>
      <c r="X682" s="94">
        <f>IF('Net zero activities &amp; levers'!$C$9="Off",'Activity data'!AQ65*ManureNEF*NtoN2O*kgtoGg,IF('Net zero activities &amp; levers'!$C$9="On",(('Net zero supporting data'!O168*'Net zero supporting data'!O183)+('Net zero supporting data'!O180*ManureNEF))*NtoN2O*kgtoGg,"ERROR"))</f>
        <v>0.74168757836877641</v>
      </c>
      <c r="Y682" s="94">
        <f>IF('Net zero activities &amp; levers'!$C$9="Off",'Activity data'!AR65*ManureNEF*NtoN2O*kgtoGg,IF('Net zero activities &amp; levers'!$C$9="On",(('Net zero supporting data'!P168*'Net zero supporting data'!P183)+('Net zero supporting data'!P180*ManureNEF))*NtoN2O*kgtoGg,"ERROR"))</f>
        <v>0.74775276673324975</v>
      </c>
      <c r="Z682" s="94">
        <f>IF('Net zero activities &amp; levers'!$C$9="Off",'Activity data'!AS65*ManureNEF*NtoN2O*kgtoGg,IF('Net zero activities &amp; levers'!$C$9="On",(('Net zero supporting data'!Q168*'Net zero supporting data'!Q183)+('Net zero supporting data'!Q180*ManureNEF))*NtoN2O*kgtoGg,"ERROR"))</f>
        <v>0.7572724322108666</v>
      </c>
      <c r="AA682" s="94">
        <f>IF('Net zero activities &amp; levers'!$C$9="Off",'Activity data'!AT65*ManureNEF*NtoN2O*kgtoGg,IF('Net zero activities &amp; levers'!$C$9="On",(('Net zero supporting data'!R168*'Net zero supporting data'!R183)+('Net zero supporting data'!R180*ManureNEF))*NtoN2O*kgtoGg,"ERROR"))</f>
        <v>0.77030242824030004</v>
      </c>
      <c r="AB682" s="94">
        <f>IF('Net zero activities &amp; levers'!$C$9="Off",'Activity data'!AU65*ManureNEF*NtoN2O*kgtoGg,IF('Net zero activities &amp; levers'!$C$9="On",(('Net zero supporting data'!S168*'Net zero supporting data'!S183)+('Net zero supporting data'!S180*ManureNEF))*NtoN2O*kgtoGg,"ERROR"))</f>
        <v>0.78992162324465998</v>
      </c>
      <c r="AC682" s="94">
        <f>IF('Net zero activities &amp; levers'!$C$9="Off",'Activity data'!AV65*ManureNEF*NtoN2O*kgtoGg,IF('Net zero activities &amp; levers'!$C$9="On",(('Net zero supporting data'!T168*'Net zero supporting data'!T183)+('Net zero supporting data'!T180*ManureNEF))*NtoN2O*kgtoGg,"ERROR"))</f>
        <v>0.81656192365071967</v>
      </c>
      <c r="AD682" s="94">
        <f>IF('Net zero activities &amp; levers'!$C$9="Off",'Activity data'!AW65*ManureNEF*NtoN2O*kgtoGg,IF('Net zero activities &amp; levers'!$C$9="On",(('Net zero supporting data'!U168*'Net zero supporting data'!U183)+('Net zero supporting data'!U180*ManureNEF))*NtoN2O*kgtoGg,"ERROR"))</f>
        <v>0.8489701576727231</v>
      </c>
      <c r="AE682" s="94">
        <f>IF('Net zero activities &amp; levers'!$C$9="Off",'Activity data'!AX65*ManureNEF*NtoN2O*kgtoGg,IF('Net zero activities &amp; levers'!$C$9="On",(('Net zero supporting data'!V168*'Net zero supporting data'!V183)+('Net zero supporting data'!V180*ManureNEF))*NtoN2O*kgtoGg,"ERROR"))</f>
        <v>0.88356131973277385</v>
      </c>
      <c r="AF682" s="94">
        <f>IF('Net zero activities &amp; levers'!$C$9="Off",'Activity data'!AY65*ManureNEF*NtoN2O*kgtoGg,IF('Net zero activities &amp; levers'!$C$9="On",(('Net zero supporting data'!W168*'Net zero supporting data'!W183)+('Net zero supporting data'!W180*ManureNEF))*NtoN2O*kgtoGg,"ERROR"))</f>
        <v>0.9207465393820855</v>
      </c>
      <c r="AG682" s="94">
        <f>IF('Net zero activities &amp; levers'!$C$9="Off",'Activity data'!AZ65*ManureNEF*NtoN2O*kgtoGg,IF('Net zero activities &amp; levers'!$C$9="On",(('Net zero supporting data'!X168*'Net zero supporting data'!X183)+('Net zero supporting data'!X180*ManureNEF))*NtoN2O*kgtoGg,"ERROR"))</f>
        <v>0.96476976052620256</v>
      </c>
      <c r="AH682" s="94">
        <f>IF('Net zero activities &amp; levers'!$C$9="Off",'Activity data'!BA65*ManureNEF*NtoN2O*kgtoGg,IF('Net zero activities &amp; levers'!$C$9="On",(('Net zero supporting data'!Y168*'Net zero supporting data'!Y183)+('Net zero supporting data'!Y180*ManureNEF))*NtoN2O*kgtoGg,"ERROR"))</f>
        <v>1.0117665620478089</v>
      </c>
      <c r="AI682" s="94">
        <f>IF('Net zero activities &amp; levers'!$C$9="Off",'Activity data'!BB65*ManureNEF*NtoN2O*kgtoGg,IF('Net zero activities &amp; levers'!$C$9="On",(('Net zero supporting data'!Z168*'Net zero supporting data'!Z183)+('Net zero supporting data'!Z180*ManureNEF))*NtoN2O*kgtoGg,"ERROR"))</f>
        <v>1.0618779668139025</v>
      </c>
      <c r="AJ682" s="94">
        <f>IF('Net zero activities &amp; levers'!$C$9="Off",'Activity data'!BC65*ManureNEF*NtoN2O*kgtoGg,IF('Net zero activities &amp; levers'!$C$9="On",(('Net zero supporting data'!AA168*'Net zero supporting data'!AA183)+('Net zero supporting data'!AA180*ManureNEF))*NtoN2O*kgtoGg,"ERROR"))</f>
        <v>1.1155203949972583</v>
      </c>
      <c r="AK682" s="94">
        <f>IF('Net zero activities &amp; levers'!$C$9="Off",'Activity data'!BD65*ManureNEF*NtoN2O*kgtoGg,IF('Net zero activities &amp; levers'!$C$9="On",(('Net zero supporting data'!AB168*'Net zero supporting data'!AB183)+('Net zero supporting data'!AB180*ManureNEF))*NtoN2O*kgtoGg,"ERROR"))</f>
        <v>1.1717995904535186</v>
      </c>
      <c r="AL682" s="94">
        <f>IF('Net zero activities &amp; levers'!$C$9="Off",'Activity data'!BE65*ManureNEF*NtoN2O*kgtoGg,IF('Net zero activities &amp; levers'!$C$9="On",(('Net zero supporting data'!AC168*'Net zero supporting data'!AC183)+('Net zero supporting data'!AC180*ManureNEF))*NtoN2O*kgtoGg,"ERROR"))</f>
        <v>1.2286641004263119</v>
      </c>
      <c r="AM682" s="94">
        <f>IF('Net zero activities &amp; levers'!$C$9="Off",'Activity data'!BF65*ManureNEF*NtoN2O*kgtoGg,IF('Net zero activities &amp; levers'!$C$9="On",(('Net zero supporting data'!AD168*'Net zero supporting data'!AD183)+('Net zero supporting data'!AD180*ManureNEF))*NtoN2O*kgtoGg,"ERROR"))</f>
        <v>1.2853138529416839</v>
      </c>
      <c r="AN682" s="94">
        <f>IF('Net zero activities &amp; levers'!$C$9="Off",'Activity data'!BG65*ManureNEF*NtoN2O*kgtoGg,IF('Net zero activities &amp; levers'!$C$9="On",(('Net zero supporting data'!AE168*'Net zero supporting data'!AE183)+('Net zero supporting data'!AE180*ManureNEF))*NtoN2O*kgtoGg,"ERROR"))</f>
        <v>1.3446599900319607</v>
      </c>
      <c r="AO682" s="94">
        <f>IF('Net zero activities &amp; levers'!$C$9="Off",'Activity data'!BH65*ManureNEF*NtoN2O*kgtoGg,IF('Net zero activities &amp; levers'!$C$9="On",(('Net zero supporting data'!AF168*'Net zero supporting data'!AF183)+('Net zero supporting data'!AF180*ManureNEF))*NtoN2O*kgtoGg,"ERROR"))</f>
        <v>1.4024914350668463</v>
      </c>
      <c r="AP682" s="94">
        <f>IF('Net zero activities &amp; levers'!$C$9="Off",'Activity data'!BI65*ManureNEF*NtoN2O*kgtoGg,IF('Net zero activities &amp; levers'!$C$9="On",(('Net zero supporting data'!AG168*'Net zero supporting data'!AG183)+('Net zero supporting data'!AG180*ManureNEF))*NtoN2O*kgtoGg,"ERROR"))</f>
        <v>1.4625576237178592</v>
      </c>
      <c r="AQ682" s="94">
        <f>IF('Net zero activities &amp; levers'!$C$9="Off",'Activity data'!BJ65*ManureNEF*NtoN2O*kgtoGg,IF('Net zero activities &amp; levers'!$C$9="On",(('Net zero supporting data'!AH168*'Net zero supporting data'!AH183)+('Net zero supporting data'!AH180*ManureNEF))*NtoN2O*kgtoGg,"ERROR"))</f>
        <v>1.52576612580273</v>
      </c>
      <c r="AR682" s="94">
        <f>IF('Net zero activities &amp; levers'!$C$9="Off",'Activity data'!BK65*ManureNEF*NtoN2O*kgtoGg,IF('Net zero activities &amp; levers'!$C$9="On",(('Net zero supporting data'!AI168*'Net zero supporting data'!AI183)+('Net zero supporting data'!AI180*ManureNEF))*NtoN2O*kgtoGg,"ERROR"))</f>
        <v>1.5923501502068407</v>
      </c>
      <c r="AS682" s="94">
        <f>IF('Net zero activities &amp; levers'!$C$9="Off",'Activity data'!BL65*ManureNEF*NtoN2O*kgtoGg,IF('Net zero activities &amp; levers'!$C$9="On",(('Net zero supporting data'!AJ168*'Net zero supporting data'!AJ183)+('Net zero supporting data'!AJ180*ManureNEF))*NtoN2O*kgtoGg,"ERROR"))</f>
        <v>1.6625322928472692</v>
      </c>
      <c r="AT682" s="94">
        <f>IF('Net zero activities &amp; levers'!$C$9="Off",'Activity data'!BM65*ManureNEF*NtoN2O*kgtoGg,IF('Net zero activities &amp; levers'!$C$9="On",(('Net zero supporting data'!AK168*'Net zero supporting data'!AK183)+('Net zero supporting data'!AK180*ManureNEF))*NtoN2O*kgtoGg,"ERROR"))</f>
        <v>1.7308029312825794</v>
      </c>
      <c r="AU682" s="94">
        <f>IF('Net zero activities &amp; levers'!$C$9="Off",'Activity data'!BN65*ManureNEF*NtoN2O*kgtoGg,IF('Net zero activities &amp; levers'!$C$9="On",(('Net zero supporting data'!AL168*'Net zero supporting data'!AL183)+('Net zero supporting data'!AL180*ManureNEF))*NtoN2O*kgtoGg,"ERROR"))</f>
        <v>1.8026650766011629</v>
      </c>
      <c r="AV682" s="94">
        <f>IF('Net zero activities &amp; levers'!$C$9="Off",'Activity data'!BO65*ManureNEF*NtoN2O*kgtoGg,IF('Net zero activities &amp; levers'!$C$9="On",(('Net zero supporting data'!AM168*'Net zero supporting data'!AM183)+('Net zero supporting data'!AM180*ManureNEF))*NtoN2O*kgtoGg,"ERROR"))</f>
        <v>1.8801959598290792</v>
      </c>
      <c r="AW682" s="94">
        <f>IF('Net zero activities &amp; levers'!$C$9="Off",'Activity data'!BP65*ManureNEF*NtoN2O*kgtoGg,IF('Net zero activities &amp; levers'!$C$9="On",(('Net zero supporting data'!AN168*'Net zero supporting data'!AN183)+('Net zero supporting data'!AN180*ManureNEF))*NtoN2O*kgtoGg,"ERROR"))</f>
        <v>1.9626043807770914</v>
      </c>
      <c r="AY682" s="79"/>
      <c r="AZ682" s="79"/>
    </row>
    <row r="683" spans="1:52" x14ac:dyDescent="0.25">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5">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1.0775797812462986</v>
      </c>
      <c r="L684" s="22">
        <f t="shared" si="152"/>
        <v>1.0836040032789309</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1.0772463238240282</v>
      </c>
      <c r="T684" s="22">
        <f t="shared" si="152"/>
        <v>1.0952976263686085</v>
      </c>
      <c r="U684" s="22">
        <f t="shared" si="152"/>
        <v>1.10098884643991</v>
      </c>
      <c r="V684" s="22">
        <f t="shared" si="152"/>
        <v>1.0991744855966292</v>
      </c>
      <c r="W684" s="22">
        <f t="shared" si="152"/>
        <v>1.1017685888899051</v>
      </c>
      <c r="X684" s="22">
        <f t="shared" si="152"/>
        <v>1.1052935136157676</v>
      </c>
      <c r="Y684" s="22">
        <f t="shared" si="152"/>
        <v>1.1102473081545372</v>
      </c>
      <c r="Z684" s="22">
        <f t="shared" si="152"/>
        <v>1.1162045538526861</v>
      </c>
      <c r="AA684" s="22">
        <f t="shared" si="151"/>
        <v>1.1231879950523691</v>
      </c>
      <c r="AB684" s="22">
        <f t="shared" si="151"/>
        <v>1.1322194919478732</v>
      </c>
      <c r="AC684" s="22">
        <f t="shared" si="151"/>
        <v>1.1434822285817614</v>
      </c>
      <c r="AD684" s="22">
        <f t="shared" si="151"/>
        <v>1.1565893877610403</v>
      </c>
      <c r="AE684" s="22">
        <f t="shared" si="151"/>
        <v>1.1704100571458353</v>
      </c>
      <c r="AF684" s="22">
        <f t="shared" si="151"/>
        <v>1.1850882821863025</v>
      </c>
      <c r="AG684" s="22">
        <f t="shared" si="151"/>
        <v>1.2020070814596491</v>
      </c>
      <c r="AH684" s="22">
        <f t="shared" si="151"/>
        <v>1.2199244198811368</v>
      </c>
      <c r="AI684" s="22">
        <f t="shared" si="151"/>
        <v>1.2389098662049551</v>
      </c>
      <c r="AJ684" s="22">
        <f t="shared" si="151"/>
        <v>1.2590927745548184</v>
      </c>
      <c r="AK684" s="22">
        <f t="shared" si="151"/>
        <v>1.2801575494226642</v>
      </c>
      <c r="AL684" s="22">
        <f t="shared" si="151"/>
        <v>1.3014284471923965</v>
      </c>
      <c r="AM684" s="22">
        <f t="shared" si="151"/>
        <v>1.3226450594751211</v>
      </c>
      <c r="AN684" s="22">
        <f t="shared" si="151"/>
        <v>1.3447842232768119</v>
      </c>
      <c r="AO684" s="22">
        <f t="shared" si="151"/>
        <v>1.3664233006894375</v>
      </c>
      <c r="AP684" s="22">
        <f t="shared" si="151"/>
        <v>1.3888025342310863</v>
      </c>
      <c r="AQ684" s="22">
        <f t="shared" si="151"/>
        <v>1.4122299428191007</v>
      </c>
      <c r="AR684" s="22">
        <f t="shared" si="151"/>
        <v>1.4367761184195498</v>
      </c>
      <c r="AS684" s="22">
        <f t="shared" si="151"/>
        <v>1.4625073804549613</v>
      </c>
      <c r="AT684" s="22">
        <f t="shared" si="151"/>
        <v>1.4875639554845237</v>
      </c>
      <c r="AU684" s="22">
        <f t="shared" si="151"/>
        <v>1.5138107323333667</v>
      </c>
      <c r="AV684" s="22">
        <f t="shared" si="151"/>
        <v>1.5419636191847106</v>
      </c>
      <c r="AW684" s="22">
        <f t="shared" si="151"/>
        <v>1.5717498205774141</v>
      </c>
      <c r="AY684" s="79"/>
      <c r="AZ684" s="79"/>
    </row>
    <row r="685" spans="1:52" x14ac:dyDescent="0.25">
      <c r="A685" s="95" t="str">
        <f t="shared" si="149"/>
        <v>NI U&amp;D</v>
      </c>
      <c r="B685" s="95" t="s">
        <v>969</v>
      </c>
      <c r="C685" s="95" t="s">
        <v>1336</v>
      </c>
      <c r="D685" t="s">
        <v>369</v>
      </c>
      <c r="E685" t="s">
        <v>55</v>
      </c>
      <c r="F685" t="s">
        <v>422</v>
      </c>
      <c r="G685" t="s">
        <v>1156</v>
      </c>
      <c r="H685" t="s">
        <v>1242</v>
      </c>
      <c r="I685" t="s">
        <v>139</v>
      </c>
      <c r="J685" t="s">
        <v>287</v>
      </c>
      <c r="K685" s="22">
        <f t="shared" si="152"/>
        <v>0.73383920392416035</v>
      </c>
      <c r="L685" s="22">
        <f t="shared" si="151"/>
        <v>0.73794174034663862</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0.73361211713804919</v>
      </c>
      <c r="T685" s="22">
        <f t="shared" si="151"/>
        <v>0.74590517767950448</v>
      </c>
      <c r="U685" s="22">
        <f t="shared" si="151"/>
        <v>0.74978093748788832</v>
      </c>
      <c r="V685" s="22">
        <f t="shared" si="151"/>
        <v>0.74854534533959793</v>
      </c>
      <c r="W685" s="22">
        <f t="shared" si="151"/>
        <v>0.75031194743140117</v>
      </c>
      <c r="X685" s="22">
        <f t="shared" si="151"/>
        <v>0.75271244528755776</v>
      </c>
      <c r="Y685" s="22">
        <f t="shared" si="151"/>
        <v>0.75608601326275693</v>
      </c>
      <c r="Z685" s="22">
        <f t="shared" si="151"/>
        <v>0.76014293834319391</v>
      </c>
      <c r="AA685" s="22">
        <f t="shared" si="151"/>
        <v>0.76489870958149553</v>
      </c>
      <c r="AB685" s="22">
        <f t="shared" si="151"/>
        <v>0.7710492207616283</v>
      </c>
      <c r="AC685" s="22">
        <f t="shared" si="151"/>
        <v>0.77871922146993877</v>
      </c>
      <c r="AD685" s="22">
        <f t="shared" si="151"/>
        <v>0.7876452865513609</v>
      </c>
      <c r="AE685" s="22">
        <f t="shared" si="151"/>
        <v>0.79705725696463914</v>
      </c>
      <c r="AF685" s="22">
        <f t="shared" si="151"/>
        <v>0.80705322864690143</v>
      </c>
      <c r="AG685" s="22">
        <f t="shared" si="151"/>
        <v>0.81857504671196002</v>
      </c>
      <c r="AH685" s="22">
        <f t="shared" si="151"/>
        <v>0.83077687676899459</v>
      </c>
      <c r="AI685" s="22">
        <f t="shared" si="151"/>
        <v>0.84370609561560506</v>
      </c>
      <c r="AJ685" s="22">
        <f t="shared" si="151"/>
        <v>0.85745079429509208</v>
      </c>
      <c r="AK685" s="22">
        <f t="shared" si="151"/>
        <v>0.87179605010713312</v>
      </c>
      <c r="AL685" s="22">
        <f t="shared" si="151"/>
        <v>0.88628167702567007</v>
      </c>
      <c r="AM685" s="22">
        <f t="shared" si="151"/>
        <v>0.90073033515612888</v>
      </c>
      <c r="AN685" s="22">
        <f t="shared" si="151"/>
        <v>0.9158072571831819</v>
      </c>
      <c r="AO685" s="22">
        <f t="shared" si="151"/>
        <v>0.93054361695764665</v>
      </c>
      <c r="AP685" s="22">
        <f t="shared" si="151"/>
        <v>0.94578402812018958</v>
      </c>
      <c r="AQ685" s="22">
        <f t="shared" si="151"/>
        <v>0.96173825366101318</v>
      </c>
      <c r="AR685" s="22">
        <f t="shared" si="151"/>
        <v>0.97845436719200618</v>
      </c>
      <c r="AS685" s="22">
        <f t="shared" si="151"/>
        <v>0.99597753269367439</v>
      </c>
      <c r="AT685" s="22">
        <f t="shared" si="151"/>
        <v>1.0130412317280915</v>
      </c>
      <c r="AU685" s="22">
        <f t="shared" si="151"/>
        <v>1.0309154663449043</v>
      </c>
      <c r="AV685" s="22">
        <f t="shared" si="151"/>
        <v>1.0500877749151918</v>
      </c>
      <c r="AW685" s="22">
        <f t="shared" si="151"/>
        <v>1.0703723818634268</v>
      </c>
      <c r="AY685" s="79"/>
      <c r="AZ685" s="79"/>
    </row>
    <row r="686" spans="1:52" x14ac:dyDescent="0.25">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13.711253827544148</v>
      </c>
      <c r="S686" s="22">
        <f t="shared" si="151"/>
        <v>12.167472344559267</v>
      </c>
      <c r="T686" s="22">
        <f t="shared" si="151"/>
        <v>12.622596814836001</v>
      </c>
      <c r="U686" s="22">
        <f t="shared" si="151"/>
        <v>12.650195980961469</v>
      </c>
      <c r="V686" s="22">
        <f t="shared" si="151"/>
        <v>12.408765253272689</v>
      </c>
      <c r="W686" s="22">
        <f t="shared" si="151"/>
        <v>12.297144933225404</v>
      </c>
      <c r="X686" s="22">
        <f t="shared" si="151"/>
        <v>12.203458002186826</v>
      </c>
      <c r="Y686" s="22">
        <f t="shared" si="151"/>
        <v>12.15961053541027</v>
      </c>
      <c r="Z686" s="22">
        <f t="shared" si="151"/>
        <v>12.149085365432185</v>
      </c>
      <c r="AA686" s="22">
        <f t="shared" si="151"/>
        <v>12.171247503735771</v>
      </c>
      <c r="AB686" s="22">
        <f t="shared" si="151"/>
        <v>12.256356476760155</v>
      </c>
      <c r="AC686" s="22">
        <f t="shared" si="151"/>
        <v>12.40675784842402</v>
      </c>
      <c r="AD686" s="22">
        <f t="shared" si="151"/>
        <v>12.501743161847511</v>
      </c>
      <c r="AE686" s="22">
        <f t="shared" si="151"/>
        <v>12.60502805894922</v>
      </c>
      <c r="AF686" s="22">
        <f t="shared" si="151"/>
        <v>12.719430887723828</v>
      </c>
      <c r="AG686" s="22">
        <f t="shared" si="151"/>
        <v>12.882714312835496</v>
      </c>
      <c r="AH686" s="22">
        <f t="shared" si="151"/>
        <v>13.056230455013722</v>
      </c>
      <c r="AI686" s="22">
        <f t="shared" si="151"/>
        <v>13.239863214420293</v>
      </c>
      <c r="AJ686" s="22">
        <f t="shared" si="151"/>
        <v>13.435520122130086</v>
      </c>
      <c r="AK686" s="22">
        <f t="shared" si="151"/>
        <v>13.63361795903238</v>
      </c>
      <c r="AL686" s="22">
        <f t="shared" si="151"/>
        <v>13.815911970842766</v>
      </c>
      <c r="AM686" s="22">
        <f t="shared" si="151"/>
        <v>13.975883703614199</v>
      </c>
      <c r="AN686" s="22">
        <f t="shared" si="151"/>
        <v>14.209111318688663</v>
      </c>
      <c r="AO686" s="22">
        <f t="shared" si="151"/>
        <v>14.413852977697637</v>
      </c>
      <c r="AP686" s="22">
        <f t="shared" si="151"/>
        <v>14.619613292966791</v>
      </c>
      <c r="AQ686" s="22">
        <f t="shared" si="151"/>
        <v>14.832446837086621</v>
      </c>
      <c r="AR686" s="22">
        <f t="shared" si="151"/>
        <v>15.052834584872441</v>
      </c>
      <c r="AS686" s="22">
        <f t="shared" si="151"/>
        <v>15.28106125503836</v>
      </c>
      <c r="AT686" s="22">
        <f t="shared" si="151"/>
        <v>15.476684087743651</v>
      </c>
      <c r="AU686" s="22">
        <f t="shared" si="151"/>
        <v>15.679062284967117</v>
      </c>
      <c r="AV686" s="22">
        <f t="shared" si="151"/>
        <v>15.901109933487049</v>
      </c>
      <c r="AW686" s="22">
        <f t="shared" si="151"/>
        <v>16.135320793076126</v>
      </c>
      <c r="AY686" s="79"/>
      <c r="AZ686" s="79"/>
    </row>
    <row r="687" spans="1:52" x14ac:dyDescent="0.25">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8.621647483145102</v>
      </c>
      <c r="S687" s="22">
        <f t="shared" si="151"/>
        <v>7.6509164395286078</v>
      </c>
      <c r="T687" s="22">
        <f t="shared" si="151"/>
        <v>7.9370990741025862</v>
      </c>
      <c r="U687" s="22">
        <f t="shared" si="151"/>
        <v>7.9544534520577637</v>
      </c>
      <c r="V687" s="22">
        <f t="shared" si="151"/>
        <v>7.802641615451666</v>
      </c>
      <c r="W687" s="22">
        <f t="shared" si="151"/>
        <v>7.7324546680354986</v>
      </c>
      <c r="X687" s="22">
        <f t="shared" si="151"/>
        <v>7.6735442501151701</v>
      </c>
      <c r="Y687" s="22">
        <f t="shared" si="151"/>
        <v>7.6459729275846975</v>
      </c>
      <c r="Z687" s="22">
        <f t="shared" si="151"/>
        <v>7.6393546921999143</v>
      </c>
      <c r="AA687" s="22">
        <f t="shared" si="151"/>
        <v>7.6532902626684836</v>
      </c>
      <c r="AB687" s="22">
        <f t="shared" si="151"/>
        <v>7.7068068536599466</v>
      </c>
      <c r="AC687" s="22">
        <f t="shared" si="151"/>
        <v>7.8013793576611761</v>
      </c>
      <c r="AD687" s="22">
        <f t="shared" si="151"/>
        <v>7.8611061994740128</v>
      </c>
      <c r="AE687" s="22">
        <f t="shared" si="151"/>
        <v>7.9260518262083819</v>
      </c>
      <c r="AF687" s="22">
        <f t="shared" si="151"/>
        <v>7.9979884173600837</v>
      </c>
      <c r="AG687" s="22">
        <f t="shared" si="151"/>
        <v>8.1006611669758257</v>
      </c>
      <c r="AH687" s="22">
        <f t="shared" si="151"/>
        <v>8.2097682573493316</v>
      </c>
      <c r="AI687" s="22">
        <f t="shared" si="151"/>
        <v>8.3252366848085479</v>
      </c>
      <c r="AJ687" s="22">
        <f t="shared" si="151"/>
        <v>8.4482659064343135</v>
      </c>
      <c r="AK687" s="22">
        <f t="shared" si="151"/>
        <v>8.5728299863081894</v>
      </c>
      <c r="AL687" s="22">
        <f t="shared" si="151"/>
        <v>8.6874566081974383</v>
      </c>
      <c r="AM687" s="22">
        <f t="shared" si="151"/>
        <v>8.7880469629943505</v>
      </c>
      <c r="AN687" s="22">
        <f t="shared" si="151"/>
        <v>8.9347006757618317</v>
      </c>
      <c r="AO687" s="22">
        <f t="shared" si="151"/>
        <v>9.0634423963434738</v>
      </c>
      <c r="AP687" s="22">
        <f t="shared" si="151"/>
        <v>9.1928246488044216</v>
      </c>
      <c r="AQ687" s="22">
        <f t="shared" si="151"/>
        <v>9.3266545532806528</v>
      </c>
      <c r="AR687" s="22">
        <f t="shared" si="151"/>
        <v>9.4652345471245862</v>
      </c>
      <c r="AS687" s="22">
        <f t="shared" si="151"/>
        <v>9.6087436616936497</v>
      </c>
      <c r="AT687" s="22">
        <f t="shared" si="151"/>
        <v>9.7317514569290591</v>
      </c>
      <c r="AU687" s="22">
        <f t="shared" si="151"/>
        <v>9.8590070308306945</v>
      </c>
      <c r="AV687" s="22">
        <f t="shared" si="151"/>
        <v>9.9986307715971563</v>
      </c>
      <c r="AW687" s="22">
        <f t="shared" si="151"/>
        <v>10.145902749309721</v>
      </c>
      <c r="AY687" s="79"/>
      <c r="AZ687" s="79"/>
    </row>
    <row r="688" spans="1:52" x14ac:dyDescent="0.25">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5">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5.8847857186566284</v>
      </c>
      <c r="T689" s="22">
        <f t="shared" si="151"/>
        <v>5.8886494810801731</v>
      </c>
      <c r="U689" s="22">
        <f t="shared" si="151"/>
        <v>5.8866482068813086</v>
      </c>
      <c r="V689" s="22">
        <f t="shared" si="151"/>
        <v>5.8860770614116298</v>
      </c>
      <c r="W689" s="22">
        <f t="shared" si="151"/>
        <v>5.892180559840666</v>
      </c>
      <c r="X689" s="22">
        <f t="shared" si="151"/>
        <v>5.9020805842568986</v>
      </c>
      <c r="Y689" s="22">
        <f t="shared" si="151"/>
        <v>5.9114936328900098</v>
      </c>
      <c r="Z689" s="22">
        <f t="shared" si="151"/>
        <v>5.9205186300892922</v>
      </c>
      <c r="AA689" s="22">
        <f t="shared" si="151"/>
        <v>5.9291136219386589</v>
      </c>
      <c r="AB689" s="22">
        <f t="shared" si="151"/>
        <v>5.9374717954935692</v>
      </c>
      <c r="AC689" s="22">
        <f t="shared" si="151"/>
        <v>5.9457483002000622</v>
      </c>
      <c r="AD689" s="22">
        <f t="shared" si="151"/>
        <v>5.9539026070734851</v>
      </c>
      <c r="AE689" s="22">
        <f t="shared" si="151"/>
        <v>5.9619466018244847</v>
      </c>
      <c r="AF689" s="22">
        <f t="shared" si="151"/>
        <v>5.9699153791000308</v>
      </c>
      <c r="AG689" s="22">
        <f t="shared" si="151"/>
        <v>5.9778572433933679</v>
      </c>
      <c r="AH689" s="22">
        <f t="shared" si="151"/>
        <v>5.985706146014202</v>
      </c>
      <c r="AI689" s="22">
        <f t="shared" si="151"/>
        <v>5.9935614590684843</v>
      </c>
      <c r="AJ689" s="22">
        <f t="shared" si="151"/>
        <v>6.0013410939996996</v>
      </c>
      <c r="AK689" s="22">
        <f t="shared" si="151"/>
        <v>6.0088472569358578</v>
      </c>
      <c r="AL689" s="22">
        <f t="shared" si="151"/>
        <v>6.0160094164461331</v>
      </c>
      <c r="AM689" s="22">
        <f t="shared" si="151"/>
        <v>6.022832433511998</v>
      </c>
      <c r="AN689" s="22">
        <f t="shared" si="151"/>
        <v>6.0294512461286898</v>
      </c>
      <c r="AO689" s="22">
        <f t="shared" si="151"/>
        <v>6.0356077934321695</v>
      </c>
      <c r="AP689" s="22">
        <f t="shared" si="151"/>
        <v>6.0413482222350741</v>
      </c>
      <c r="AQ689" s="22">
        <f t="shared" si="151"/>
        <v>6.0466918613182488</v>
      </c>
      <c r="AR689" s="22">
        <f t="shared" si="151"/>
        <v>6.0515574414524611</v>
      </c>
      <c r="AS689" s="22">
        <f t="shared" si="151"/>
        <v>6.0558555861112886</v>
      </c>
      <c r="AT689" s="22">
        <f t="shared" si="151"/>
        <v>6.0593901167893724</v>
      </c>
      <c r="AU689" s="22">
        <f t="shared" si="151"/>
        <v>6.0623617976958108</v>
      </c>
      <c r="AV689" s="22">
        <f t="shared" si="151"/>
        <v>6.064852578551311</v>
      </c>
      <c r="AW689" s="22">
        <f t="shared" si="151"/>
        <v>6.0667449066323131</v>
      </c>
      <c r="AY689" s="79"/>
      <c r="AZ689" s="79"/>
    </row>
    <row r="690" spans="1:52" x14ac:dyDescent="0.25">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0.65691584576644568</v>
      </c>
      <c r="T690" s="22">
        <f t="shared" si="153"/>
        <v>0.65734715573789559</v>
      </c>
      <c r="U690" s="22">
        <f t="shared" si="153"/>
        <v>0.65712375444585047</v>
      </c>
      <c r="V690" s="22">
        <f t="shared" si="153"/>
        <v>0.65705999774727075</v>
      </c>
      <c r="W690" s="22">
        <f t="shared" si="153"/>
        <v>0.65774132838942712</v>
      </c>
      <c r="X690" s="22">
        <f t="shared" si="153"/>
        <v>0.65884646343145248</v>
      </c>
      <c r="Y690" s="22">
        <f t="shared" si="153"/>
        <v>0.65989723759718932</v>
      </c>
      <c r="Z690" s="22">
        <f t="shared" si="153"/>
        <v>0.66090469376494909</v>
      </c>
      <c r="AA690" s="22">
        <f t="shared" si="153"/>
        <v>0.6618641486389274</v>
      </c>
      <c r="AB690" s="22">
        <f t="shared" si="153"/>
        <v>0.66279716759873064</v>
      </c>
      <c r="AC690" s="22">
        <f t="shared" si="153"/>
        <v>0.66372106990362179</v>
      </c>
      <c r="AD690" s="22">
        <f t="shared" si="153"/>
        <v>0.66463133132221675</v>
      </c>
      <c r="AE690" s="22">
        <f t="shared" si="153"/>
        <v>0.66552927865077305</v>
      </c>
      <c r="AF690" s="22">
        <f t="shared" si="153"/>
        <v>0.66641882948812903</v>
      </c>
      <c r="AG690" s="22">
        <f t="shared" si="153"/>
        <v>0.66730537604201257</v>
      </c>
      <c r="AH690" s="22">
        <f t="shared" si="153"/>
        <v>0.66818154532837415</v>
      </c>
      <c r="AI690" s="22">
        <f t="shared" si="153"/>
        <v>0.66905843020838807</v>
      </c>
      <c r="AJ690" s="22">
        <f t="shared" si="153"/>
        <v>0.6699268671753269</v>
      </c>
      <c r="AK690" s="22">
        <f t="shared" si="153"/>
        <v>0.67076477659283273</v>
      </c>
      <c r="AL690" s="22">
        <f t="shared" si="153"/>
        <v>0.67156428507065047</v>
      </c>
      <c r="AM690" s="22">
        <f t="shared" si="153"/>
        <v>0.6723259352378419</v>
      </c>
      <c r="AN690" s="22">
        <f t="shared" si="153"/>
        <v>0.67306479015897869</v>
      </c>
      <c r="AO690" s="22">
        <f t="shared" si="153"/>
        <v>0.67375204262189237</v>
      </c>
      <c r="AP690" s="22">
        <f t="shared" si="153"/>
        <v>0.67439284397344657</v>
      </c>
      <c r="AQ690" s="22">
        <f t="shared" si="153"/>
        <v>0.67498935187630293</v>
      </c>
      <c r="AR690" s="22">
        <f t="shared" si="153"/>
        <v>0.67553249428484918</v>
      </c>
      <c r="AS690" s="22">
        <f t="shared" si="153"/>
        <v>0.67601229413972397</v>
      </c>
      <c r="AT690" s="22">
        <f t="shared" si="153"/>
        <v>0.67640685212718299</v>
      </c>
      <c r="AU690" s="22">
        <f t="shared" si="153"/>
        <v>0.67673857946090932</v>
      </c>
      <c r="AV690" s="22">
        <f t="shared" si="153"/>
        <v>0.67701662414945629</v>
      </c>
      <c r="AW690" s="22">
        <f t="shared" si="153"/>
        <v>0.67722786383790545</v>
      </c>
      <c r="AY690" s="79"/>
      <c r="AZ690" s="79"/>
    </row>
    <row r="691" spans="1:52" x14ac:dyDescent="0.25">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0.73708994755228441</v>
      </c>
      <c r="R691" s="22">
        <f t="shared" si="153"/>
        <v>0.74193942345928476</v>
      </c>
      <c r="S691" s="22">
        <f t="shared" si="153"/>
        <v>0.74007952602842475</v>
      </c>
      <c r="T691" s="22">
        <f t="shared" si="153"/>
        <v>0.74128077262948289</v>
      </c>
      <c r="U691" s="22">
        <f t="shared" si="153"/>
        <v>0.74130689882986411</v>
      </c>
      <c r="V691" s="22">
        <f t="shared" si="153"/>
        <v>0.74155861819547764</v>
      </c>
      <c r="W691" s="22">
        <f t="shared" si="153"/>
        <v>0.74303319907362941</v>
      </c>
      <c r="X691" s="22">
        <f t="shared" si="153"/>
        <v>0.74518075894465685</v>
      </c>
      <c r="Y691" s="22">
        <f t="shared" si="153"/>
        <v>0.74719102851383168</v>
      </c>
      <c r="Z691" s="22">
        <f t="shared" si="153"/>
        <v>0.74908656714505129</v>
      </c>
      <c r="AA691" s="22">
        <f t="shared" si="153"/>
        <v>0.75086291077367695</v>
      </c>
      <c r="AB691" s="22">
        <f t="shared" si="153"/>
        <v>0.75255945486175735</v>
      </c>
      <c r="AC691" s="22">
        <f t="shared" si="153"/>
        <v>0.75420788601057287</v>
      </c>
      <c r="AD691" s="22">
        <f t="shared" si="153"/>
        <v>0.75580285672374903</v>
      </c>
      <c r="AE691" s="22">
        <f t="shared" si="153"/>
        <v>0.75734865066574497</v>
      </c>
      <c r="AF691" s="22">
        <f t="shared" si="153"/>
        <v>0.75885367170761042</v>
      </c>
      <c r="AG691" s="22">
        <f t="shared" si="153"/>
        <v>0.76032856611032751</v>
      </c>
      <c r="AH691" s="22">
        <f t="shared" si="153"/>
        <v>0.76176257688347304</v>
      </c>
      <c r="AI691" s="22">
        <f t="shared" si="153"/>
        <v>0.76317551711737452</v>
      </c>
      <c r="AJ691" s="22">
        <f t="shared" si="153"/>
        <v>0.76455344542987214</v>
      </c>
      <c r="AK691" s="22">
        <f t="shared" si="153"/>
        <v>0.76586111072592999</v>
      </c>
      <c r="AL691" s="22">
        <f t="shared" si="153"/>
        <v>0.76708684793521442</v>
      </c>
      <c r="AM691" s="22">
        <f t="shared" si="153"/>
        <v>0.76823284160332972</v>
      </c>
      <c r="AN691" s="22">
        <f t="shared" si="153"/>
        <v>0.76932503241777406</v>
      </c>
      <c r="AO691" s="22">
        <f t="shared" si="153"/>
        <v>0.77031720012885196</v>
      </c>
      <c r="AP691" s="22">
        <f t="shared" si="153"/>
        <v>0.77121895639880822</v>
      </c>
      <c r="AQ691" s="22">
        <f t="shared" si="153"/>
        <v>0.77203489986059293</v>
      </c>
      <c r="AR691" s="22">
        <f t="shared" si="153"/>
        <v>0.77275123224512232</v>
      </c>
      <c r="AS691" s="22">
        <f t="shared" si="153"/>
        <v>0.77335272644214581</v>
      </c>
      <c r="AT691" s="22">
        <f t="shared" si="153"/>
        <v>0.7738048302400119</v>
      </c>
      <c r="AU691" s="22">
        <f t="shared" si="153"/>
        <v>0.77414508571366714</v>
      </c>
      <c r="AV691" s="22">
        <f t="shared" si="153"/>
        <v>0.77438926181090495</v>
      </c>
      <c r="AW691" s="22">
        <f t="shared" si="153"/>
        <v>0.7745169633117015</v>
      </c>
      <c r="AY691" s="79"/>
      <c r="AZ691" s="79"/>
    </row>
    <row r="692" spans="1:52" x14ac:dyDescent="0.25">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1.2248165826201782</v>
      </c>
      <c r="T692" s="22">
        <f t="shared" si="153"/>
        <v>1.2268046213444594</v>
      </c>
      <c r="U692" s="22">
        <f t="shared" si="153"/>
        <v>1.2268478596753989</v>
      </c>
      <c r="V692" s="22">
        <f t="shared" si="153"/>
        <v>1.2272644501124084</v>
      </c>
      <c r="W692" s="22">
        <f t="shared" si="153"/>
        <v>1.2297048515131437</v>
      </c>
      <c r="X692" s="22">
        <f t="shared" si="153"/>
        <v>1.2332590194771185</v>
      </c>
      <c r="Y692" s="22">
        <f t="shared" si="153"/>
        <v>1.2365859747802534</v>
      </c>
      <c r="Z692" s="22">
        <f t="shared" si="153"/>
        <v>1.2397230527115592</v>
      </c>
      <c r="AA692" s="22">
        <f t="shared" si="153"/>
        <v>1.2426628653347351</v>
      </c>
      <c r="AB692" s="22">
        <f t="shared" si="153"/>
        <v>1.2454706113392466</v>
      </c>
      <c r="AC692" s="22">
        <f t="shared" si="153"/>
        <v>1.2481987314065748</v>
      </c>
      <c r="AD692" s="22">
        <f t="shared" si="153"/>
        <v>1.2508383755388417</v>
      </c>
      <c r="AE692" s="22">
        <f t="shared" si="153"/>
        <v>1.2533966331137145</v>
      </c>
      <c r="AF692" s="22">
        <f t="shared" si="153"/>
        <v>1.2558874123670754</v>
      </c>
      <c r="AG692" s="22">
        <f t="shared" si="153"/>
        <v>1.2583283326445973</v>
      </c>
      <c r="AH692" s="22">
        <f t="shared" si="153"/>
        <v>1.2607015913456321</v>
      </c>
      <c r="AI692" s="22">
        <f t="shared" si="153"/>
        <v>1.263039978732216</v>
      </c>
      <c r="AJ692" s="22">
        <f t="shared" si="153"/>
        <v>1.2653204221000602</v>
      </c>
      <c r="AK692" s="22">
        <f t="shared" si="153"/>
        <v>1.2674845816029232</v>
      </c>
      <c r="AL692" s="22">
        <f t="shared" si="153"/>
        <v>1.2695131517863503</v>
      </c>
      <c r="AM692" s="22">
        <f t="shared" si="153"/>
        <v>1.271409748028943</v>
      </c>
      <c r="AN692" s="22">
        <f t="shared" si="153"/>
        <v>1.2732173016415873</v>
      </c>
      <c r="AO692" s="22">
        <f t="shared" si="153"/>
        <v>1.2748593190498922</v>
      </c>
      <c r="AP692" s="22">
        <f t="shared" si="153"/>
        <v>1.2763517073596342</v>
      </c>
      <c r="AQ692" s="22">
        <f t="shared" si="153"/>
        <v>1.2777020772149352</v>
      </c>
      <c r="AR692" s="22">
        <f t="shared" si="153"/>
        <v>1.2788875927607413</v>
      </c>
      <c r="AS692" s="22">
        <f t="shared" si="153"/>
        <v>1.2798830534388905</v>
      </c>
      <c r="AT692" s="22">
        <f t="shared" si="153"/>
        <v>1.280631276040944</v>
      </c>
      <c r="AU692" s="22">
        <f t="shared" si="153"/>
        <v>1.2811943919383622</v>
      </c>
      <c r="AV692" s="22">
        <f t="shared" si="153"/>
        <v>1.2815984984194333</v>
      </c>
      <c r="AW692" s="22">
        <f t="shared" si="153"/>
        <v>1.2818098418092996</v>
      </c>
      <c r="AY692" s="79"/>
      <c r="AZ692" s="79"/>
    </row>
    <row r="693" spans="1:52" x14ac:dyDescent="0.25">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0.19381280191845884</v>
      </c>
      <c r="N693" s="22">
        <f t="shared" si="153"/>
        <v>0.19411375969056655</v>
      </c>
      <c r="O693" s="22">
        <f t="shared" si="153"/>
        <v>0.19368291106027893</v>
      </c>
      <c r="P693" s="22">
        <f t="shared" si="153"/>
        <v>0.19253602379697465</v>
      </c>
      <c r="Q693" s="22">
        <f t="shared" si="153"/>
        <v>0.19190012409058904</v>
      </c>
      <c r="R693" s="22">
        <f t="shared" si="153"/>
        <v>0.19132863754616411</v>
      </c>
      <c r="S693" s="22">
        <f t="shared" si="153"/>
        <v>0.18208940984408351</v>
      </c>
      <c r="T693" s="22">
        <f t="shared" si="153"/>
        <v>0.18650458380292187</v>
      </c>
      <c r="U693" s="22">
        <f t="shared" si="153"/>
        <v>0.18782509427816671</v>
      </c>
      <c r="V693" s="22">
        <f t="shared" si="153"/>
        <v>0.18698737185003164</v>
      </c>
      <c r="W693" s="22">
        <f t="shared" si="153"/>
        <v>0.18698411982517998</v>
      </c>
      <c r="X693" s="22">
        <f t="shared" si="153"/>
        <v>0.18702146626487534</v>
      </c>
      <c r="Y693" s="22">
        <f t="shared" si="153"/>
        <v>0.18748754964144224</v>
      </c>
      <c r="Z693" s="22">
        <f t="shared" si="153"/>
        <v>0.18825410052969024</v>
      </c>
      <c r="AA693" s="22">
        <f t="shared" si="153"/>
        <v>0.18932518762803624</v>
      </c>
      <c r="AB693" s="22">
        <f t="shared" si="153"/>
        <v>0.19096000643163408</v>
      </c>
      <c r="AC693" s="22">
        <f t="shared" si="153"/>
        <v>0.19319120458740052</v>
      </c>
      <c r="AD693" s="22">
        <f t="shared" si="153"/>
        <v>0.1959108618030003</v>
      </c>
      <c r="AE693" s="22">
        <f t="shared" si="153"/>
        <v>0.19881233317460748</v>
      </c>
      <c r="AF693" s="22">
        <f t="shared" si="153"/>
        <v>0.20192996022191315</v>
      </c>
      <c r="AG693" s="22">
        <f t="shared" si="153"/>
        <v>0.20562379742400483</v>
      </c>
      <c r="AH693" s="22">
        <f t="shared" si="153"/>
        <v>0.20956569929071434</v>
      </c>
      <c r="AI693" s="22">
        <f t="shared" si="153"/>
        <v>0.21376572448369915</v>
      </c>
      <c r="AJ693" s="22">
        <f t="shared" si="153"/>
        <v>0.21826085665065206</v>
      </c>
      <c r="AK693" s="22">
        <f t="shared" si="153"/>
        <v>0.22297970925859958</v>
      </c>
      <c r="AL693" s="22">
        <f t="shared" si="153"/>
        <v>0.22775066267657273</v>
      </c>
      <c r="AM693" s="22">
        <f t="shared" si="153"/>
        <v>0.23250696889867636</v>
      </c>
      <c r="AN693" s="22">
        <f t="shared" si="153"/>
        <v>0.23749371595586077</v>
      </c>
      <c r="AO693" s="22">
        <f t="shared" si="153"/>
        <v>0.24236103449740087</v>
      </c>
      <c r="AP693" s="22">
        <f t="shared" si="153"/>
        <v>0.24742786738237058</v>
      </c>
      <c r="AQ693" s="22">
        <f t="shared" si="153"/>
        <v>0.25277258101926975</v>
      </c>
      <c r="AR693" s="22">
        <f t="shared" si="153"/>
        <v>0.25841946779016939</v>
      </c>
      <c r="AS693" s="22">
        <f t="shared" si="153"/>
        <v>0.26439288061785843</v>
      </c>
      <c r="AT693" s="22">
        <f t="shared" si="153"/>
        <v>0.27023296917478923</v>
      </c>
      <c r="AU693" s="22">
        <f t="shared" si="153"/>
        <v>0.27640509451857076</v>
      </c>
      <c r="AV693" s="22">
        <f t="shared" si="153"/>
        <v>0.28308746416676767</v>
      </c>
      <c r="AW693" s="22">
        <f t="shared" si="153"/>
        <v>0.29022122923830351</v>
      </c>
      <c r="AY693" s="79"/>
      <c r="AZ693" s="79"/>
    </row>
    <row r="694" spans="1:52" x14ac:dyDescent="0.25">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5">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5">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5">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5">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5">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5">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5">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5">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5">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5">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5">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5">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5">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5">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5">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5">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5">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0.66039158293445122</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0.66012485501396989</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0.66001604443693607</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0.66000803259775342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0.65995306968895251</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0.65989231152474426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0.65981330479222333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0.65972188784689145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0.65961794681665253</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0.6594892152950852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0.6593345235600977</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0.65915972521366661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0.65897942064289072</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0.65879234496764993</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0.65858323539455099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0.65836741303606172</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0.65814483062045515</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0.65791464997715865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0.65768062666006832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0.65744992525727552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0.65722500654070048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0.65699640895938582</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0.65677752523944621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0.65655657817639124</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0.6563311525365817</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0.6561010468643812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0.65586614028060841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0.65564197188652584</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0.65541322084476272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0.6551749257339966</v>
      </c>
      <c r="AY711" s="79"/>
      <c r="AZ711" s="79"/>
    </row>
    <row r="712" spans="1:52" x14ac:dyDescent="0.25">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8.7171688947347593E-3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8.7136480861844043E-3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8.7122117865675586E-3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8.7121060302903473E-3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8.7113805198941741E-3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8.7105785121266242E-3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8.7095356232573494E-3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8.7083289195789663E-3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8.7069568979798173E-3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8.7052576418951266E-3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8.7032157109932905E-3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8.7009083728204015E-3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8.6985283524861606E-3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8.6960589535729806E-3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8.6932987072080737E-3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8.6904498520760185E-3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8.6875117641900101E-3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8.6844733796984964E-3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8.681384271912904E-3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8.6783390133960397E-3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8.6753700863372481E-3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8.6723525982638945E-3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8.6694633331606923E-3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8.6665468319283654E-3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8.6635712134828791E-3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8.6605338186098325E-3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8.6574330517040325E-3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8.6544740289021416E-3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8.6514545151508693E-3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8.6483090196887574E-3</v>
      </c>
      <c r="AY712" s="79"/>
      <c r="AZ712" s="79"/>
    </row>
    <row r="713" spans="1:52" x14ac:dyDescent="0.25">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1.2019035107607592</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1.2055442230548152</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1.1958435838326278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1.1606871439933115</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1.0578594718744427</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1.0973838748296381</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1.1052764597150242</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1.0929404436344576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1.090380156193564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1.0891996012432479</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1.0918646836966448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1.0971706289277323</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1.105121486470156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1.1181562354319485</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1.1365671550959868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1.1553263610266549</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1.175329543863092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1.1968620587668248</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1.2231295260045483</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1.2510673590803638</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1.2807440076326042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1.3124068130580511</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1.3453116910342116</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1.3779080495884406</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1.4096151274352577</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1.4452347428269905</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1.4791723799322345</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1.5141286387945283</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1.5507224986935915</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1.5890713222112618</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1.6292805192498721</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1.6674720419011457</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1.7074878820800576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1.7507149817502461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1.7965342054970324</v>
      </c>
      <c r="AY713" s="79"/>
      <c r="AZ713" s="79"/>
    </row>
    <row r="714" spans="1:52" x14ac:dyDescent="0.25">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4.3975799639737021</v>
      </c>
      <c r="L714" s="22">
        <f t="shared" ref="L714:AW714" si="160">L1513</f>
        <v>4.3787767883653972</v>
      </c>
      <c r="M714" s="22">
        <f t="shared" si="160"/>
        <v>4.3752716537638934</v>
      </c>
      <c r="N714" s="22">
        <f t="shared" si="160"/>
        <v>4.3473821211305586</v>
      </c>
      <c r="O714" s="22">
        <f t="shared" si="160"/>
        <v>4.3052096453824609</v>
      </c>
      <c r="P714" s="22">
        <f t="shared" si="160"/>
        <v>4.2496956169043703</v>
      </c>
      <c r="Q714" s="22">
        <f t="shared" si="160"/>
        <v>4.2083609134426787</v>
      </c>
      <c r="R714" s="22">
        <f t="shared" si="160"/>
        <v>4.1703852155628232</v>
      </c>
      <c r="S714" s="22">
        <f t="shared" si="160"/>
        <v>3.9075902533738627</v>
      </c>
      <c r="T714" s="22">
        <f t="shared" si="160"/>
        <v>3.9871353065033701</v>
      </c>
      <c r="U714" s="22">
        <f t="shared" si="160"/>
        <v>3.9924203988025355</v>
      </c>
      <c r="V714" s="22">
        <f t="shared" si="160"/>
        <v>3.9526302841151368</v>
      </c>
      <c r="W714" s="22">
        <f t="shared" si="160"/>
        <v>3.9370249397723454</v>
      </c>
      <c r="X714" s="22">
        <f t="shared" si="160"/>
        <v>3.9257065938812463</v>
      </c>
      <c r="Y714" s="22">
        <f t="shared" si="160"/>
        <v>3.9226508774114852</v>
      </c>
      <c r="Z714" s="22">
        <f t="shared" si="160"/>
        <v>3.9251042781166197</v>
      </c>
      <c r="AA714" s="22">
        <f t="shared" si="160"/>
        <v>3.9329563082523329</v>
      </c>
      <c r="AB714" s="22">
        <f t="shared" si="160"/>
        <v>3.9514231257436618</v>
      </c>
      <c r="AC714" s="22">
        <f t="shared" si="160"/>
        <v>3.9809754183210502</v>
      </c>
      <c r="AD714" s="22">
        <f t="shared" si="160"/>
        <v>4.0018537243413661</v>
      </c>
      <c r="AE714" s="22">
        <f t="shared" si="160"/>
        <v>4.0241895336983875</v>
      </c>
      <c r="AF714" s="22">
        <f t="shared" si="160"/>
        <v>4.0484852464543772</v>
      </c>
      <c r="AG714" s="22">
        <f t="shared" si="160"/>
        <v>4.0812125382068691</v>
      </c>
      <c r="AH714" s="22">
        <f t="shared" si="160"/>
        <v>4.115781626959512</v>
      </c>
      <c r="AI714" s="22">
        <f t="shared" si="160"/>
        <v>4.1522199223126863</v>
      </c>
      <c r="AJ714" s="22">
        <f t="shared" si="160"/>
        <v>4.1908416110982678</v>
      </c>
      <c r="AK714" s="22">
        <f t="shared" si="160"/>
        <v>4.2299557557959808</v>
      </c>
      <c r="AL714" s="22">
        <f t="shared" si="160"/>
        <v>4.2664208573945261</v>
      </c>
      <c r="AM714" s="22">
        <f t="shared" si="160"/>
        <v>4.299120305865852</v>
      </c>
      <c r="AN714" s="22">
        <f t="shared" si="160"/>
        <v>4.3438788790373417</v>
      </c>
      <c r="AO714" s="22">
        <f t="shared" si="160"/>
        <v>4.3837338214005754</v>
      </c>
      <c r="AP714" s="22">
        <f t="shared" si="160"/>
        <v>4.4237784841678307</v>
      </c>
      <c r="AQ714" s="22">
        <f t="shared" si="160"/>
        <v>4.4650732272283227</v>
      </c>
      <c r="AR714" s="22">
        <f t="shared" si="160"/>
        <v>4.507687721753241</v>
      </c>
      <c r="AS714" s="22">
        <f t="shared" si="160"/>
        <v>4.5516564054237598</v>
      </c>
      <c r="AT714" s="22">
        <f t="shared" si="160"/>
        <v>4.5899253963487059</v>
      </c>
      <c r="AU714" s="22">
        <f t="shared" si="160"/>
        <v>4.6293766555987865</v>
      </c>
      <c r="AV714" s="22">
        <f t="shared" si="160"/>
        <v>4.6722962096236991</v>
      </c>
      <c r="AW714" s="22">
        <f t="shared" si="160"/>
        <v>4.7173668497342875</v>
      </c>
      <c r="AY714" s="79"/>
      <c r="AZ714" s="79"/>
    </row>
    <row r="715" spans="1:52" x14ac:dyDescent="0.25">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2.2783509611238567E-4</v>
      </c>
      <c r="U715" s="94">
        <f>IF('Net zero activities &amp; levers'!$C$9="Off",'Activity data'!AN47*FracLEACH*MSLeachEF*NtoN2O*kgtoGg,IF('Net zero activities &amp; levers'!$C$9="On",(('Net zero supporting data'!L157*FracLEACH*'Net zero supporting data'!L185)+('Net zero supporting data'!L169*FracLEACH*MSLeachEF))*NtoN2O*kgtoGg,"ERROR"))</f>
        <v>2.2774307497981961E-4</v>
      </c>
      <c r="V715" s="94">
        <f>IF('Net zero activities &amp; levers'!$C$9="Off",'Activity data'!AO47*FracLEACH*MSLeachEF*NtoN2O*kgtoGg,IF('Net zero activities &amp; levers'!$C$9="On",(('Net zero supporting data'!M157*FracLEACH*'Net zero supporting data'!M185)+('Net zero supporting data'!M169*FracLEACH*MSLeachEF))*NtoN2O*kgtoGg,"ERROR"))</f>
        <v>2.2770553533074295E-4</v>
      </c>
      <c r="W715" s="94">
        <f>IF('Net zero activities &amp; levers'!$C$9="Off",'Activity data'!AP47*FracLEACH*MSLeachEF*NtoN2O*kgtoGg,IF('Net zero activities &amp; levers'!$C$9="On",(('Net zero supporting data'!N157*FracLEACH*'Net zero supporting data'!N185)+('Net zero supporting data'!N169*FracLEACH*MSLeachEF))*NtoN2O*kgtoGg,"ERROR"))</f>
        <v>2.2770277124622491E-4</v>
      </c>
      <c r="X715" s="94">
        <f>IF('Net zero activities &amp; levers'!$C$9="Off",'Activity data'!AQ47*FracLEACH*MSLeachEF*NtoN2O*kgtoGg,IF('Net zero activities &amp; levers'!$C$9="On",(('Net zero supporting data'!O157*FracLEACH*'Net zero supporting data'!O185)+('Net zero supporting data'!O169*FracLEACH*MSLeachEF))*NtoN2O*kgtoGg,"ERROR"))</f>
        <v>2.2768380904268856E-4</v>
      </c>
      <c r="Y715" s="94">
        <f>IF('Net zero activities &amp; levers'!$C$9="Off",'Activity data'!AR47*FracLEACH*MSLeachEF*NtoN2O*kgtoGg,IF('Net zero activities &amp; levers'!$C$9="On",(('Net zero supporting data'!P157*FracLEACH*'Net zero supporting data'!P185)+('Net zero supporting data'!P169*FracLEACH*MSLeachEF))*NtoN2O*kgtoGg,"ERROR"))</f>
        <v>2.2766284747603672E-4</v>
      </c>
      <c r="Z715" s="94">
        <f>IF('Net zero activities &amp; levers'!$C$9="Off",'Activity data'!AS47*FracLEACH*MSLeachEF*NtoN2O*kgtoGg,IF('Net zero activities &amp; levers'!$C$9="On",(('Net zero supporting data'!Q157*FracLEACH*'Net zero supporting data'!Q185)+('Net zero supporting data'!Q169*FracLEACH*MSLeachEF))*NtoN2O*kgtoGg,"ERROR"))</f>
        <v>2.2763559015331699E-4</v>
      </c>
      <c r="AA715" s="94">
        <f>IF('Net zero activities &amp; levers'!$C$9="Off",'Activity data'!AT47*FracLEACH*MSLeachEF*NtoN2O*kgtoGg,IF('Net zero activities &amp; levers'!$C$9="On",(('Net zero supporting data'!R157*FracLEACH*'Net zero supporting data'!R185)+('Net zero supporting data'!R169*FracLEACH*MSLeachEF))*NtoN2O*kgtoGg,"ERROR"))</f>
        <v>2.2760405130717757E-4</v>
      </c>
      <c r="AB715" s="94">
        <f>IF('Net zero activities &amp; levers'!$C$9="Off",'Activity data'!AU47*FracLEACH*MSLeachEF*NtoN2O*kgtoGg,IF('Net zero activities &amp; levers'!$C$9="On",(('Net zero supporting data'!S157*FracLEACH*'Net zero supporting data'!S185)+('Net zero supporting data'!S169*FracLEACH*MSLeachEF))*NtoN2O*kgtoGg,"ERROR"))</f>
        <v>2.2756819165174511E-4</v>
      </c>
      <c r="AC715" s="94">
        <f>IF('Net zero activities &amp; levers'!$C$9="Off",'Activity data'!AV47*FracLEACH*MSLeachEF*NtoN2O*kgtoGg,IF('Net zero activities &amp; levers'!$C$9="On",(('Net zero supporting data'!T157*FracLEACH*'Net zero supporting data'!T185)+('Net zero supporting data'!T169*FracLEACH*MSLeachEF))*NtoN2O*kgtoGg,"ERROR"))</f>
        <v>2.2752377927680445E-4</v>
      </c>
      <c r="AD715" s="94">
        <f>IF('Net zero activities &amp; levers'!$C$9="Off",'Activity data'!AW47*FracLEACH*MSLeachEF*NtoN2O*kgtoGg,IF('Net zero activities &amp; levers'!$C$9="On",(('Net zero supporting data'!U157*FracLEACH*'Net zero supporting data'!U185)+('Net zero supporting data'!U169*FracLEACH*MSLeachEF))*NtoN2O*kgtoGg,"ERROR"))</f>
        <v>2.2747041062823363E-4</v>
      </c>
      <c r="AE715" s="94">
        <f>IF('Net zero activities &amp; levers'!$C$9="Off",'Activity data'!AX47*FracLEACH*MSLeachEF*NtoN2O*kgtoGg,IF('Net zero activities &amp; levers'!$C$9="On",(('Net zero supporting data'!V157*FracLEACH*'Net zero supporting data'!V185)+('Net zero supporting data'!V169*FracLEACH*MSLeachEF))*NtoN2O*kgtoGg,"ERROR"))</f>
        <v>2.2741010519871499E-4</v>
      </c>
      <c r="AF715" s="94">
        <f>IF('Net zero activities &amp; levers'!$C$9="Off",'Activity data'!AY47*FracLEACH*MSLeachEF*NtoN2O*kgtoGg,IF('Net zero activities &amp; levers'!$C$9="On",(('Net zero supporting data'!W157*FracLEACH*'Net zero supporting data'!W185)+('Net zero supporting data'!W169*FracLEACH*MSLeachEF))*NtoN2O*kgtoGg,"ERROR"))</f>
        <v>2.2734790012179722E-4</v>
      </c>
      <c r="AG715" s="94">
        <f>IF('Net zero activities &amp; levers'!$C$9="Off",'Activity data'!AZ47*FracLEACH*MSLeachEF*NtoN2O*kgtoGg,IF('Net zero activities &amp; levers'!$C$9="On",(('Net zero supporting data'!X157*FracLEACH*'Net zero supporting data'!X185)+('Net zero supporting data'!X169*FracLEACH*MSLeachEF))*NtoN2O*kgtoGg,"ERROR"))</f>
        <v>2.2728335901383927E-4</v>
      </c>
      <c r="AH715" s="94">
        <f>IF('Net zero activities &amp; levers'!$C$9="Off",'Activity data'!BA47*FracLEACH*MSLeachEF*NtoN2O*kgtoGg,IF('Net zero activities &amp; levers'!$C$9="On",(('Net zero supporting data'!Y157*FracLEACH*'Net zero supporting data'!Y185)+('Net zero supporting data'!Y169*FracLEACH*MSLeachEF))*NtoN2O*kgtoGg,"ERROR"))</f>
        <v>2.2721121621112006E-4</v>
      </c>
      <c r="AI715" s="94">
        <f>IF('Net zero activities &amp; levers'!$C$9="Off",'Activity data'!BB47*FracLEACH*MSLeachEF*NtoN2O*kgtoGg,IF('Net zero activities &amp; levers'!$C$9="On",(('Net zero supporting data'!Z157*FracLEACH*'Net zero supporting data'!Z185)+('Net zero supporting data'!Z169*FracLEACH*MSLeachEF))*NtoN2O*kgtoGg,"ERROR"))</f>
        <v>2.2713675749744128E-4</v>
      </c>
      <c r="AJ715" s="94">
        <f>IF('Net zero activities &amp; levers'!$C$9="Off",'Activity data'!BC47*FracLEACH*MSLeachEF*NtoN2O*kgtoGg,IF('Net zero activities &amp; levers'!$C$9="On",(('Net zero supporting data'!AA157*FracLEACH*'Net zero supporting data'!AA185)+('Net zero supporting data'!AA169*FracLEACH*MSLeachEF))*NtoN2O*kgtoGg,"ERROR"))</f>
        <v>2.2705996656405698E-4</v>
      </c>
      <c r="AK715" s="94">
        <f>IF('Net zero activities &amp; levers'!$C$9="Off",'Activity data'!BD47*FracLEACH*MSLeachEF*NtoN2O*kgtoGg,IF('Net zero activities &amp; levers'!$C$9="On",(('Net zero supporting data'!AB157*FracLEACH*'Net zero supporting data'!AB185)+('Net zero supporting data'!AB169*FracLEACH*MSLeachEF))*NtoN2O*kgtoGg,"ERROR"))</f>
        <v>2.269805542421197E-4</v>
      </c>
      <c r="AL715" s="94">
        <f>IF('Net zero activities &amp; levers'!$C$9="Off",'Activity data'!BE47*FracLEACH*MSLeachEF*NtoN2O*kgtoGg,IF('Net zero activities &amp; levers'!$C$9="On",(('Net zero supporting data'!AC157*FracLEACH*'Net zero supporting data'!AC185)+('Net zero supporting data'!AC169*FracLEACH*MSLeachEF))*NtoN2O*kgtoGg,"ERROR"))</f>
        <v>2.2689981619772353E-4</v>
      </c>
      <c r="AM715" s="94">
        <f>IF('Net zero activities &amp; levers'!$C$9="Off",'Activity data'!BF47*FracLEACH*MSLeachEF*NtoN2O*kgtoGg,IF('Net zero activities &amp; levers'!$C$9="On",(('Net zero supporting data'!AD157*FracLEACH*'Net zero supporting data'!AD185)+('Net zero supporting data'!AD169*FracLEACH*MSLeachEF))*NtoN2O*kgtoGg,"ERROR"))</f>
        <v>2.2682022421376E-4</v>
      </c>
      <c r="AN715" s="94">
        <f>IF('Net zero activities &amp; levers'!$C$9="Off",'Activity data'!BG47*FracLEACH*MSLeachEF*NtoN2O*kgtoGg,IF('Net zero activities &amp; levers'!$C$9="On",(('Net zero supporting data'!AE157*FracLEACH*'Net zero supporting data'!AE185)+('Net zero supporting data'!AE169*FracLEACH*MSLeachEF))*NtoN2O*kgtoGg,"ERROR"))</f>
        <v>2.2674262725654165E-4</v>
      </c>
      <c r="AO715" s="94">
        <f>IF('Net zero activities &amp; levers'!$C$9="Off",'Activity data'!BH47*FracLEACH*MSLeachEF*NtoN2O*kgtoGg,IF('Net zero activities &amp; levers'!$C$9="On",(('Net zero supporting data'!AF157*FracLEACH*'Net zero supporting data'!AF185)+('Net zero supporting data'!AF169*FracLEACH*MSLeachEF))*NtoN2O*kgtoGg,"ERROR"))</f>
        <v>2.2666376109098805E-4</v>
      </c>
      <c r="AP715" s="94">
        <f>IF('Net zero activities &amp; levers'!$C$9="Off",'Activity data'!BI47*FracLEACH*MSLeachEF*NtoN2O*kgtoGg,IF('Net zero activities &amp; levers'!$C$9="On",(('Net zero supporting data'!AG157*FracLEACH*'Net zero supporting data'!AG185)+('Net zero supporting data'!AG169*FracLEACH*MSLeachEF))*NtoN2O*kgtoGg,"ERROR"))</f>
        <v>2.2658824620760891E-4</v>
      </c>
      <c r="AQ715" s="94">
        <f>IF('Net zero activities &amp; levers'!$C$9="Off",'Activity data'!BJ47*FracLEACH*MSLeachEF*NtoN2O*kgtoGg,IF('Net zero activities &amp; levers'!$C$9="On",(('Net zero supporting data'!AH157*FracLEACH*'Net zero supporting data'!AH185)+('Net zero supporting data'!AH169*FracLEACH*MSLeachEF))*NtoN2O*kgtoGg,"ERROR"))</f>
        <v>2.2651201947085492E-4</v>
      </c>
      <c r="AR715" s="94">
        <f>IF('Net zero activities &amp; levers'!$C$9="Off",'Activity data'!BK47*FracLEACH*MSLeachEF*NtoN2O*kgtoGg,IF('Net zero activities &amp; levers'!$C$9="On",(('Net zero supporting data'!AI157*FracLEACH*'Net zero supporting data'!AI185)+('Net zero supporting data'!AI169*FracLEACH*MSLeachEF))*NtoN2O*kgtoGg,"ERROR"))</f>
        <v>2.2643424762512071E-4</v>
      </c>
      <c r="AS715" s="94">
        <f>IF('Net zero activities &amp; levers'!$C$9="Off",'Activity data'!BL47*FracLEACH*MSLeachEF*NtoN2O*kgtoGg,IF('Net zero activities &amp; levers'!$C$9="On",(('Net zero supporting data'!AJ157*FracLEACH*'Net zero supporting data'!AJ185)+('Net zero supporting data'!AJ169*FracLEACH*MSLeachEF))*NtoN2O*kgtoGg,"ERROR"))</f>
        <v>2.2635486116821148E-4</v>
      </c>
      <c r="AT715" s="94">
        <f>IF('Net zero activities &amp; levers'!$C$9="Off",'Activity data'!BM47*FracLEACH*MSLeachEF*NtoN2O*kgtoGg,IF('Net zero activities &amp; levers'!$C$9="On",(('Net zero supporting data'!AK157*FracLEACH*'Net zero supporting data'!AK185)+('Net zero supporting data'!AK169*FracLEACH*MSLeachEF))*NtoN2O*kgtoGg,"ERROR"))</f>
        <v>2.2627381839680988E-4</v>
      </c>
      <c r="AU715" s="94">
        <f>IF('Net zero activities &amp; levers'!$C$9="Off",'Activity data'!BN47*FracLEACH*MSLeachEF*NtoN2O*kgtoGg,IF('Net zero activities &amp; levers'!$C$9="On",(('Net zero supporting data'!AL157*FracLEACH*'Net zero supporting data'!AL185)+('Net zero supporting data'!AL169*FracLEACH*MSLeachEF))*NtoN2O*kgtoGg,"ERROR"))</f>
        <v>2.2619648030085141E-4</v>
      </c>
      <c r="AV715" s="94">
        <f>IF('Net zero activities &amp; levers'!$C$9="Off",'Activity data'!BO47*FracLEACH*MSLeachEF*NtoN2O*kgtoGg,IF('Net zero activities &amp; levers'!$C$9="On",(('Net zero supporting data'!AM157*FracLEACH*'Net zero supporting data'!AM185)+('Net zero supporting data'!AM169*FracLEACH*MSLeachEF))*NtoN2O*kgtoGg,"ERROR"))</f>
        <v>2.2611756119144313E-4</v>
      </c>
      <c r="AW715" s="94">
        <f>IF('Net zero activities &amp; levers'!$C$9="Off",'Activity data'!BP47*FracLEACH*MSLeachEF*NtoN2O*kgtoGg,IF('Net zero activities &amp; levers'!$C$9="On",(('Net zero supporting data'!AN157*FracLEACH*'Net zero supporting data'!AN185)+('Net zero supporting data'!AN169*FracLEACH*MSLeachEF))*NtoN2O*kgtoGg,"ERROR"))</f>
        <v>2.2603534937822882E-4</v>
      </c>
      <c r="AY715" s="79"/>
      <c r="AZ715" s="79"/>
    </row>
    <row r="716" spans="1:52" x14ac:dyDescent="0.25">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1.503711634341746E-6</v>
      </c>
      <c r="U716" s="94">
        <f>IF('Net zero activities &amp; levers'!$C$9="Off",'Activity data'!AN48*FracLEACH*MSLeachEF*NtoN2O*kgtoGg,IF('Net zero activities &amp; levers'!$C$9="On",(('Net zero supporting data'!L158*FracLEACH*'Net zero supporting data'!L185)+('Net zero supporting data'!L170*FracLEACH*MSLeachEF))*NtoN2O*kgtoGg,"ERROR"))</f>
        <v>1.5031042948668096E-6</v>
      </c>
      <c r="V716" s="94">
        <f>IF('Net zero activities &amp; levers'!$C$9="Off",'Activity data'!AO48*FracLEACH*MSLeachEF*NtoN2O*kgtoGg,IF('Net zero activities &amp; levers'!$C$9="On",(('Net zero supporting data'!M158*FracLEACH*'Net zero supporting data'!M185)+('Net zero supporting data'!M170*FracLEACH*MSLeachEF))*NtoN2O*kgtoGg,"ERROR"))</f>
        <v>1.5028565331829037E-6</v>
      </c>
      <c r="W716" s="94">
        <f>IF('Net zero activities &amp; levers'!$C$9="Off",'Activity data'!AP48*FracLEACH*MSLeachEF*NtoN2O*kgtoGg,IF('Net zero activities &amp; levers'!$C$9="On",(('Net zero supporting data'!N158*FracLEACH*'Net zero supporting data'!N185)+('Net zero supporting data'!N170*FracLEACH*MSLeachEF))*NtoN2O*kgtoGg,"ERROR"))</f>
        <v>1.502838290225085E-6</v>
      </c>
      <c r="X716" s="94">
        <f>IF('Net zero activities &amp; levers'!$C$9="Off",'Activity data'!AQ48*FracLEACH*MSLeachEF*NtoN2O*kgtoGg,IF('Net zero activities &amp; levers'!$C$9="On",(('Net zero supporting data'!O158*FracLEACH*'Net zero supporting data'!O185)+('Net zero supporting data'!O170*FracLEACH*MSLeachEF))*NtoN2O*kgtoGg,"ERROR"))</f>
        <v>1.5027131396817448E-6</v>
      </c>
      <c r="Y716" s="94">
        <f>IF('Net zero activities &amp; levers'!$C$9="Off",'Activity data'!AR48*FracLEACH*MSLeachEF*NtoN2O*kgtoGg,IF('Net zero activities &amp; levers'!$C$9="On",(('Net zero supporting data'!P158*FracLEACH*'Net zero supporting data'!P185)+('Net zero supporting data'!P170*FracLEACH*MSLeachEF))*NtoN2O*kgtoGg,"ERROR"))</f>
        <v>1.5025747933418428E-6</v>
      </c>
      <c r="Z716" s="94">
        <f>IF('Net zero activities &amp; levers'!$C$9="Off",'Activity data'!AS48*FracLEACH*MSLeachEF*NtoN2O*kgtoGg,IF('Net zero activities &amp; levers'!$C$9="On",(('Net zero supporting data'!Q158*FracLEACH*'Net zero supporting data'!Q185)+('Net zero supporting data'!Q170*FracLEACH*MSLeachEF))*NtoN2O*kgtoGg,"ERROR"))</f>
        <v>1.5023948950118924E-6</v>
      </c>
      <c r="AA716" s="94">
        <f>IF('Net zero activities &amp; levers'!$C$9="Off",'Activity data'!AT48*FracLEACH*MSLeachEF*NtoN2O*kgtoGg,IF('Net zero activities &amp; levers'!$C$9="On",(('Net zero supporting data'!R158*FracLEACH*'Net zero supporting data'!R185)+('Net zero supporting data'!R170*FracLEACH*MSLeachEF))*NtoN2O*kgtoGg,"ERROR"))</f>
        <v>1.5021867386273718E-6</v>
      </c>
      <c r="AB716" s="94">
        <f>IF('Net zero activities &amp; levers'!$C$9="Off",'Activity data'!AU48*FracLEACH*MSLeachEF*NtoN2O*kgtoGg,IF('Net zero activities &amp; levers'!$C$9="On",(('Net zero supporting data'!S158*FracLEACH*'Net zero supporting data'!S185)+('Net zero supporting data'!S170*FracLEACH*MSLeachEF))*NtoN2O*kgtoGg,"ERROR"))</f>
        <v>1.5019500649015182E-6</v>
      </c>
      <c r="AC716" s="94">
        <f>IF('Net zero activities &amp; levers'!$C$9="Off",'Activity data'!AV48*FracLEACH*MSLeachEF*NtoN2O*kgtoGg,IF('Net zero activities &amp; levers'!$C$9="On",(('Net zero supporting data'!T158*FracLEACH*'Net zero supporting data'!T185)+('Net zero supporting data'!T170*FracLEACH*MSLeachEF))*NtoN2O*kgtoGg,"ERROR"))</f>
        <v>1.5016569432269093E-6</v>
      </c>
      <c r="AD716" s="94">
        <f>IF('Net zero activities &amp; levers'!$C$9="Off",'Activity data'!AW48*FracLEACH*MSLeachEF*NtoN2O*kgtoGg,IF('Net zero activities &amp; levers'!$C$9="On",(('Net zero supporting data'!U158*FracLEACH*'Net zero supporting data'!U185)+('Net zero supporting data'!U170*FracLEACH*MSLeachEF))*NtoN2O*kgtoGg,"ERROR"))</f>
        <v>1.5013047101463422E-6</v>
      </c>
      <c r="AE716" s="94">
        <f>IF('Net zero activities &amp; levers'!$C$9="Off",'Activity data'!AX48*FracLEACH*MSLeachEF*NtoN2O*kgtoGg,IF('Net zero activities &amp; levers'!$C$9="On",(('Net zero supporting data'!V158*FracLEACH*'Net zero supporting data'!V185)+('Net zero supporting data'!V170*FracLEACH*MSLeachEF))*NtoN2O*kgtoGg,"ERROR"))</f>
        <v>1.5009066943115193E-6</v>
      </c>
      <c r="AF716" s="94">
        <f>IF('Net zero activities &amp; levers'!$C$9="Off",'Activity data'!AY48*FracLEACH*MSLeachEF*NtoN2O*kgtoGg,IF('Net zero activities &amp; levers'!$C$9="On",(('Net zero supporting data'!W158*FracLEACH*'Net zero supporting data'!W185)+('Net zero supporting data'!W170*FracLEACH*MSLeachEF))*NtoN2O*kgtoGg,"ERROR"))</f>
        <v>1.5004961408038625E-6</v>
      </c>
      <c r="AG716" s="94">
        <f>IF('Net zero activities &amp; levers'!$C$9="Off",'Activity data'!AZ48*FracLEACH*MSLeachEF*NtoN2O*kgtoGg,IF('Net zero activities &amp; levers'!$C$9="On",(('Net zero supporting data'!X158*FracLEACH*'Net zero supporting data'!X185)+('Net zero supporting data'!X170*FracLEACH*MSLeachEF))*NtoN2O*kgtoGg,"ERROR"))</f>
        <v>1.5000701694913394E-6</v>
      </c>
      <c r="AH716" s="94">
        <f>IF('Net zero activities &amp; levers'!$C$9="Off",'Activity data'!BA48*FracLEACH*MSLeachEF*NtoN2O*kgtoGg,IF('Net zero activities &amp; levers'!$C$9="On",(('Net zero supporting data'!Y158*FracLEACH*'Net zero supporting data'!Y185)+('Net zero supporting data'!Y170*FracLEACH*MSLeachEF))*NtoN2O*kgtoGg,"ERROR"))</f>
        <v>1.4995940269933923E-6</v>
      </c>
      <c r="AI716" s="94">
        <f>IF('Net zero activities &amp; levers'!$C$9="Off",'Activity data'!BB48*FracLEACH*MSLeachEF*NtoN2O*kgtoGg,IF('Net zero activities &amp; levers'!$C$9="On",(('Net zero supporting data'!Z158*FracLEACH*'Net zero supporting data'!Z185)+('Net zero supporting data'!Z170*FracLEACH*MSLeachEF))*NtoN2O*kgtoGg,"ERROR"))</f>
        <v>1.4991025994831128E-6</v>
      </c>
      <c r="AJ716" s="94">
        <f>IF('Net zero activities &amp; levers'!$C$9="Off",'Activity data'!BC48*FracLEACH*MSLeachEF*NtoN2O*kgtoGg,IF('Net zero activities &amp; levers'!$C$9="On",(('Net zero supporting data'!AA158*FracLEACH*'Net zero supporting data'!AA185)+('Net zero supporting data'!AA170*FracLEACH*MSLeachEF))*NtoN2O*kgtoGg,"ERROR"))</f>
        <v>1.4985957793227763E-6</v>
      </c>
      <c r="AK716" s="94">
        <f>IF('Net zero activities &amp; levers'!$C$9="Off",'Activity data'!BD48*FracLEACH*MSLeachEF*NtoN2O*kgtoGg,IF('Net zero activities &amp; levers'!$C$9="On",(('Net zero supporting data'!AB158*FracLEACH*'Net zero supporting data'!AB185)+('Net zero supporting data'!AB170*FracLEACH*MSLeachEF))*NtoN2O*kgtoGg,"ERROR"))</f>
        <v>1.4980716579979906E-6</v>
      </c>
      <c r="AL716" s="94">
        <f>IF('Net zero activities &amp; levers'!$C$9="Off",'Activity data'!BE48*FracLEACH*MSLeachEF*NtoN2O*kgtoGg,IF('Net zero activities &amp; levers'!$C$9="On",(('Net zero supporting data'!AC158*FracLEACH*'Net zero supporting data'!AC185)+('Net zero supporting data'!AC170*FracLEACH*MSLeachEF))*NtoN2O*kgtoGg,"ERROR"))</f>
        <v>1.4975387869049757E-6</v>
      </c>
      <c r="AM716" s="94">
        <f>IF('Net zero activities &amp; levers'!$C$9="Off",'Activity data'!BF48*FracLEACH*MSLeachEF*NtoN2O*kgtoGg,IF('Net zero activities &amp; levers'!$C$9="On",(('Net zero supporting data'!AD158*FracLEACH*'Net zero supporting data'!AD185)+('Net zero supporting data'!AD170*FracLEACH*MSLeachEF))*NtoN2O*kgtoGg,"ERROR"))</f>
        <v>1.4970134798108165E-6</v>
      </c>
      <c r="AN716" s="94">
        <f>IF('Net zero activities &amp; levers'!$C$9="Off",'Activity data'!BG48*FracLEACH*MSLeachEF*NtoN2O*kgtoGg,IF('Net zero activities &amp; levers'!$C$9="On",(('Net zero supporting data'!AE158*FracLEACH*'Net zero supporting data'!AE185)+('Net zero supporting data'!AE170*FracLEACH*MSLeachEF))*NtoN2O*kgtoGg,"ERROR"))</f>
        <v>1.4965013398931751E-6</v>
      </c>
      <c r="AO716" s="94">
        <f>IF('Net zero activities &amp; levers'!$C$9="Off",'Activity data'!BH48*FracLEACH*MSLeachEF*NtoN2O*kgtoGg,IF('Net zero activities &amp; levers'!$C$9="On",(('Net zero supporting data'!AF158*FracLEACH*'Net zero supporting data'!AF185)+('Net zero supporting data'!AF170*FracLEACH*MSLeachEF))*NtoN2O*kgtoGg,"ERROR"))</f>
        <v>1.4959808232005212E-6</v>
      </c>
      <c r="AP716" s="94">
        <f>IF('Net zero activities &amp; levers'!$C$9="Off",'Activity data'!BI48*FracLEACH*MSLeachEF*NtoN2O*kgtoGg,IF('Net zero activities &amp; levers'!$C$9="On",(('Net zero supporting data'!AG158*FracLEACH*'Net zero supporting data'!AG185)+('Net zero supporting data'!AG170*FracLEACH*MSLeachEF))*NtoN2O*kgtoGg,"ERROR"))</f>
        <v>1.495482424970219E-6</v>
      </c>
      <c r="AQ716" s="94">
        <f>IF('Net zero activities &amp; levers'!$C$9="Off",'Activity data'!BJ48*FracLEACH*MSLeachEF*NtoN2O*kgtoGg,IF('Net zero activities &amp; levers'!$C$9="On",(('Net zero supporting data'!AH158*FracLEACH*'Net zero supporting data'!AH185)+('Net zero supporting data'!AH170*FracLEACH*MSLeachEF))*NtoN2O*kgtoGg,"ERROR"))</f>
        <v>1.4949793285076428E-6</v>
      </c>
      <c r="AR716" s="94">
        <f>IF('Net zero activities &amp; levers'!$C$9="Off",'Activity data'!BK48*FracLEACH*MSLeachEF*NtoN2O*kgtoGg,IF('Net zero activities &amp; levers'!$C$9="On",(('Net zero supporting data'!AI158*FracLEACH*'Net zero supporting data'!AI185)+('Net zero supporting data'!AI170*FracLEACH*MSLeachEF))*NtoN2O*kgtoGg,"ERROR"))</f>
        <v>1.4944660343257967E-6</v>
      </c>
      <c r="AS716" s="94">
        <f>IF('Net zero activities &amp; levers'!$C$9="Off",'Activity data'!BL48*FracLEACH*MSLeachEF*NtoN2O*kgtoGg,IF('Net zero activities &amp; levers'!$C$9="On",(('Net zero supporting data'!AJ158*FracLEACH*'Net zero supporting data'!AJ185)+('Net zero supporting data'!AJ170*FracLEACH*MSLeachEF))*NtoN2O*kgtoGg,"ERROR"))</f>
        <v>1.4939420837101961E-6</v>
      </c>
      <c r="AT716" s="94">
        <f>IF('Net zero activities &amp; levers'!$C$9="Off",'Activity data'!BM48*FracLEACH*MSLeachEF*NtoN2O*kgtoGg,IF('Net zero activities &amp; levers'!$C$9="On",(('Net zero supporting data'!AK158*FracLEACH*'Net zero supporting data'!AK185)+('Net zero supporting data'!AK170*FracLEACH*MSLeachEF))*NtoN2O*kgtoGg,"ERROR"))</f>
        <v>1.4934072014189454E-6</v>
      </c>
      <c r="AU716" s="94">
        <f>IF('Net zero activities &amp; levers'!$C$9="Off",'Activity data'!BN48*FracLEACH*MSLeachEF*NtoN2O*kgtoGg,IF('Net zero activities &amp; levers'!$C$9="On",(('Net zero supporting data'!AL158*FracLEACH*'Net zero supporting data'!AL185)+('Net zero supporting data'!AL170*FracLEACH*MSLeachEF))*NtoN2O*kgtoGg,"ERROR"))</f>
        <v>1.4928967699856194E-6</v>
      </c>
      <c r="AV716" s="94">
        <f>IF('Net zero activities &amp; levers'!$C$9="Off",'Activity data'!BO48*FracLEACH*MSLeachEF*NtoN2O*kgtoGg,IF('Net zero activities &amp; levers'!$C$9="On",(('Net zero supporting data'!AM158*FracLEACH*'Net zero supporting data'!AM185)+('Net zero supporting data'!AM170*FracLEACH*MSLeachEF))*NtoN2O*kgtoGg,"ERROR"))</f>
        <v>1.4923759038635249E-6</v>
      </c>
      <c r="AW716" s="94">
        <f>IF('Net zero activities &amp; levers'!$C$9="Off",'Activity data'!BP48*FracLEACH*MSLeachEF*NtoN2O*kgtoGg,IF('Net zero activities &amp; levers'!$C$9="On",(('Net zero supporting data'!AN158*FracLEACH*'Net zero supporting data'!AN185)+('Net zero supporting data'!AN170*FracLEACH*MSLeachEF))*NtoN2O*kgtoGg,"ERROR"))</f>
        <v>1.4918333058963104E-6</v>
      </c>
      <c r="AY716" s="79"/>
      <c r="AZ716" s="79"/>
    </row>
    <row r="717" spans="1:52" x14ac:dyDescent="0.25">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0.20732835560623097</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0.20795637847695561</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0.20628301821112829</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0.20021853233884623</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0.18248075889834134</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0.18929871840811252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0.19066018930084169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0.18853222652694393</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0.18809057694338979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0.18788693121446026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0.18834665793767122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0.18926193349003381</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0.19063345641610194</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0.19288195061201113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0.19605783425405765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0.19929379727709792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0.20274434631638333</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0.20645870513727727</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0.21098984323578454</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0.21580911944136272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0.22092834131662423</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0.22639017525251376</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0.23206626670340147</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0.23768913855400603</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0.24315860948258192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0.24930299313765589</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0.25515723553831038</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0.26118719019205611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0.26749963102464441</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0.27411480308144259</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0.28105088957060298</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0.28763892722794754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0.29454165965880996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0.30199833435191742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0.30990215044823805</v>
      </c>
      <c r="AY717" s="79"/>
      <c r="AZ717" s="79"/>
    </row>
    <row r="718" spans="1:52" x14ac:dyDescent="0.25">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5">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0.10241190935921568</v>
      </c>
      <c r="U719" s="22">
        <f t="shared" si="167"/>
        <v>0.10309890115255108</v>
      </c>
      <c r="V719" s="22">
        <f t="shared" si="167"/>
        <v>0.10337915667778921</v>
      </c>
      <c r="W719" s="22">
        <f t="shared" si="167"/>
        <v>0.1033997921919048</v>
      </c>
      <c r="X719" s="22">
        <f t="shared" si="167"/>
        <v>0.10354135617671745</v>
      </c>
      <c r="Y719" s="22">
        <f t="shared" si="167"/>
        <v>0.10369784658129844</v>
      </c>
      <c r="Z719" s="22">
        <f t="shared" si="167"/>
        <v>0.10390133850206223</v>
      </c>
      <c r="AA719" s="22">
        <f t="shared" si="165"/>
        <v>0.10413679450944742</v>
      </c>
      <c r="AB719" s="22">
        <f t="shared" si="165"/>
        <v>0.10440450789556797</v>
      </c>
      <c r="AC719" s="22">
        <f t="shared" si="165"/>
        <v>0.10473607235533908</v>
      </c>
      <c r="AD719" s="22">
        <f t="shared" si="165"/>
        <v>0.10513450065726393</v>
      </c>
      <c r="AE719" s="22">
        <f t="shared" si="165"/>
        <v>0.10558471610253806</v>
      </c>
      <c r="AF719" s="22">
        <f t="shared" si="165"/>
        <v>0.10604911353120032</v>
      </c>
      <c r="AG719" s="22">
        <f t="shared" si="165"/>
        <v>0.10653095080339518</v>
      </c>
      <c r="AH719" s="22">
        <f t="shared" si="165"/>
        <v>0.10706953919102152</v>
      </c>
      <c r="AI719" s="22">
        <f t="shared" si="165"/>
        <v>0.10762541721396227</v>
      </c>
      <c r="AJ719" s="22">
        <f t="shared" si="165"/>
        <v>0.10819870662658371</v>
      </c>
      <c r="AK719" s="22">
        <f t="shared" si="165"/>
        <v>0.10879156624414393</v>
      </c>
      <c r="AL719" s="22">
        <f t="shared" si="165"/>
        <v>0.10939432315838087</v>
      </c>
      <c r="AM719" s="22">
        <f t="shared" si="165"/>
        <v>0.10998852405847249</v>
      </c>
      <c r="AN719" s="22">
        <f t="shared" si="165"/>
        <v>0.1105678309123469</v>
      </c>
      <c r="AO719" s="22">
        <f t="shared" si="165"/>
        <v>0.11115661315177698</v>
      </c>
      <c r="AP719" s="22">
        <f t="shared" si="165"/>
        <v>0.111720376101759</v>
      </c>
      <c r="AQ719" s="22">
        <f t="shared" si="165"/>
        <v>0.11228945345521474</v>
      </c>
      <c r="AR719" s="22">
        <f t="shared" si="165"/>
        <v>0.11287006595456224</v>
      </c>
      <c r="AS719" s="22">
        <f t="shared" si="165"/>
        <v>0.11346273247449885</v>
      </c>
      <c r="AT719" s="22">
        <f t="shared" si="165"/>
        <v>0.11406776435478007</v>
      </c>
      <c r="AU719" s="22">
        <f t="shared" si="165"/>
        <v>0.11464513865733481</v>
      </c>
      <c r="AV719" s="22">
        <f t="shared" si="165"/>
        <v>0.11523431615373105</v>
      </c>
      <c r="AW719" s="22">
        <f t="shared" si="165"/>
        <v>0.11584807561765513</v>
      </c>
      <c r="AY719" s="79"/>
      <c r="AZ719" s="79"/>
    </row>
    <row r="720" spans="1:52" x14ac:dyDescent="0.25">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5">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5">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5">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5">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5">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5">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5">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5">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5">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5">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5">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5">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0.39609736661915951</v>
      </c>
      <c r="L732" s="22">
        <f t="shared" si="177"/>
        <v>0.39831175345583053</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0.39597479415711101</v>
      </c>
      <c r="T732" s="22">
        <f t="shared" si="177"/>
        <v>0.40261010184048684</v>
      </c>
      <c r="U732" s="22">
        <f t="shared" si="177"/>
        <v>0.40470208363369153</v>
      </c>
      <c r="V732" s="22">
        <f t="shared" si="177"/>
        <v>0.40403515988045507</v>
      </c>
      <c r="W732" s="22">
        <f t="shared" si="177"/>
        <v>0.40498870179084268</v>
      </c>
      <c r="X732" s="22">
        <f t="shared" si="177"/>
        <v>0.40628439555360985</v>
      </c>
      <c r="Y732" s="22">
        <f t="shared" si="177"/>
        <v>0.40810531406537853</v>
      </c>
      <c r="Z732" s="22">
        <f t="shared" si="177"/>
        <v>0.41029508170431006</v>
      </c>
      <c r="AA732" s="22">
        <f t="shared" si="177"/>
        <v>0.41286205884816002</v>
      </c>
      <c r="AB732" s="22">
        <f t="shared" si="177"/>
        <v>0.41618186142723307</v>
      </c>
      <c r="AC732" s="22">
        <f t="shared" si="177"/>
        <v>0.42032182433229853</v>
      </c>
      <c r="AD732" s="22">
        <f t="shared" si="177"/>
        <v>0.42513976108753898</v>
      </c>
      <c r="AE732" s="22">
        <f t="shared" si="177"/>
        <v>0.4302199703152027</v>
      </c>
      <c r="AF732" s="22">
        <f t="shared" si="177"/>
        <v>0.43561540032081048</v>
      </c>
      <c r="AG732" s="22">
        <f t="shared" si="177"/>
        <v>0.44183442183101374</v>
      </c>
      <c r="AH732" s="22">
        <f t="shared" si="177"/>
        <v>0.44842048690859637</v>
      </c>
      <c r="AI732" s="22">
        <f t="shared" si="177"/>
        <v>0.45539916767435495</v>
      </c>
      <c r="AJ732" s="22">
        <f t="shared" si="177"/>
        <v>0.46281801218798413</v>
      </c>
      <c r="AK732" s="22">
        <f t="shared" si="177"/>
        <v>0.47056101367964998</v>
      </c>
      <c r="AL732" s="22">
        <f t="shared" si="177"/>
        <v>0.47837978194056857</v>
      </c>
      <c r="AM732" s="22">
        <f t="shared" si="177"/>
        <v>0.48617859591241902</v>
      </c>
      <c r="AN732" s="22">
        <f t="shared" si="177"/>
        <v>0.49431652187726727</v>
      </c>
      <c r="AO732" s="22">
        <f t="shared" si="177"/>
        <v>0.50227062581312243</v>
      </c>
      <c r="AP732" s="22">
        <f t="shared" si="177"/>
        <v>0.5104967967445686</v>
      </c>
      <c r="AQ732" s="22">
        <f t="shared" si="177"/>
        <v>0.51910825643406944</v>
      </c>
      <c r="AR732" s="22">
        <f t="shared" si="177"/>
        <v>0.52813095311520453</v>
      </c>
      <c r="AS732" s="22">
        <f t="shared" si="177"/>
        <v>0.53758926451765676</v>
      </c>
      <c r="AT732" s="22">
        <f t="shared" si="177"/>
        <v>0.5467995741006989</v>
      </c>
      <c r="AU732" s="22">
        <f t="shared" si="177"/>
        <v>0.5564473787208295</v>
      </c>
      <c r="AV732" s="22">
        <f t="shared" si="177"/>
        <v>0.56679583230043096</v>
      </c>
      <c r="AW732" s="22">
        <f t="shared" si="177"/>
        <v>0.57774466053437612</v>
      </c>
      <c r="AY732" s="79"/>
      <c r="AZ732" s="79"/>
    </row>
    <row r="733" spans="1:52" x14ac:dyDescent="0.25">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3.1249813656142659E-2</v>
      </c>
      <c r="L733" s="22">
        <f t="shared" si="178"/>
        <v>3.1424516095088999E-2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3.1240143390896816E-2</v>
      </c>
      <c r="T733" s="22">
        <f t="shared" si="178"/>
        <v>3.1763631164689651E-2</v>
      </c>
      <c r="U733" s="22">
        <f t="shared" si="178"/>
        <v>3.1928676546757399E-2</v>
      </c>
      <c r="V733" s="22">
        <f t="shared" si="178"/>
        <v>3.1876060082302253E-2</v>
      </c>
      <c r="W733" s="22">
        <f t="shared" si="178"/>
        <v>3.1951289077807254E-2</v>
      </c>
      <c r="X733" s="22">
        <f t="shared" si="178"/>
        <v>3.2053511894857258E-2</v>
      </c>
      <c r="Y733" s="22">
        <f t="shared" si="178"/>
        <v>3.2197171936481576E-2</v>
      </c>
      <c r="Z733" s="22">
        <f t="shared" si="178"/>
        <v>3.2369932061727905E-2</v>
      </c>
      <c r="AA733" s="22">
        <f t="shared" si="178"/>
        <v>3.2572451856518699E-2</v>
      </c>
      <c r="AB733" s="22">
        <f t="shared" si="178"/>
        <v>3.2834365266488315E-2</v>
      </c>
      <c r="AC733" s="22">
        <f t="shared" si="178"/>
        <v>3.3160984628871078E-2</v>
      </c>
      <c r="AD733" s="22">
        <f t="shared" si="178"/>
        <v>3.3541092245070167E-2</v>
      </c>
      <c r="AE733" s="22">
        <f t="shared" si="178"/>
        <v>3.3941891657229224E-2</v>
      </c>
      <c r="AF733" s="22">
        <f t="shared" si="178"/>
        <v>3.4367560183402777E-2</v>
      </c>
      <c r="AG733" s="22">
        <f t="shared" si="178"/>
        <v>3.4858205362329822E-2</v>
      </c>
      <c r="AH733" s="22">
        <f t="shared" si="178"/>
        <v>3.5377808176552963E-2</v>
      </c>
      <c r="AI733" s="22">
        <f t="shared" si="178"/>
        <v>3.5928386119943707E-2</v>
      </c>
      <c r="AJ733" s="22">
        <f t="shared" si="178"/>
        <v>3.6513690462089729E-2</v>
      </c>
      <c r="AK733" s="22">
        <f t="shared" si="178"/>
        <v>3.712456893325726E-2</v>
      </c>
      <c r="AL733" s="22">
        <f t="shared" si="178"/>
        <v>3.7741424968579497E-2</v>
      </c>
      <c r="AM733" s="22">
        <f t="shared" si="178"/>
        <v>3.8356706724778505E-2</v>
      </c>
      <c r="AN733" s="22">
        <f t="shared" si="178"/>
        <v>3.8998742475027541E-2</v>
      </c>
      <c r="AO733" s="22">
        <f t="shared" si="178"/>
        <v>3.9626275719993685E-2</v>
      </c>
      <c r="AP733" s="22">
        <f t="shared" si="178"/>
        <v>4.0275273492701505E-2</v>
      </c>
      <c r="AQ733" s="22">
        <f t="shared" si="178"/>
        <v>4.0954668341753923E-2</v>
      </c>
      <c r="AR733" s="22">
        <f t="shared" si="178"/>
        <v>4.1666507434166944E-2</v>
      </c>
      <c r="AS733" s="22">
        <f t="shared" si="178"/>
        <v>4.2412714033193875E-2</v>
      </c>
      <c r="AT733" s="22">
        <f t="shared" si="178"/>
        <v>4.3139354709051191E-2</v>
      </c>
      <c r="AU733" s="22">
        <f t="shared" si="178"/>
        <v>4.3900511237667632E-2</v>
      </c>
      <c r="AV733" s="22">
        <f t="shared" si="178"/>
        <v>4.47169449563566E-2</v>
      </c>
      <c r="AW733" s="22">
        <f t="shared" si="178"/>
        <v>4.5580744796745003E-2</v>
      </c>
      <c r="AY733" s="79"/>
      <c r="AZ733" s="79"/>
    </row>
    <row r="734" spans="1:52" x14ac:dyDescent="0.25">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2.8967336997006332E-4</v>
      </c>
      <c r="L734" s="22">
        <f t="shared" si="179"/>
        <v>2.9129279224209421E-4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2.8958373044922991E-4</v>
      </c>
      <c r="T734" s="22">
        <f t="shared" si="179"/>
        <v>2.9443625434717291E-4</v>
      </c>
      <c r="U734" s="22">
        <f t="shared" si="179"/>
        <v>2.9596615953469285E-4</v>
      </c>
      <c r="V734" s="22">
        <f t="shared" si="179"/>
        <v>2.9547842579194663E-4</v>
      </c>
      <c r="W734" s="22">
        <f t="shared" si="179"/>
        <v>2.9617576872292145E-4</v>
      </c>
      <c r="X734" s="22">
        <f t="shared" si="179"/>
        <v>2.9712333366614126E-4</v>
      </c>
      <c r="Y734" s="22">
        <f t="shared" si="179"/>
        <v>2.9845500523529884E-4</v>
      </c>
      <c r="Z734" s="22">
        <f t="shared" si="179"/>
        <v>3.0005642303020818E-4</v>
      </c>
      <c r="AA734" s="22">
        <f t="shared" si="179"/>
        <v>3.0193370115059038E-4</v>
      </c>
      <c r="AB734" s="22">
        <f t="shared" si="179"/>
        <v>3.0436153451116911E-4</v>
      </c>
      <c r="AC734" s="22">
        <f t="shared" si="179"/>
        <v>3.0738916636971264E-4</v>
      </c>
      <c r="AD734" s="22">
        <f t="shared" si="179"/>
        <v>3.1091261311237938E-4</v>
      </c>
      <c r="AE734" s="22">
        <f t="shared" si="179"/>
        <v>3.1462786459130501E-4</v>
      </c>
      <c r="AF734" s="22">
        <f t="shared" si="179"/>
        <v>3.1857364288693482E-4</v>
      </c>
      <c r="AG734" s="22">
        <f t="shared" si="179"/>
        <v>3.2312172896524743E-4</v>
      </c>
      <c r="AH734" s="22">
        <f t="shared" si="179"/>
        <v>3.2793824082986636E-4</v>
      </c>
      <c r="AI734" s="22">
        <f t="shared" si="179"/>
        <v>3.3304187984826517E-4</v>
      </c>
      <c r="AJ734" s="22">
        <f t="shared" si="179"/>
        <v>3.3846741880069422E-4</v>
      </c>
      <c r="AK734" s="22">
        <f t="shared" si="179"/>
        <v>3.4413001977913151E-4</v>
      </c>
      <c r="AL734" s="22">
        <f t="shared" si="179"/>
        <v>3.498480304048698E-4</v>
      </c>
      <c r="AM734" s="22">
        <f t="shared" si="179"/>
        <v>3.5555144808794561E-4</v>
      </c>
      <c r="AN734" s="22">
        <f t="shared" si="179"/>
        <v>3.6150286467757182E-4</v>
      </c>
      <c r="AO734" s="22">
        <f t="shared" si="179"/>
        <v>3.6731984879907097E-4</v>
      </c>
      <c r="AP734" s="22">
        <f t="shared" si="179"/>
        <v>3.7333580057375906E-4</v>
      </c>
      <c r="AQ734" s="22">
        <f t="shared" si="179"/>
        <v>3.7963352118197886E-4</v>
      </c>
      <c r="AR734" s="22">
        <f t="shared" si="179"/>
        <v>3.8623198704947618E-4</v>
      </c>
      <c r="AS734" s="22">
        <f t="shared" si="179"/>
        <v>3.931490260632925E-4</v>
      </c>
      <c r="AT734" s="22">
        <f t="shared" si="179"/>
        <v>3.998846967347731E-4</v>
      </c>
      <c r="AU734" s="22">
        <f t="shared" si="179"/>
        <v>4.0694031566246226E-4</v>
      </c>
      <c r="AV734" s="22">
        <f t="shared" si="179"/>
        <v>4.1450833220336525E-4</v>
      </c>
      <c r="AW734" s="22">
        <f t="shared" si="179"/>
        <v>4.2251541389345802E-4</v>
      </c>
      <c r="AY734" s="79"/>
      <c r="AZ734" s="79"/>
    </row>
    <row r="735" spans="1:52" x14ac:dyDescent="0.25">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2.886579753167189E-3</v>
      </c>
      <c r="S735" s="22">
        <f t="shared" si="180"/>
        <v>2.561573125170372E-3</v>
      </c>
      <c r="T735" s="22">
        <f t="shared" si="180"/>
        <v>2.6573888031233691E-3</v>
      </c>
      <c r="U735" s="22">
        <f t="shared" si="180"/>
        <v>2.6631991538866259E-3</v>
      </c>
      <c r="V735" s="22">
        <f t="shared" si="180"/>
        <v>2.6123716322679351E-3</v>
      </c>
      <c r="W735" s="22">
        <f t="shared" si="180"/>
        <v>2.5888726175211374E-3</v>
      </c>
      <c r="X735" s="22">
        <f t="shared" si="180"/>
        <v>2.5691490530919642E-3</v>
      </c>
      <c r="Y735" s="22">
        <f t="shared" si="180"/>
        <v>2.5599180074547933E-3</v>
      </c>
      <c r="Z735" s="22">
        <f t="shared" si="180"/>
        <v>2.5577021821962501E-3</v>
      </c>
      <c r="AA735" s="22">
        <f t="shared" si="180"/>
        <v>2.5623678955233203E-3</v>
      </c>
      <c r="AB735" s="22">
        <f t="shared" si="180"/>
        <v>2.5802855740547697E-3</v>
      </c>
      <c r="AC735" s="22">
        <f t="shared" si="180"/>
        <v>2.6119490207208466E-3</v>
      </c>
      <c r="AD735" s="22">
        <f t="shared" si="180"/>
        <v>2.631945928810003E-3</v>
      </c>
      <c r="AE735" s="22">
        <f t="shared" si="180"/>
        <v>2.65369011767352E-3</v>
      </c>
      <c r="AF735" s="22">
        <f t="shared" si="180"/>
        <v>2.6777749237313323E-3</v>
      </c>
      <c r="AG735" s="22">
        <f t="shared" si="180"/>
        <v>2.7121503816495787E-3</v>
      </c>
      <c r="AH735" s="22">
        <f t="shared" si="180"/>
        <v>2.7486800957923626E-3</v>
      </c>
      <c r="AI735" s="22">
        <f t="shared" si="180"/>
        <v>2.7873396240884825E-3</v>
      </c>
      <c r="AJ735" s="22">
        <f t="shared" si="180"/>
        <v>2.828530552027387E-3</v>
      </c>
      <c r="AK735" s="22">
        <f t="shared" si="180"/>
        <v>2.8702353597962913E-3</v>
      </c>
      <c r="AL735" s="22">
        <f t="shared" si="180"/>
        <v>2.9086130464932147E-3</v>
      </c>
      <c r="AM735" s="22">
        <f t="shared" si="180"/>
        <v>2.9422913060240421E-3</v>
      </c>
      <c r="AN735" s="22">
        <f t="shared" si="180"/>
        <v>2.9913918565660342E-3</v>
      </c>
      <c r="AO735" s="22">
        <f t="shared" si="180"/>
        <v>3.0344953637258185E-3</v>
      </c>
      <c r="AP735" s="22">
        <f t="shared" si="180"/>
        <v>3.0778133248351137E-3</v>
      </c>
      <c r="AQ735" s="22">
        <f t="shared" si="180"/>
        <v>3.1226203867550789E-3</v>
      </c>
      <c r="AR735" s="22">
        <f t="shared" si="180"/>
        <v>3.1690178073415665E-3</v>
      </c>
      <c r="AS735" s="22">
        <f t="shared" si="180"/>
        <v>3.2170655273764969E-3</v>
      </c>
      <c r="AT735" s="22">
        <f t="shared" si="180"/>
        <v>3.2582492816302425E-3</v>
      </c>
      <c r="AU735" s="22">
        <f t="shared" si="180"/>
        <v>3.3008552178878142E-3</v>
      </c>
      <c r="AV735" s="22">
        <f t="shared" si="180"/>
        <v>3.3476020912604309E-3</v>
      </c>
      <c r="AW735" s="22">
        <f t="shared" si="180"/>
        <v>3.3969096406476058E-3</v>
      </c>
      <c r="AY735" s="79"/>
      <c r="AZ735" s="79"/>
    </row>
    <row r="736" spans="1:52" x14ac:dyDescent="0.25">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1.4369412471908503E-2</v>
      </c>
      <c r="S736" s="22">
        <f t="shared" si="181"/>
        <v>1.2751527399214348E-2</v>
      </c>
      <c r="T736" s="22">
        <f t="shared" si="181"/>
        <v>1.3228498456837644E-2</v>
      </c>
      <c r="U736" s="22">
        <f t="shared" si="181"/>
        <v>1.3257422420096273E-2</v>
      </c>
      <c r="V736" s="22">
        <f t="shared" si="181"/>
        <v>1.3004402692419443E-2</v>
      </c>
      <c r="W736" s="22">
        <f t="shared" si="181"/>
        <v>1.2887424446725831E-2</v>
      </c>
      <c r="X736" s="22">
        <f t="shared" si="181"/>
        <v>1.2789240416858616E-2</v>
      </c>
      <c r="Y736" s="22">
        <f t="shared" si="181"/>
        <v>1.2743288212641162E-2</v>
      </c>
      <c r="Z736" s="22">
        <f t="shared" si="181"/>
        <v>1.2732257820333192E-2</v>
      </c>
      <c r="AA736" s="22">
        <f t="shared" si="181"/>
        <v>1.2755483771114141E-2</v>
      </c>
      <c r="AB736" s="22">
        <f t="shared" si="181"/>
        <v>1.2844678089433244E-2</v>
      </c>
      <c r="AC736" s="22">
        <f t="shared" si="181"/>
        <v>1.3002298929435295E-2</v>
      </c>
      <c r="AD736" s="22">
        <f t="shared" si="181"/>
        <v>1.3101843665790022E-2</v>
      </c>
      <c r="AE736" s="22">
        <f t="shared" si="181"/>
        <v>1.3210086377013973E-2</v>
      </c>
      <c r="AF736" s="22">
        <f t="shared" si="181"/>
        <v>1.3329980695600136E-2</v>
      </c>
      <c r="AG736" s="22">
        <f t="shared" si="181"/>
        <v>1.3501101944959713E-2</v>
      </c>
      <c r="AH736" s="22">
        <f t="shared" si="181"/>
        <v>1.368294709558222E-2</v>
      </c>
      <c r="AI736" s="22">
        <f t="shared" si="181"/>
        <v>1.3875394474680914E-2</v>
      </c>
      <c r="AJ736" s="22">
        <f t="shared" si="181"/>
        <v>1.4080443177390526E-2</v>
      </c>
      <c r="AK736" s="22">
        <f t="shared" si="181"/>
        <v>1.4288049977180313E-2</v>
      </c>
      <c r="AL736" s="22">
        <f t="shared" si="181"/>
        <v>1.4479094346995732E-2</v>
      </c>
      <c r="AM736" s="22">
        <f t="shared" si="181"/>
        <v>1.4646744938323915E-2</v>
      </c>
      <c r="AN736" s="22">
        <f t="shared" si="181"/>
        <v>1.4891167792936389E-2</v>
      </c>
      <c r="AO736" s="22">
        <f t="shared" si="181"/>
        <v>1.5105737327239122E-2</v>
      </c>
      <c r="AP736" s="22">
        <f t="shared" si="181"/>
        <v>1.5321374414674033E-2</v>
      </c>
      <c r="AQ736" s="22">
        <f t="shared" si="181"/>
        <v>1.5544424255467754E-2</v>
      </c>
      <c r="AR736" s="22">
        <f t="shared" si="181"/>
        <v>1.5775390911874305E-2</v>
      </c>
      <c r="AS736" s="22">
        <f t="shared" si="181"/>
        <v>1.6014572769489414E-2</v>
      </c>
      <c r="AT736" s="22">
        <f t="shared" si="181"/>
        <v>1.6219585761548434E-2</v>
      </c>
      <c r="AU736" s="22">
        <f t="shared" si="181"/>
        <v>1.6431678384717829E-2</v>
      </c>
      <c r="AV736" s="22">
        <f t="shared" si="181"/>
        <v>1.6664384619328593E-2</v>
      </c>
      <c r="AW736" s="22">
        <f t="shared" si="181"/>
        <v>1.6909837915516202E-2</v>
      </c>
      <c r="AY736" s="79"/>
      <c r="AZ736" s="79"/>
    </row>
    <row r="737" spans="1:52" x14ac:dyDescent="0.25">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0.17476418316081965</v>
      </c>
      <c r="O737" s="22">
        <f t="shared" si="182"/>
        <v>0.17840915017095654</v>
      </c>
      <c r="P737" s="22">
        <f t="shared" si="182"/>
        <v>0.18092055691117107</v>
      </c>
      <c r="Q737" s="22">
        <f t="shared" si="182"/>
        <v>0.18434967364231722</v>
      </c>
      <c r="R737" s="22">
        <f t="shared" si="182"/>
        <v>0.18794438918293385</v>
      </c>
      <c r="S737" s="22">
        <f t="shared" si="182"/>
        <v>0.17352394422071399</v>
      </c>
      <c r="T737" s="22">
        <f t="shared" si="182"/>
        <v>0.18435164659614559</v>
      </c>
      <c r="U737" s="22">
        <f t="shared" si="182"/>
        <v>0.18914484441955828</v>
      </c>
      <c r="V737" s="22">
        <f t="shared" si="182"/>
        <v>0.18988761188909178</v>
      </c>
      <c r="W737" s="22">
        <f t="shared" si="182"/>
        <v>0.1925422192598249</v>
      </c>
      <c r="X737" s="22">
        <f t="shared" si="182"/>
        <v>0.19545684699031254</v>
      </c>
      <c r="Y737" s="22">
        <f t="shared" si="182"/>
        <v>0.1991753377978808</v>
      </c>
      <c r="Z737" s="22">
        <f t="shared" si="182"/>
        <v>0.20347786196208481</v>
      </c>
      <c r="AA737" s="22">
        <f t="shared" si="182"/>
        <v>0.20839321105778491</v>
      </c>
      <c r="AB737" s="22">
        <f t="shared" si="182"/>
        <v>0.21449085527974951</v>
      </c>
      <c r="AC737" s="22">
        <f t="shared" si="182"/>
        <v>0.2218885792235257</v>
      </c>
      <c r="AD737" s="22">
        <f t="shared" si="182"/>
        <v>0.23100210550788483</v>
      </c>
      <c r="AE737" s="22">
        <f t="shared" si="182"/>
        <v>0.24064931413892085</v>
      </c>
      <c r="AF737" s="22">
        <f t="shared" si="182"/>
        <v>0.25092249902987085</v>
      </c>
      <c r="AG737" s="22">
        <f t="shared" si="182"/>
        <v>0.26263639404447886</v>
      </c>
      <c r="AH737" s="22">
        <f t="shared" si="182"/>
        <v>0.27510228640652162</v>
      </c>
      <c r="AI737" s="22">
        <f t="shared" si="182"/>
        <v>0.28837044821239044</v>
      </c>
      <c r="AJ737" s="22">
        <f t="shared" si="182"/>
        <v>0.30254039848695968</v>
      </c>
      <c r="AK737" s="22">
        <f t="shared" si="182"/>
        <v>0.31745434421543811</v>
      </c>
      <c r="AL737" s="22">
        <f t="shared" si="182"/>
        <v>0.33272051191152302</v>
      </c>
      <c r="AM737" s="22">
        <f t="shared" si="182"/>
        <v>0.3481824677377201</v>
      </c>
      <c r="AN737" s="22">
        <f t="shared" si="182"/>
        <v>0.36398088126307615</v>
      </c>
      <c r="AO737" s="22">
        <f t="shared" si="182"/>
        <v>0.37967934690477179</v>
      </c>
      <c r="AP737" s="22">
        <f t="shared" si="182"/>
        <v>0.39604503544132569</v>
      </c>
      <c r="AQ737" s="22">
        <f t="shared" si="182"/>
        <v>0.41328082540931393</v>
      </c>
      <c r="AR737" s="22">
        <f t="shared" si="182"/>
        <v>0.43145142353978966</v>
      </c>
      <c r="AS737" s="22">
        <f t="shared" si="182"/>
        <v>0.45062073800901142</v>
      </c>
      <c r="AT737" s="22">
        <f t="shared" si="182"/>
        <v>0.46962159400520392</v>
      </c>
      <c r="AU737" s="22">
        <f t="shared" si="182"/>
        <v>0.48963990936693613</v>
      </c>
      <c r="AV737" s="22">
        <f t="shared" si="182"/>
        <v>0.51115265692741996</v>
      </c>
      <c r="AW737" s="22">
        <f t="shared" si="182"/>
        <v>0.53401448171489141</v>
      </c>
      <c r="AY737" s="79"/>
      <c r="AZ737" s="79"/>
    </row>
    <row r="738" spans="1:52" x14ac:dyDescent="0.25">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1.1888455997286118E-4</v>
      </c>
      <c r="T738" s="22">
        <f t="shared" si="183"/>
        <v>1.1896261577939745E-4</v>
      </c>
      <c r="U738" s="22">
        <f t="shared" si="183"/>
        <v>1.1892218599760219E-4</v>
      </c>
      <c r="V738" s="22">
        <f t="shared" si="183"/>
        <v>1.1891064770528544E-4</v>
      </c>
      <c r="W738" s="22">
        <f t="shared" si="183"/>
        <v>1.1903395070385184E-4</v>
      </c>
      <c r="X738" s="22">
        <f t="shared" si="183"/>
        <v>1.1923395119710909E-4</v>
      </c>
      <c r="Y738" s="22">
        <f t="shared" si="183"/>
        <v>1.1942411379575778E-4</v>
      </c>
      <c r="Z738" s="22">
        <f t="shared" si="183"/>
        <v>1.1960643697150083E-4</v>
      </c>
      <c r="AA738" s="22">
        <f t="shared" si="183"/>
        <v>1.1978007317047797E-4</v>
      </c>
      <c r="AB738" s="22">
        <f t="shared" si="183"/>
        <v>1.1994892516148624E-4</v>
      </c>
      <c r="AC738" s="22">
        <f t="shared" si="183"/>
        <v>1.2011612727676896E-4</v>
      </c>
      <c r="AD738" s="22">
        <f t="shared" si="183"/>
        <v>1.2028086074895928E-4</v>
      </c>
      <c r="AE738" s="22">
        <f t="shared" si="183"/>
        <v>1.2044336569342393E-4</v>
      </c>
      <c r="AF738" s="22">
        <f t="shared" si="183"/>
        <v>1.2060435109292993E-4</v>
      </c>
      <c r="AG738" s="22">
        <f t="shared" si="183"/>
        <v>1.2076479279582561E-4</v>
      </c>
      <c r="AH738" s="22">
        <f t="shared" si="183"/>
        <v>1.209233564851354E-4</v>
      </c>
      <c r="AI738" s="22">
        <f t="shared" si="183"/>
        <v>1.210820496781512E-4</v>
      </c>
      <c r="AJ738" s="22">
        <f t="shared" si="183"/>
        <v>1.2123921402019596E-4</v>
      </c>
      <c r="AK738" s="22">
        <f t="shared" si="183"/>
        <v>1.2139085367547188E-4</v>
      </c>
      <c r="AL738" s="22">
        <f t="shared" si="183"/>
        <v>1.2153554376658857E-4</v>
      </c>
      <c r="AM738" s="22">
        <f t="shared" si="183"/>
        <v>1.2167338249519188E-4</v>
      </c>
      <c r="AN738" s="22">
        <f t="shared" si="183"/>
        <v>1.2180709588138769E-4</v>
      </c>
      <c r="AO738" s="22">
        <f t="shared" si="183"/>
        <v>1.2193147057438729E-4</v>
      </c>
      <c r="AP738" s="22">
        <f t="shared" si="183"/>
        <v>1.2204743883303182E-4</v>
      </c>
      <c r="AQ738" s="22">
        <f t="shared" si="183"/>
        <v>1.2215539113774243E-4</v>
      </c>
      <c r="AR738" s="22">
        <f t="shared" si="183"/>
        <v>1.2225368568590832E-4</v>
      </c>
      <c r="AS738" s="22">
        <f t="shared" si="183"/>
        <v>1.2234051689113715E-4</v>
      </c>
      <c r="AT738" s="22">
        <f t="shared" si="183"/>
        <v>1.2241192155130047E-4</v>
      </c>
      <c r="AU738" s="22">
        <f t="shared" si="183"/>
        <v>1.2247195550900628E-4</v>
      </c>
      <c r="AV738" s="22">
        <f t="shared" si="183"/>
        <v>1.2252227431416789E-4</v>
      </c>
      <c r="AW738" s="22">
        <f t="shared" si="183"/>
        <v>1.2256050316428917E-4</v>
      </c>
      <c r="AY738" s="79"/>
      <c r="AZ738" s="79"/>
    </row>
    <row r="739" spans="1:52" x14ac:dyDescent="0.25">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8.1584709877445701E-4</v>
      </c>
      <c r="T739" s="22">
        <f t="shared" si="184"/>
        <v>8.1638275793254804E-4</v>
      </c>
      <c r="U739" s="22">
        <f t="shared" si="184"/>
        <v>8.1610530794081436E-4</v>
      </c>
      <c r="V739" s="22">
        <f t="shared" si="184"/>
        <v>8.160261262345137E-4</v>
      </c>
      <c r="W739" s="22">
        <f t="shared" si="184"/>
        <v>8.1687229493525629E-4</v>
      </c>
      <c r="X739" s="22">
        <f t="shared" si="184"/>
        <v>8.1824480135841689E-4</v>
      </c>
      <c r="Y739" s="22">
        <f t="shared" si="184"/>
        <v>8.1954979508038048E-4</v>
      </c>
      <c r="Z739" s="22">
        <f t="shared" si="184"/>
        <v>8.2080099064356588E-4</v>
      </c>
      <c r="AA739" s="22">
        <f t="shared" si="184"/>
        <v>8.219925716967325E-4</v>
      </c>
      <c r="AB739" s="22">
        <f t="shared" si="184"/>
        <v>8.2315132105003665E-4</v>
      </c>
      <c r="AC739" s="22">
        <f t="shared" si="184"/>
        <v>8.2429874810611102E-4</v>
      </c>
      <c r="AD739" s="22">
        <f t="shared" si="184"/>
        <v>8.2542923406146284E-4</v>
      </c>
      <c r="AE739" s="22">
        <f t="shared" si="184"/>
        <v>8.2654442671144419E-4</v>
      </c>
      <c r="AF739" s="22">
        <f t="shared" si="184"/>
        <v>8.2764919146106355E-4</v>
      </c>
      <c r="AG739" s="22">
        <f t="shared" si="184"/>
        <v>8.287502250844352E-4</v>
      </c>
      <c r="AH739" s="22">
        <f t="shared" si="184"/>
        <v>8.2983837081104534E-4</v>
      </c>
      <c r="AI739" s="22">
        <f t="shared" si="184"/>
        <v>8.3092740525880478E-4</v>
      </c>
      <c r="AJ739" s="22">
        <f t="shared" si="184"/>
        <v>8.3200594794355126E-4</v>
      </c>
      <c r="AK739" s="22">
        <f t="shared" si="184"/>
        <v>8.3304657738142137E-4</v>
      </c>
      <c r="AL739" s="22">
        <f t="shared" si="184"/>
        <v>8.3403951532967885E-4</v>
      </c>
      <c r="AM739" s="22">
        <f t="shared" si="184"/>
        <v>8.3498543569861022E-4</v>
      </c>
      <c r="AN739" s="22">
        <f t="shared" si="184"/>
        <v>8.3590304584260265E-4</v>
      </c>
      <c r="AO739" s="22">
        <f t="shared" si="184"/>
        <v>8.3675656906267288E-4</v>
      </c>
      <c r="AP739" s="22">
        <f t="shared" si="184"/>
        <v>8.3755240299928063E-4</v>
      </c>
      <c r="AQ739" s="22">
        <f t="shared" si="184"/>
        <v>8.3829322733024723E-4</v>
      </c>
      <c r="AR739" s="22">
        <f t="shared" si="184"/>
        <v>8.3896777516021589E-4</v>
      </c>
      <c r="AS739" s="22">
        <f t="shared" si="184"/>
        <v>8.395636556251414E-4</v>
      </c>
      <c r="AT739" s="22">
        <f t="shared" si="184"/>
        <v>8.4005367119021138E-4</v>
      </c>
      <c r="AU739" s="22">
        <f t="shared" si="184"/>
        <v>8.404656551369359E-4</v>
      </c>
      <c r="AV739" s="22">
        <f t="shared" si="184"/>
        <v>8.4081096870174436E-4</v>
      </c>
      <c r="AW739" s="22">
        <f t="shared" si="184"/>
        <v>8.4107331476643136E-4</v>
      </c>
      <c r="AY739" s="79"/>
      <c r="AZ739" s="79"/>
    </row>
    <row r="740" spans="1:52" x14ac:dyDescent="0.25">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1.489070601115726E-5</v>
      </c>
      <c r="R740" s="22">
        <f t="shared" si="185"/>
        <v>1.4988675221399694E-5</v>
      </c>
      <c r="S740" s="22">
        <f t="shared" si="185"/>
        <v>1.4951101535927772E-5</v>
      </c>
      <c r="T740" s="22">
        <f t="shared" si="185"/>
        <v>1.4975369144029958E-5</v>
      </c>
      <c r="U740" s="22">
        <f t="shared" si="185"/>
        <v>1.4975896946057861E-5</v>
      </c>
      <c r="V740" s="22">
        <f t="shared" si="185"/>
        <v>1.4980982185767226E-5</v>
      </c>
      <c r="W740" s="22">
        <f t="shared" si="185"/>
        <v>1.5010771698457164E-5</v>
      </c>
      <c r="X740" s="22">
        <f t="shared" si="185"/>
        <v>1.5054156746356709E-5</v>
      </c>
      <c r="Y740" s="22">
        <f t="shared" si="185"/>
        <v>1.509476825280468E-5</v>
      </c>
      <c r="Z740" s="22">
        <f t="shared" si="185"/>
        <v>1.513306196252629E-5</v>
      </c>
      <c r="AA740" s="22">
        <f t="shared" si="185"/>
        <v>1.5168947692397513E-5</v>
      </c>
      <c r="AB740" s="22">
        <f t="shared" si="185"/>
        <v>1.5203221310338531E-5</v>
      </c>
      <c r="AC740" s="22">
        <f t="shared" si="185"/>
        <v>1.5236522949708545E-5</v>
      </c>
      <c r="AD740" s="22">
        <f t="shared" si="185"/>
        <v>1.5268744580277758E-5</v>
      </c>
      <c r="AE740" s="22">
        <f t="shared" si="185"/>
        <v>1.5299972740722126E-5</v>
      </c>
      <c r="AF740" s="22">
        <f t="shared" si="185"/>
        <v>1.533037720621435E-5</v>
      </c>
      <c r="AG740" s="22">
        <f t="shared" si="185"/>
        <v>1.5360173052733888E-5</v>
      </c>
      <c r="AH740" s="22">
        <f t="shared" si="185"/>
        <v>1.5389142967342891E-5</v>
      </c>
      <c r="AI740" s="22">
        <f t="shared" si="185"/>
        <v>1.5417687214492416E-5</v>
      </c>
      <c r="AJ740" s="22">
        <f t="shared" si="185"/>
        <v>1.5445524150098428E-5</v>
      </c>
      <c r="AK740" s="22">
        <f t="shared" si="185"/>
        <v>1.5471941630826872E-5</v>
      </c>
      <c r="AL740" s="22">
        <f t="shared" si="185"/>
        <v>1.54967039986912E-5</v>
      </c>
      <c r="AM740" s="22">
        <f t="shared" si="185"/>
        <v>1.5519855385925853E-5</v>
      </c>
      <c r="AN740" s="22">
        <f t="shared" si="185"/>
        <v>1.5541919846823716E-5</v>
      </c>
      <c r="AO740" s="22">
        <f t="shared" si="185"/>
        <v>1.5561963638966707E-5</v>
      </c>
      <c r="AP740" s="22">
        <f t="shared" si="185"/>
        <v>1.558018093734966E-5</v>
      </c>
      <c r="AQ740" s="22">
        <f t="shared" si="185"/>
        <v>1.559666464364834E-5</v>
      </c>
      <c r="AR740" s="22">
        <f t="shared" si="185"/>
        <v>1.5611136004951967E-5</v>
      </c>
      <c r="AS740" s="22">
        <f t="shared" si="185"/>
        <v>1.5623287402871632E-5</v>
      </c>
      <c r="AT740" s="22">
        <f t="shared" si="185"/>
        <v>1.5632420812929532E-5</v>
      </c>
      <c r="AU740" s="22">
        <f t="shared" si="185"/>
        <v>1.5639294660882165E-5</v>
      </c>
      <c r="AV740" s="22">
        <f t="shared" si="185"/>
        <v>1.5644227511331414E-5</v>
      </c>
      <c r="AW740" s="22">
        <f t="shared" si="185"/>
        <v>1.5646807339630332E-5</v>
      </c>
      <c r="AY740" s="79"/>
      <c r="AZ740" s="79"/>
    </row>
    <row r="741" spans="1:52" x14ac:dyDescent="0.25">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1.5149984613639169E-3</v>
      </c>
      <c r="R741" s="22">
        <f t="shared" si="186"/>
        <v>1.5249659674490626E-3</v>
      </c>
      <c r="S741" s="22">
        <f t="shared" si="186"/>
        <v>1.5211431751895766E-3</v>
      </c>
      <c r="T741" s="22">
        <f t="shared" si="186"/>
        <v>1.5236121910245711E-3</v>
      </c>
      <c r="U741" s="22">
        <f t="shared" si="186"/>
        <v>1.5236658902420279E-3</v>
      </c>
      <c r="V741" s="22">
        <f t="shared" si="186"/>
        <v>1.5241832686879913E-3</v>
      </c>
      <c r="W741" s="22">
        <f t="shared" si="186"/>
        <v>1.5272140897824528E-3</v>
      </c>
      <c r="X741" s="22">
        <f t="shared" si="186"/>
        <v>1.5316281370925506E-3</v>
      </c>
      <c r="Y741" s="22">
        <f t="shared" si="186"/>
        <v>1.5357600009367667E-3</v>
      </c>
      <c r="Z741" s="22">
        <f t="shared" si="186"/>
        <v>1.5396560493353237E-3</v>
      </c>
      <c r="AA741" s="22">
        <f t="shared" si="186"/>
        <v>1.5433071069479779E-3</v>
      </c>
      <c r="AB741" s="22">
        <f t="shared" si="186"/>
        <v>1.5467941463406772E-3</v>
      </c>
      <c r="AC741" s="22">
        <f t="shared" si="186"/>
        <v>1.5501822954565529E-3</v>
      </c>
      <c r="AD741" s="22">
        <f t="shared" si="186"/>
        <v>1.553460563169207E-3</v>
      </c>
      <c r="AE741" s="22">
        <f t="shared" si="186"/>
        <v>1.5566377540283231E-3</v>
      </c>
      <c r="AF741" s="22">
        <f t="shared" si="186"/>
        <v>1.5597311411655616E-3</v>
      </c>
      <c r="AG741" s="22">
        <f t="shared" si="186"/>
        <v>1.5627626066715163E-3</v>
      </c>
      <c r="AH741" s="22">
        <f t="shared" si="186"/>
        <v>1.565710040864737E-3</v>
      </c>
      <c r="AI741" s="22">
        <f t="shared" si="186"/>
        <v>1.5686141671351714E-3</v>
      </c>
      <c r="AJ741" s="22">
        <f t="shared" si="186"/>
        <v>1.5714463306726561E-3</v>
      </c>
      <c r="AK741" s="22">
        <f t="shared" si="186"/>
        <v>1.5741340771520181E-3</v>
      </c>
      <c r="AL741" s="22">
        <f t="shared" si="186"/>
        <v>1.5766534304443389E-3</v>
      </c>
      <c r="AM741" s="22">
        <f t="shared" si="186"/>
        <v>1.579008880616591E-3</v>
      </c>
      <c r="AN741" s="22">
        <f t="shared" si="186"/>
        <v>1.5812537455871332E-3</v>
      </c>
      <c r="AO741" s="22">
        <f t="shared" si="186"/>
        <v>1.5832930252716408E-3</v>
      </c>
      <c r="AP741" s="22">
        <f t="shared" si="186"/>
        <v>1.5851464752692235E-3</v>
      </c>
      <c r="AQ741" s="22">
        <f t="shared" si="186"/>
        <v>1.5868235475088714E-3</v>
      </c>
      <c r="AR741" s="22">
        <f t="shared" si="186"/>
        <v>1.5882958813318885E-3</v>
      </c>
      <c r="AS741" s="22">
        <f t="shared" si="186"/>
        <v>1.5895321792708801E-3</v>
      </c>
      <c r="AT741" s="22">
        <f t="shared" si="186"/>
        <v>1.5904614234702049E-3</v>
      </c>
      <c r="AU741" s="22">
        <f t="shared" si="186"/>
        <v>1.5911607770847406E-3</v>
      </c>
      <c r="AV741" s="22">
        <f t="shared" si="186"/>
        <v>1.5916626512628453E-3</v>
      </c>
      <c r="AW741" s="22">
        <f t="shared" si="186"/>
        <v>1.5919251261180011E-3</v>
      </c>
      <c r="AY741" s="79"/>
      <c r="AZ741" s="79"/>
    </row>
    <row r="742" spans="1:52" x14ac:dyDescent="0.25">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5">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5">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0.12233950618032065</v>
      </c>
      <c r="R744" s="22">
        <f t="shared" si="189"/>
        <v>0.12056837226162823</v>
      </c>
      <c r="S744" s="22">
        <f t="shared" si="189"/>
        <v>0.10762044711841957</v>
      </c>
      <c r="T744" s="22">
        <f t="shared" si="189"/>
        <v>0.11133933960225405</v>
      </c>
      <c r="U744" s="22">
        <f t="shared" si="189"/>
        <v>0.11124363073088987</v>
      </c>
      <c r="V744" s="22">
        <f t="shared" si="189"/>
        <v>0.10873635437053765</v>
      </c>
      <c r="W744" s="22">
        <f t="shared" si="189"/>
        <v>0.10738884531202461</v>
      </c>
      <c r="X744" s="22">
        <f t="shared" si="189"/>
        <v>0.10620600176250718</v>
      </c>
      <c r="Y744" s="22">
        <f t="shared" si="189"/>
        <v>0.10549744062640735</v>
      </c>
      <c r="Z744" s="22">
        <f t="shared" si="189"/>
        <v>0.10511085916606454</v>
      </c>
      <c r="AA744" s="22">
        <f t="shared" si="189"/>
        <v>0.10503815393739427</v>
      </c>
      <c r="AB744" s="22">
        <f t="shared" si="189"/>
        <v>0.10554658316499993</v>
      </c>
      <c r="AC744" s="22">
        <f t="shared" si="189"/>
        <v>0.10665326258581415</v>
      </c>
      <c r="AD744" s="22">
        <f t="shared" si="189"/>
        <v>0.10822393250372098</v>
      </c>
      <c r="AE744" s="22">
        <f t="shared" si="189"/>
        <v>0.10992837983450386</v>
      </c>
      <c r="AF744" s="22">
        <f t="shared" si="189"/>
        <v>0.11179580503950691</v>
      </c>
      <c r="AG744" s="22">
        <f t="shared" si="189"/>
        <v>0.11417872146965662</v>
      </c>
      <c r="AH744" s="22">
        <f t="shared" si="189"/>
        <v>0.11673220885971043</v>
      </c>
      <c r="AI744" s="22">
        <f t="shared" si="189"/>
        <v>0.11946048516880806</v>
      </c>
      <c r="AJ744" s="22">
        <f t="shared" si="189"/>
        <v>0.12238833175974258</v>
      </c>
      <c r="AK744" s="22">
        <f t="shared" si="189"/>
        <v>0.12543252108327288</v>
      </c>
      <c r="AL744" s="22">
        <f t="shared" si="189"/>
        <v>0.12842265561504368</v>
      </c>
      <c r="AM744" s="22">
        <f t="shared" si="189"/>
        <v>0.13129558506215747</v>
      </c>
      <c r="AN744" s="22">
        <f t="shared" si="189"/>
        <v>0.13428013988713808</v>
      </c>
      <c r="AO744" s="22">
        <f t="shared" si="189"/>
        <v>0.13704522309785419</v>
      </c>
      <c r="AP744" s="22">
        <f t="shared" si="189"/>
        <v>0.13988045985572906</v>
      </c>
      <c r="AQ744" s="22">
        <f t="shared" si="189"/>
        <v>0.14284855094189042</v>
      </c>
      <c r="AR744" s="22">
        <f t="shared" si="189"/>
        <v>0.14595839439825598</v>
      </c>
      <c r="AS744" s="22">
        <f t="shared" si="189"/>
        <v>0.14921733437797907</v>
      </c>
      <c r="AT744" s="22">
        <f t="shared" si="189"/>
        <v>0.15221954572367813</v>
      </c>
      <c r="AU744" s="22">
        <f t="shared" si="189"/>
        <v>0.15536335912843585</v>
      </c>
      <c r="AV744" s="22">
        <f t="shared" si="189"/>
        <v>0.15878614125008716</v>
      </c>
      <c r="AW744" s="22">
        <f t="shared" si="189"/>
        <v>0.16241832365559217</v>
      </c>
      <c r="AY744" s="79"/>
      <c r="AZ744" s="79"/>
    </row>
    <row r="745" spans="1:52" x14ac:dyDescent="0.25">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1.2355059245839614E-2</v>
      </c>
      <c r="P745" s="22">
        <f t="shared" si="190"/>
        <v>1.2094642930917438E-2</v>
      </c>
      <c r="Q745" s="22">
        <f t="shared" si="190"/>
        <v>1.1905551806853851E-2</v>
      </c>
      <c r="R745" s="22">
        <f t="shared" si="190"/>
        <v>1.1733192711380727E-2</v>
      </c>
      <c r="S745" s="22">
        <f t="shared" si="190"/>
        <v>1.0473156616772611E-2</v>
      </c>
      <c r="T745" s="22">
        <f t="shared" si="190"/>
        <v>1.0835063154675025E-2</v>
      </c>
      <c r="U745" s="22">
        <f t="shared" si="190"/>
        <v>1.0825749181110983E-2</v>
      </c>
      <c r="V745" s="22">
        <f t="shared" si="190"/>
        <v>1.0581751885925927E-2</v>
      </c>
      <c r="W745" s="22">
        <f t="shared" si="190"/>
        <v>1.0450618130304212E-2</v>
      </c>
      <c r="X745" s="22">
        <f t="shared" si="190"/>
        <v>1.0335508910086938E-2</v>
      </c>
      <c r="Y745" s="22">
        <f t="shared" si="190"/>
        <v>1.0266554803784387E-2</v>
      </c>
      <c r="Z745" s="22">
        <f t="shared" si="190"/>
        <v>1.0228934367448012E-2</v>
      </c>
      <c r="AA745" s="22">
        <f t="shared" si="190"/>
        <v>1.0221859008934735E-2</v>
      </c>
      <c r="AB745" s="22">
        <f t="shared" si="190"/>
        <v>1.0271337143172545E-2</v>
      </c>
      <c r="AC745" s="22">
        <f t="shared" si="190"/>
        <v>1.0379034399679882E-2</v>
      </c>
      <c r="AD745" s="22">
        <f t="shared" si="190"/>
        <v>1.0531885205302268E-2</v>
      </c>
      <c r="AE745" s="22">
        <f t="shared" si="190"/>
        <v>1.0697754650359366E-2</v>
      </c>
      <c r="AF745" s="22">
        <f t="shared" si="190"/>
        <v>1.0879484397501053E-2</v>
      </c>
      <c r="AG745" s="22">
        <f t="shared" si="190"/>
        <v>1.1111379521948713E-2</v>
      </c>
      <c r="AH745" s="22">
        <f t="shared" si="190"/>
        <v>1.1359873874751026E-2</v>
      </c>
      <c r="AI745" s="22">
        <f t="shared" si="190"/>
        <v>1.1625377929455139E-2</v>
      </c>
      <c r="AJ745" s="22">
        <f t="shared" si="190"/>
        <v>1.1910303301145895E-2</v>
      </c>
      <c r="AK745" s="22">
        <f t="shared" si="190"/>
        <v>1.2206550644565297E-2</v>
      </c>
      <c r="AL745" s="22">
        <f t="shared" si="190"/>
        <v>1.249753760935645E-2</v>
      </c>
      <c r="AM745" s="22">
        <f t="shared" si="190"/>
        <v>1.2777118682044734E-2</v>
      </c>
      <c r="AN745" s="22">
        <f t="shared" si="190"/>
        <v>1.3067562653894913E-2</v>
      </c>
      <c r="AO745" s="22">
        <f t="shared" si="190"/>
        <v>1.3336648597129973E-2</v>
      </c>
      <c r="AP745" s="22">
        <f t="shared" si="190"/>
        <v>1.3612561580265794E-2</v>
      </c>
      <c r="AQ745" s="22">
        <f t="shared" si="190"/>
        <v>1.3901403372235027E-2</v>
      </c>
      <c r="AR745" s="22">
        <f t="shared" si="190"/>
        <v>1.4204039892006441E-2</v>
      </c>
      <c r="AS745" s="22">
        <f t="shared" si="190"/>
        <v>1.4521185840812483E-2</v>
      </c>
      <c r="AT745" s="22">
        <f t="shared" si="190"/>
        <v>1.4813348068921052E-2</v>
      </c>
      <c r="AU745" s="22">
        <f t="shared" si="190"/>
        <v>1.511929039720099E-2</v>
      </c>
      <c r="AV745" s="22">
        <f t="shared" si="190"/>
        <v>1.5452380754888305E-2</v>
      </c>
      <c r="AW745" s="22">
        <f t="shared" si="190"/>
        <v>1.5805849042858547E-2</v>
      </c>
      <c r="AY745" s="79"/>
      <c r="AZ745" s="79"/>
    </row>
    <row r="746" spans="1:52" x14ac:dyDescent="0.25">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6.5763803942104543E-2</v>
      </c>
      <c r="M746" s="22">
        <f t="shared" si="191"/>
        <v>6.7295612361813625E-2</v>
      </c>
      <c r="N746" s="22">
        <f t="shared" si="191"/>
        <v>6.8471619369899747E-2</v>
      </c>
      <c r="O746" s="22">
        <f t="shared" si="191"/>
        <v>6.94156577655035E-2</v>
      </c>
      <c r="P746" s="22">
        <f t="shared" si="191"/>
        <v>7.0122113289878343E-2</v>
      </c>
      <c r="Q746" s="22">
        <f t="shared" si="191"/>
        <v>7.1027984276732931E-2</v>
      </c>
      <c r="R746" s="22">
        <f t="shared" si="191"/>
        <v>7.1969839340941866E-2</v>
      </c>
      <c r="S746" s="22">
        <f t="shared" si="191"/>
        <v>6.8845656134018302E-2</v>
      </c>
      <c r="T746" s="22">
        <f t="shared" si="191"/>
        <v>7.1321901985795813E-2</v>
      </c>
      <c r="U746" s="22">
        <f t="shared" si="191"/>
        <v>7.2469597577973985E-2</v>
      </c>
      <c r="V746" s="22">
        <f t="shared" si="191"/>
        <v>7.2768106185235618E-2</v>
      </c>
      <c r="W746" s="22">
        <f t="shared" si="191"/>
        <v>7.3508419522259422E-2</v>
      </c>
      <c r="X746" s="22">
        <f t="shared" si="191"/>
        <v>7.4323170408268066E-2</v>
      </c>
      <c r="Y746" s="22">
        <f t="shared" si="191"/>
        <v>7.5293308604912831E-2</v>
      </c>
      <c r="Z746" s="22">
        <f t="shared" si="191"/>
        <v>7.6373045865877995E-2</v>
      </c>
      <c r="AA746" s="22">
        <f t="shared" si="191"/>
        <v>7.75673394761104E-2</v>
      </c>
      <c r="AB746" s="22">
        <f t="shared" si="191"/>
        <v>7.899423095093111E-2</v>
      </c>
      <c r="AC746" s="22">
        <f t="shared" si="191"/>
        <v>8.0677468039336717E-2</v>
      </c>
      <c r="AD746" s="22">
        <f t="shared" si="191"/>
        <v>8.2576193190602235E-2</v>
      </c>
      <c r="AE746" s="22">
        <f t="shared" si="191"/>
        <v>8.4561996581184767E-2</v>
      </c>
      <c r="AF746" s="22">
        <f t="shared" si="191"/>
        <v>8.6652583164931421E-2</v>
      </c>
      <c r="AG746" s="22">
        <f t="shared" si="191"/>
        <v>8.9010762090266135E-2</v>
      </c>
      <c r="AH746" s="22">
        <f t="shared" si="191"/>
        <v>9.1494149431106397E-2</v>
      </c>
      <c r="AI746" s="22">
        <f t="shared" si="191"/>
        <v>9.4111719328327056E-2</v>
      </c>
      <c r="AJ746" s="22">
        <f t="shared" si="191"/>
        <v>9.6880602519518383E-2</v>
      </c>
      <c r="AK746" s="22">
        <f t="shared" si="191"/>
        <v>9.9765899324431181E-2</v>
      </c>
      <c r="AL746" s="22">
        <f t="shared" si="191"/>
        <v>0.1026884644502874</v>
      </c>
      <c r="AM746" s="22">
        <f t="shared" si="191"/>
        <v>0.10561724854435038</v>
      </c>
      <c r="AN746" s="22">
        <f t="shared" si="191"/>
        <v>0.1086686092936657</v>
      </c>
      <c r="AO746" s="22">
        <f t="shared" si="191"/>
        <v>0.11167359448333959</v>
      </c>
      <c r="AP746" s="22">
        <f t="shared" si="191"/>
        <v>0.11478117196819843</v>
      </c>
      <c r="AQ746" s="22">
        <f t="shared" si="191"/>
        <v>0.11802937811068928</v>
      </c>
      <c r="AR746" s="22">
        <f t="shared" si="191"/>
        <v>0.12142839316285003</v>
      </c>
      <c r="AS746" s="22">
        <f t="shared" si="191"/>
        <v>0.12498800752039292</v>
      </c>
      <c r="AT746" s="22">
        <f t="shared" si="191"/>
        <v>0.12848278484036793</v>
      </c>
      <c r="AU746" s="22">
        <f t="shared" si="191"/>
        <v>0.13213978193961165</v>
      </c>
      <c r="AV746" s="22">
        <f t="shared" si="191"/>
        <v>0.1360479480397877</v>
      </c>
      <c r="AW746" s="22">
        <f t="shared" si="191"/>
        <v>0.14017620601632974</v>
      </c>
      <c r="AY746" s="79"/>
      <c r="AZ746" s="79"/>
    </row>
    <row r="747" spans="1:52" x14ac:dyDescent="0.25">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0.32172327535887085</v>
      </c>
      <c r="P747" s="22">
        <f t="shared" si="192"/>
        <v>0.31753924052538912</v>
      </c>
      <c r="Q747" s="22">
        <f t="shared" si="192"/>
        <v>0.31577785743754244</v>
      </c>
      <c r="R747" s="22">
        <f t="shared" si="192"/>
        <v>0.31441607582114939</v>
      </c>
      <c r="S747" s="22">
        <f t="shared" si="192"/>
        <v>0.27088441913648548</v>
      </c>
      <c r="T747" s="22">
        <f t="shared" si="192"/>
        <v>0.29098422305098687</v>
      </c>
      <c r="U747" s="22">
        <f t="shared" si="192"/>
        <v>0.29652799214974335</v>
      </c>
      <c r="V747" s="22">
        <f t="shared" si="192"/>
        <v>0.29229138875352101</v>
      </c>
      <c r="W747" s="22">
        <f t="shared" si="192"/>
        <v>0.29231418539140158</v>
      </c>
      <c r="X747" s="22">
        <f t="shared" si="192"/>
        <v>0.29277141251399075</v>
      </c>
      <c r="Y747" s="22">
        <f t="shared" si="192"/>
        <v>0.29516556581575643</v>
      </c>
      <c r="Z747" s="22">
        <f t="shared" si="192"/>
        <v>0.29892332850428943</v>
      </c>
      <c r="AA747" s="22">
        <f t="shared" si="192"/>
        <v>0.30406674798959205</v>
      </c>
      <c r="AB747" s="22">
        <f t="shared" si="192"/>
        <v>0.31181116707026046</v>
      </c>
      <c r="AC747" s="22">
        <f t="shared" si="192"/>
        <v>0.32232707512528408</v>
      </c>
      <c r="AD747" s="22">
        <f t="shared" si="192"/>
        <v>0.3351197990813381</v>
      </c>
      <c r="AE747" s="22">
        <f t="shared" si="192"/>
        <v>0.34877420515767382</v>
      </c>
      <c r="AF747" s="22">
        <f t="shared" si="192"/>
        <v>0.36345258133503372</v>
      </c>
      <c r="AG747" s="22">
        <f t="shared" si="192"/>
        <v>0.38083016862876407</v>
      </c>
      <c r="AH747" s="22">
        <f t="shared" si="192"/>
        <v>0.39938153765045087</v>
      </c>
      <c r="AI747" s="22">
        <f t="shared" si="192"/>
        <v>0.41916235532127738</v>
      </c>
      <c r="AJ747" s="22">
        <f t="shared" si="192"/>
        <v>0.44033699802523357</v>
      </c>
      <c r="AK747" s="22">
        <f t="shared" si="192"/>
        <v>0.46255246991586263</v>
      </c>
      <c r="AL747" s="22">
        <f t="shared" si="192"/>
        <v>0.4849989870103863</v>
      </c>
      <c r="AM747" s="22">
        <f t="shared" si="192"/>
        <v>0.5073607314243489</v>
      </c>
      <c r="AN747" s="22">
        <f t="shared" si="192"/>
        <v>0.53078683817051064</v>
      </c>
      <c r="AO747" s="22">
        <f t="shared" si="192"/>
        <v>0.5536150401579657</v>
      </c>
      <c r="AP747" s="22">
        <f t="shared" si="192"/>
        <v>0.57732537778336546</v>
      </c>
      <c r="AQ747" s="22">
        <f t="shared" si="192"/>
        <v>0.60227610229055129</v>
      </c>
      <c r="AR747" s="22">
        <f t="shared" si="192"/>
        <v>0.62855926981848975</v>
      </c>
      <c r="AS747" s="22">
        <f t="shared" si="192"/>
        <v>0.65626274717655353</v>
      </c>
      <c r="AT747" s="22">
        <f t="shared" si="192"/>
        <v>0.68321168340101823</v>
      </c>
      <c r="AU747" s="22">
        <f t="shared" si="192"/>
        <v>0.71157831971098529</v>
      </c>
      <c r="AV747" s="22">
        <f t="shared" si="192"/>
        <v>0.74218261572200483</v>
      </c>
      <c r="AW747" s="22">
        <f t="shared" si="192"/>
        <v>0.77471225556990453</v>
      </c>
      <c r="AY747" s="79"/>
      <c r="AZ747" s="79"/>
    </row>
    <row r="748" spans="1:52" x14ac:dyDescent="0.25">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8.9211118607918805E-2</v>
      </c>
      <c r="L748" s="22">
        <f t="shared" si="193"/>
        <v>8.9709854381943815E-2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8.9183512197547513E-2</v>
      </c>
      <c r="T748" s="22">
        <f t="shared" si="193"/>
        <v>9.0677950864974502E-2</v>
      </c>
      <c r="U748" s="22">
        <f t="shared" si="193"/>
        <v>9.1149117935516111E-2</v>
      </c>
      <c r="V748" s="22">
        <f t="shared" si="193"/>
        <v>9.0998909882985368E-2</v>
      </c>
      <c r="W748" s="22">
        <f t="shared" si="193"/>
        <v>9.1213671574514113E-2</v>
      </c>
      <c r="X748" s="22">
        <f t="shared" si="193"/>
        <v>9.1505494494056261E-2</v>
      </c>
      <c r="Y748" s="22">
        <f t="shared" si="193"/>
        <v>9.1915611275986159E-2</v>
      </c>
      <c r="Z748" s="22">
        <f t="shared" si="193"/>
        <v>9.2408802185655434E-2</v>
      </c>
      <c r="AA748" s="22">
        <f t="shared" si="193"/>
        <v>9.2986950191027026E-2</v>
      </c>
      <c r="AB748" s="22">
        <f t="shared" si="193"/>
        <v>9.3734653474602012E-2</v>
      </c>
      <c r="AC748" s="22">
        <f t="shared" si="193"/>
        <v>9.466707755231947E-2</v>
      </c>
      <c r="AD748" s="22">
        <f t="shared" si="193"/>
        <v>9.5752198443139411E-2</v>
      </c>
      <c r="AE748" s="22">
        <f t="shared" si="193"/>
        <v>9.6896389710631234E-2</v>
      </c>
      <c r="AF748" s="22">
        <f t="shared" si="193"/>
        <v>9.8111576648831189E-2</v>
      </c>
      <c r="AG748" s="22">
        <f t="shared" si="193"/>
        <v>9.9512257169147217E-2</v>
      </c>
      <c r="AH748" s="22">
        <f t="shared" si="193"/>
        <v>0.10099560515959377</v>
      </c>
      <c r="AI748" s="22">
        <f t="shared" si="193"/>
        <v>0.10256738010683669</v>
      </c>
      <c r="AJ748" s="22">
        <f t="shared" si="193"/>
        <v>0.10423829103332971</v>
      </c>
      <c r="AK748" s="22">
        <f t="shared" si="193"/>
        <v>0.10598221028820945</v>
      </c>
      <c r="AL748" s="22">
        <f t="shared" si="193"/>
        <v>0.10774319413075867</v>
      </c>
      <c r="AM748" s="22">
        <f t="shared" si="193"/>
        <v>0.10949968376405832</v>
      </c>
      <c r="AN748" s="22">
        <f t="shared" si="193"/>
        <v>0.1113325499723575</v>
      </c>
      <c r="AO748" s="22">
        <f t="shared" si="193"/>
        <v>0.1131240148227753</v>
      </c>
      <c r="AP748" s="22">
        <f t="shared" si="193"/>
        <v>0.11497675602355148</v>
      </c>
      <c r="AQ748" s="22">
        <f t="shared" si="193"/>
        <v>0.11691627397163724</v>
      </c>
      <c r="AR748" s="22">
        <f t="shared" si="193"/>
        <v>0.1189484128637848</v>
      </c>
      <c r="AS748" s="22">
        <f t="shared" si="193"/>
        <v>0.12107866317965243</v>
      </c>
      <c r="AT748" s="22">
        <f t="shared" si="193"/>
        <v>0.12315305722988713</v>
      </c>
      <c r="AU748" s="22">
        <f t="shared" si="193"/>
        <v>0.125325986198385</v>
      </c>
      <c r="AV748" s="22">
        <f t="shared" si="193"/>
        <v>0.12765671898658354</v>
      </c>
      <c r="AW748" s="22">
        <f t="shared" si="193"/>
        <v>0.13012267129152613</v>
      </c>
      <c r="AY748" s="79"/>
      <c r="AZ748" s="79"/>
    </row>
    <row r="749" spans="1:52" x14ac:dyDescent="0.25">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2.6939494531157467E-2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2.6931158095600705E-2</v>
      </c>
      <c r="T749" s="22">
        <f t="shared" si="194"/>
        <v>2.7382440659215215E-2</v>
      </c>
      <c r="U749" s="22">
        <f t="shared" si="194"/>
        <v>2.7524721160997759E-2</v>
      </c>
      <c r="V749" s="22">
        <f t="shared" si="194"/>
        <v>2.7479362139915746E-2</v>
      </c>
      <c r="W749" s="22">
        <f t="shared" si="194"/>
        <v>2.7544214722247638E-2</v>
      </c>
      <c r="X749" s="22">
        <f t="shared" si="194"/>
        <v>2.7632337840394192E-2</v>
      </c>
      <c r="Y749" s="22">
        <f t="shared" si="194"/>
        <v>2.775618270386343E-2</v>
      </c>
      <c r="Z749" s="22">
        <f t="shared" si="194"/>
        <v>2.7905113846317154E-2</v>
      </c>
      <c r="AA749" s="22">
        <f t="shared" si="194"/>
        <v>2.807969987630923E-2</v>
      </c>
      <c r="AB749" s="22">
        <f t="shared" si="194"/>
        <v>2.8305487298696825E-2</v>
      </c>
      <c r="AC749" s="22">
        <f t="shared" si="194"/>
        <v>2.8587055714544035E-2</v>
      </c>
      <c r="AD749" s="22">
        <f t="shared" si="194"/>
        <v>2.8914734694026008E-2</v>
      </c>
      <c r="AE749" s="22">
        <f t="shared" si="194"/>
        <v>2.926025142864588E-2</v>
      </c>
      <c r="AF749" s="22">
        <f t="shared" si="194"/>
        <v>2.9627207054657573E-2</v>
      </c>
      <c r="AG749" s="22">
        <f t="shared" si="194"/>
        <v>3.0050177036491231E-2</v>
      </c>
      <c r="AH749" s="22">
        <f t="shared" si="194"/>
        <v>3.0498110497028424E-2</v>
      </c>
      <c r="AI749" s="22">
        <f t="shared" si="194"/>
        <v>3.0972746655123885E-2</v>
      </c>
      <c r="AJ749" s="22">
        <f t="shared" si="194"/>
        <v>3.1477319363870458E-2</v>
      </c>
      <c r="AK749" s="22">
        <f t="shared" si="194"/>
        <v>3.2003938735566603E-2</v>
      </c>
      <c r="AL749" s="22">
        <f t="shared" si="194"/>
        <v>3.2535711179809912E-2</v>
      </c>
      <c r="AM749" s="22">
        <f t="shared" si="194"/>
        <v>3.3066126486878025E-2</v>
      </c>
      <c r="AN749" s="22">
        <f t="shared" si="194"/>
        <v>3.3619605581920294E-2</v>
      </c>
      <c r="AO749" s="22">
        <f t="shared" si="194"/>
        <v>3.4160582517235936E-2</v>
      </c>
      <c r="AP749" s="22">
        <f t="shared" si="194"/>
        <v>3.4720063355777167E-2</v>
      </c>
      <c r="AQ749" s="22">
        <f t="shared" si="194"/>
        <v>3.5305748570477524E-2</v>
      </c>
      <c r="AR749" s="22">
        <f t="shared" si="194"/>
        <v>3.5919402960488754E-2</v>
      </c>
      <c r="AS749" s="22">
        <f t="shared" si="194"/>
        <v>3.6562684511374031E-2</v>
      </c>
      <c r="AT749" s="22">
        <f t="shared" si="194"/>
        <v>3.7189098887113095E-2</v>
      </c>
      <c r="AU749" s="22">
        <f t="shared" si="194"/>
        <v>3.7845268308334172E-2</v>
      </c>
      <c r="AV749" s="22">
        <f t="shared" si="194"/>
        <v>3.8549090479617763E-2</v>
      </c>
      <c r="AW749" s="22">
        <f t="shared" si="194"/>
        <v>3.929374551443536E-2</v>
      </c>
      <c r="AY749" s="79"/>
      <c r="AZ749" s="79"/>
    </row>
    <row r="750" spans="1:52" x14ac:dyDescent="0.25">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1.4483668498503166E-3</v>
      </c>
      <c r="L750" s="22">
        <f t="shared" si="195"/>
        <v>1.4564639612104711E-3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1.4479186522461497E-3</v>
      </c>
      <c r="T750" s="22">
        <f t="shared" si="195"/>
        <v>1.4721812717358642E-3</v>
      </c>
      <c r="U750" s="22">
        <f t="shared" si="195"/>
        <v>1.4798307976734641E-3</v>
      </c>
      <c r="V750" s="22">
        <f t="shared" si="195"/>
        <v>1.477392128959733E-3</v>
      </c>
      <c r="W750" s="22">
        <f t="shared" si="195"/>
        <v>1.4808788436146076E-3</v>
      </c>
      <c r="X750" s="22">
        <f t="shared" si="195"/>
        <v>1.4856166683307065E-3</v>
      </c>
      <c r="Y750" s="22">
        <f t="shared" si="195"/>
        <v>1.4922750261764941E-3</v>
      </c>
      <c r="Z750" s="22">
        <f t="shared" si="195"/>
        <v>1.500282115151041E-3</v>
      </c>
      <c r="AA750" s="22">
        <f t="shared" si="195"/>
        <v>1.5096685057529521E-3</v>
      </c>
      <c r="AB750" s="22">
        <f t="shared" si="195"/>
        <v>1.5218076725558457E-3</v>
      </c>
      <c r="AC750" s="22">
        <f t="shared" si="195"/>
        <v>1.5369458318485632E-3</v>
      </c>
      <c r="AD750" s="22">
        <f t="shared" si="195"/>
        <v>1.554563065561897E-3</v>
      </c>
      <c r="AE750" s="22">
        <f t="shared" si="195"/>
        <v>1.5731393229565249E-3</v>
      </c>
      <c r="AF750" s="22">
        <f t="shared" si="195"/>
        <v>1.5928682144346739E-3</v>
      </c>
      <c r="AG750" s="22">
        <f t="shared" si="195"/>
        <v>1.615608644826237E-3</v>
      </c>
      <c r="AH750" s="22">
        <f t="shared" si="195"/>
        <v>1.6396912041493313E-3</v>
      </c>
      <c r="AI750" s="22">
        <f t="shared" si="195"/>
        <v>1.6652093992413262E-3</v>
      </c>
      <c r="AJ750" s="22">
        <f t="shared" si="195"/>
        <v>1.6923370940034712E-3</v>
      </c>
      <c r="AK750" s="22">
        <f t="shared" si="195"/>
        <v>1.7206500988956575E-3</v>
      </c>
      <c r="AL750" s="22">
        <f t="shared" si="195"/>
        <v>1.7492401520243491E-3</v>
      </c>
      <c r="AM750" s="22">
        <f t="shared" si="195"/>
        <v>1.7777572404397283E-3</v>
      </c>
      <c r="AN750" s="22">
        <f t="shared" si="195"/>
        <v>1.8075143233878593E-3</v>
      </c>
      <c r="AO750" s="22">
        <f t="shared" si="195"/>
        <v>1.8365992439953553E-3</v>
      </c>
      <c r="AP750" s="22">
        <f t="shared" si="195"/>
        <v>1.8666790028687955E-3</v>
      </c>
      <c r="AQ750" s="22">
        <f t="shared" si="195"/>
        <v>1.8981676059098944E-3</v>
      </c>
      <c r="AR750" s="22">
        <f t="shared" si="195"/>
        <v>1.9311599352473808E-3</v>
      </c>
      <c r="AS750" s="22">
        <f t="shared" si="195"/>
        <v>1.9657451303164626E-3</v>
      </c>
      <c r="AT750" s="22">
        <f t="shared" si="195"/>
        <v>1.999423483673865E-3</v>
      </c>
      <c r="AU750" s="22">
        <f t="shared" si="195"/>
        <v>2.0347015783123111E-3</v>
      </c>
      <c r="AV750" s="22">
        <f t="shared" si="195"/>
        <v>2.0725416610168261E-3</v>
      </c>
      <c r="AW750" s="22">
        <f t="shared" si="195"/>
        <v>2.11257706946729E-3</v>
      </c>
      <c r="AY750" s="79"/>
      <c r="AZ750" s="79"/>
    </row>
    <row r="751" spans="1:52" x14ac:dyDescent="0.25">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2.7061685185942399E-2</v>
      </c>
      <c r="S751" s="22">
        <f t="shared" si="196"/>
        <v>2.4014748048472239E-2</v>
      </c>
      <c r="T751" s="22">
        <f t="shared" si="196"/>
        <v>2.4913020029281582E-2</v>
      </c>
      <c r="U751" s="22">
        <f t="shared" si="196"/>
        <v>2.4967492067687117E-2</v>
      </c>
      <c r="V751" s="22">
        <f t="shared" si="196"/>
        <v>2.4490984052511891E-2</v>
      </c>
      <c r="W751" s="22">
        <f t="shared" si="196"/>
        <v>2.427068078926067E-2</v>
      </c>
      <c r="X751" s="22">
        <f t="shared" si="196"/>
        <v>2.4085772372737162E-2</v>
      </c>
      <c r="Y751" s="22">
        <f t="shared" si="196"/>
        <v>2.3999231319888695E-2</v>
      </c>
      <c r="Z751" s="22">
        <f t="shared" si="196"/>
        <v>2.3978457958089842E-2</v>
      </c>
      <c r="AA751" s="22">
        <f t="shared" si="196"/>
        <v>2.402219902053113E-2</v>
      </c>
      <c r="AB751" s="22">
        <f t="shared" si="196"/>
        <v>2.4190177256763468E-2</v>
      </c>
      <c r="AC751" s="22">
        <f t="shared" si="196"/>
        <v>2.4487022069257937E-2</v>
      </c>
      <c r="AD751" s="22">
        <f t="shared" si="196"/>
        <v>2.4674493082593771E-2</v>
      </c>
      <c r="AE751" s="22">
        <f t="shared" si="196"/>
        <v>2.4878344853189249E-2</v>
      </c>
      <c r="AF751" s="22">
        <f t="shared" si="196"/>
        <v>2.5104139909981237E-2</v>
      </c>
      <c r="AG751" s="22">
        <f t="shared" si="196"/>
        <v>2.5426409827964801E-2</v>
      </c>
      <c r="AH751" s="22">
        <f t="shared" si="196"/>
        <v>2.5768875898053403E-2</v>
      </c>
      <c r="AI751" s="22">
        <f t="shared" si="196"/>
        <v>2.6131308975829524E-2</v>
      </c>
      <c r="AJ751" s="22">
        <f t="shared" si="196"/>
        <v>2.6517473925256753E-2</v>
      </c>
      <c r="AK751" s="22">
        <f t="shared" si="196"/>
        <v>2.6908456498090223E-2</v>
      </c>
      <c r="AL751" s="22">
        <f t="shared" si="196"/>
        <v>2.7268247310873892E-2</v>
      </c>
      <c r="AM751" s="22">
        <f t="shared" si="196"/>
        <v>2.7583980993975396E-2</v>
      </c>
      <c r="AN751" s="22">
        <f t="shared" si="196"/>
        <v>2.8044298655306568E-2</v>
      </c>
      <c r="AO751" s="22">
        <f t="shared" si="196"/>
        <v>2.844839403492954E-2</v>
      </c>
      <c r="AP751" s="22">
        <f t="shared" si="196"/>
        <v>2.885449992032919E-2</v>
      </c>
      <c r="AQ751" s="22">
        <f t="shared" si="196"/>
        <v>2.927456612582886E-2</v>
      </c>
      <c r="AR751" s="22">
        <f t="shared" si="196"/>
        <v>2.9709541943827189E-2</v>
      </c>
      <c r="AS751" s="22">
        <f t="shared" si="196"/>
        <v>3.0159989319154656E-2</v>
      </c>
      <c r="AT751" s="22">
        <f t="shared" si="196"/>
        <v>3.0546087015283521E-2</v>
      </c>
      <c r="AU751" s="22">
        <f t="shared" si="196"/>
        <v>3.094551766769826E-2</v>
      </c>
      <c r="AV751" s="22">
        <f t="shared" si="196"/>
        <v>3.1383769605566547E-2</v>
      </c>
      <c r="AW751" s="22">
        <f t="shared" si="196"/>
        <v>3.1846027881071305E-2</v>
      </c>
      <c r="AY751" s="79"/>
      <c r="AZ751" s="79"/>
    </row>
    <row r="752" spans="1:52" x14ac:dyDescent="0.25">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3.5923531179771262E-2</v>
      </c>
      <c r="S752" s="22">
        <f t="shared" si="197"/>
        <v>3.1878818498035873E-2</v>
      </c>
      <c r="T752" s="22">
        <f t="shared" si="197"/>
        <v>3.3071246142094106E-2</v>
      </c>
      <c r="U752" s="22">
        <f t="shared" si="197"/>
        <v>3.3143556050240677E-2</v>
      </c>
      <c r="V752" s="22">
        <f t="shared" si="197"/>
        <v>3.2511006731048613E-2</v>
      </c>
      <c r="W752" s="22">
        <f t="shared" si="197"/>
        <v>3.2218561116814579E-2</v>
      </c>
      <c r="X752" s="22">
        <f t="shared" si="197"/>
        <v>3.1973101042146533E-2</v>
      </c>
      <c r="Y752" s="22">
        <f t="shared" si="197"/>
        <v>3.1858220531602907E-2</v>
      </c>
      <c r="Z752" s="22">
        <f t="shared" si="197"/>
        <v>3.1830644550832975E-2</v>
      </c>
      <c r="AA752" s="22">
        <f t="shared" si="197"/>
        <v>3.188870942778535E-2</v>
      </c>
      <c r="AB752" s="22">
        <f t="shared" si="197"/>
        <v>3.2111695223583113E-2</v>
      </c>
      <c r="AC752" s="22">
        <f t="shared" si="197"/>
        <v>3.2505747323588234E-2</v>
      </c>
      <c r="AD752" s="22">
        <f t="shared" si="197"/>
        <v>3.2754609164475049E-2</v>
      </c>
      <c r="AE752" s="22">
        <f t="shared" si="197"/>
        <v>3.3025215942534922E-2</v>
      </c>
      <c r="AF752" s="22">
        <f t="shared" si="197"/>
        <v>3.3324951739000346E-2</v>
      </c>
      <c r="AG752" s="22">
        <f t="shared" si="197"/>
        <v>3.3752754862399273E-2</v>
      </c>
      <c r="AH752" s="22">
        <f t="shared" si="197"/>
        <v>3.4207367738955559E-2</v>
      </c>
      <c r="AI752" s="22">
        <f t="shared" si="197"/>
        <v>3.4688486186702283E-2</v>
      </c>
      <c r="AJ752" s="22">
        <f t="shared" si="197"/>
        <v>3.520110794347632E-2</v>
      </c>
      <c r="AK752" s="22">
        <f t="shared" si="197"/>
        <v>3.5720124942950786E-2</v>
      </c>
      <c r="AL752" s="22">
        <f t="shared" si="197"/>
        <v>3.6197735867489332E-2</v>
      </c>
      <c r="AM752" s="22">
        <f t="shared" si="197"/>
        <v>3.6616862345809791E-2</v>
      </c>
      <c r="AN752" s="22">
        <f t="shared" si="197"/>
        <v>3.7227919482340971E-2</v>
      </c>
      <c r="AO752" s="22">
        <f t="shared" si="197"/>
        <v>3.7764343318097811E-2</v>
      </c>
      <c r="AP752" s="22">
        <f t="shared" si="197"/>
        <v>3.8303436036685089E-2</v>
      </c>
      <c r="AQ752" s="22">
        <f t="shared" si="197"/>
        <v>3.8861060638669384E-2</v>
      </c>
      <c r="AR752" s="22">
        <f t="shared" si="197"/>
        <v>3.9438477279685767E-2</v>
      </c>
      <c r="AS752" s="22">
        <f t="shared" si="197"/>
        <v>4.0036431923723546E-2</v>
      </c>
      <c r="AT752" s="22">
        <f t="shared" si="197"/>
        <v>4.0548964403871089E-2</v>
      </c>
      <c r="AU752" s="22">
        <f t="shared" si="197"/>
        <v>4.1079195961794567E-2</v>
      </c>
      <c r="AV752" s="22">
        <f t="shared" si="197"/>
        <v>4.1660961548321489E-2</v>
      </c>
      <c r="AW752" s="22">
        <f t="shared" si="197"/>
        <v>4.2274594788790511E-2</v>
      </c>
      <c r="AY752" s="79"/>
      <c r="AZ752" s="79"/>
    </row>
    <row r="753" spans="1:52" x14ac:dyDescent="0.25">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4.6315596244033488E-2</v>
      </c>
      <c r="O753" s="22">
        <f t="shared" si="198"/>
        <v>4.7281576900430188E-2</v>
      </c>
      <c r="P753" s="22">
        <f t="shared" si="198"/>
        <v>4.7947144057730852E-2</v>
      </c>
      <c r="Q753" s="22">
        <f t="shared" si="198"/>
        <v>4.8855920576585839E-2</v>
      </c>
      <c r="R753" s="22">
        <f t="shared" si="198"/>
        <v>4.9808583705724517E-2</v>
      </c>
      <c r="S753" s="22">
        <f t="shared" si="198"/>
        <v>4.5986911012556725E-2</v>
      </c>
      <c r="T753" s="22">
        <f t="shared" si="198"/>
        <v>4.8856443444208197E-2</v>
      </c>
      <c r="U753" s="22">
        <f t="shared" si="198"/>
        <v>5.0126725552886477E-2</v>
      </c>
      <c r="V753" s="22">
        <f t="shared" si="198"/>
        <v>5.0323572055413011E-2</v>
      </c>
      <c r="W753" s="22">
        <f t="shared" si="198"/>
        <v>5.1027089909847584E-2</v>
      </c>
      <c r="X753" s="22">
        <f t="shared" si="198"/>
        <v>5.1799517753616409E-2</v>
      </c>
      <c r="Y753" s="22">
        <f t="shared" si="198"/>
        <v>5.2784983515339438E-2</v>
      </c>
      <c r="Z753" s="22">
        <f t="shared" si="198"/>
        <v>5.3925228435181494E-2</v>
      </c>
      <c r="AA753" s="22">
        <f t="shared" si="198"/>
        <v>5.5227882789165614E-2</v>
      </c>
      <c r="AB753" s="22">
        <f t="shared" si="198"/>
        <v>5.6843866240216291E-2</v>
      </c>
      <c r="AC753" s="22">
        <f t="shared" si="198"/>
        <v>5.8804393787153471E-2</v>
      </c>
      <c r="AD753" s="22">
        <f t="shared" si="198"/>
        <v>6.1219639268874082E-2</v>
      </c>
      <c r="AE753" s="22">
        <f t="shared" si="198"/>
        <v>6.3776320001480799E-2</v>
      </c>
      <c r="AF753" s="22">
        <f t="shared" si="198"/>
        <v>6.6498895502615951E-2</v>
      </c>
      <c r="AG753" s="22">
        <f t="shared" si="198"/>
        <v>6.9603284640762972E-2</v>
      </c>
      <c r="AH753" s="22">
        <f t="shared" si="198"/>
        <v>7.2906966362152381E-2</v>
      </c>
      <c r="AI753" s="22">
        <f t="shared" si="198"/>
        <v>7.6423263660527499E-2</v>
      </c>
      <c r="AJ753" s="22">
        <f t="shared" si="198"/>
        <v>8.0178550835766693E-2</v>
      </c>
      <c r="AK753" s="22">
        <f t="shared" si="198"/>
        <v>8.413100995108784E-2</v>
      </c>
      <c r="AL753" s="22">
        <f t="shared" si="198"/>
        <v>8.8176814110827659E-2</v>
      </c>
      <c r="AM753" s="22">
        <f t="shared" si="198"/>
        <v>9.2274505584201458E-2</v>
      </c>
      <c r="AN753" s="22">
        <f t="shared" si="198"/>
        <v>9.6461364292334692E-2</v>
      </c>
      <c r="AO753" s="22">
        <f t="shared" si="198"/>
        <v>0.10062173504543424</v>
      </c>
      <c r="AP753" s="22">
        <f t="shared" si="198"/>
        <v>0.10495893165406156</v>
      </c>
      <c r="AQ753" s="22">
        <f t="shared" si="198"/>
        <v>0.10952672051483585</v>
      </c>
      <c r="AR753" s="22">
        <f t="shared" si="198"/>
        <v>0.11434225005471457</v>
      </c>
      <c r="AS753" s="22">
        <f t="shared" si="198"/>
        <v>0.11942245706952602</v>
      </c>
      <c r="AT753" s="22">
        <f t="shared" si="198"/>
        <v>0.12445801961268657</v>
      </c>
      <c r="AU753" s="22">
        <f t="shared" si="198"/>
        <v>0.12976322686402902</v>
      </c>
      <c r="AV753" s="22">
        <f t="shared" si="198"/>
        <v>0.13546448505143638</v>
      </c>
      <c r="AW753" s="22">
        <f t="shared" si="198"/>
        <v>0.14152327253928215</v>
      </c>
      <c r="AY753" s="79"/>
      <c r="AZ753" s="79"/>
    </row>
    <row r="754" spans="1:52" x14ac:dyDescent="0.25">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4.4581709989822945E-3</v>
      </c>
      <c r="T754" s="22">
        <f t="shared" si="199"/>
        <v>4.4610980917274045E-3</v>
      </c>
      <c r="U754" s="22">
        <f t="shared" si="199"/>
        <v>4.4595819749100821E-3</v>
      </c>
      <c r="V754" s="22">
        <f t="shared" si="199"/>
        <v>4.4591492889482038E-3</v>
      </c>
      <c r="W754" s="22">
        <f t="shared" si="199"/>
        <v>4.4637731513944437E-3</v>
      </c>
      <c r="X754" s="22">
        <f t="shared" si="199"/>
        <v>4.4712731698915899E-3</v>
      </c>
      <c r="Y754" s="22">
        <f t="shared" si="199"/>
        <v>4.4784042673409168E-3</v>
      </c>
      <c r="Z754" s="22">
        <f t="shared" si="199"/>
        <v>4.485241386431282E-3</v>
      </c>
      <c r="AA754" s="22">
        <f t="shared" si="199"/>
        <v>4.4917527438929237E-3</v>
      </c>
      <c r="AB754" s="22">
        <f t="shared" si="199"/>
        <v>4.498084693555734E-3</v>
      </c>
      <c r="AC754" s="22">
        <f t="shared" si="199"/>
        <v>4.5043547728788359E-3</v>
      </c>
      <c r="AD754" s="22">
        <f t="shared" si="199"/>
        <v>4.510532278085972E-3</v>
      </c>
      <c r="AE754" s="22">
        <f t="shared" si="199"/>
        <v>4.5166262135033974E-3</v>
      </c>
      <c r="AF754" s="22">
        <f t="shared" si="199"/>
        <v>4.5226631659848722E-3</v>
      </c>
      <c r="AG754" s="22">
        <f t="shared" si="199"/>
        <v>4.5286797298434598E-3</v>
      </c>
      <c r="AH754" s="22">
        <f t="shared" si="199"/>
        <v>4.5346258681925782E-3</v>
      </c>
      <c r="AI754" s="22">
        <f t="shared" si="199"/>
        <v>4.5405768629306698E-3</v>
      </c>
      <c r="AJ754" s="22">
        <f t="shared" si="199"/>
        <v>4.5464705257573486E-3</v>
      </c>
      <c r="AK754" s="22">
        <f t="shared" si="199"/>
        <v>4.5521570128301964E-3</v>
      </c>
      <c r="AL754" s="22">
        <f t="shared" si="199"/>
        <v>4.5575828912470711E-3</v>
      </c>
      <c r="AM754" s="22">
        <f t="shared" si="199"/>
        <v>4.5627518435696962E-3</v>
      </c>
      <c r="AN754" s="22">
        <f t="shared" si="199"/>
        <v>4.5677660955520385E-3</v>
      </c>
      <c r="AO754" s="22">
        <f t="shared" si="199"/>
        <v>4.5724301465395233E-3</v>
      </c>
      <c r="AP754" s="22">
        <f t="shared" si="199"/>
        <v>4.5767789562386934E-3</v>
      </c>
      <c r="AQ754" s="22">
        <f t="shared" si="199"/>
        <v>4.5808271676653408E-3</v>
      </c>
      <c r="AR754" s="22">
        <f t="shared" si="199"/>
        <v>4.5845132132215621E-3</v>
      </c>
      <c r="AS754" s="22">
        <f t="shared" si="199"/>
        <v>4.5877693834176433E-3</v>
      </c>
      <c r="AT754" s="22">
        <f t="shared" si="199"/>
        <v>4.5904470581737663E-3</v>
      </c>
      <c r="AU754" s="22">
        <f t="shared" si="199"/>
        <v>4.5926983315877348E-3</v>
      </c>
      <c r="AV754" s="22">
        <f t="shared" si="199"/>
        <v>4.5945852867812966E-3</v>
      </c>
      <c r="AW754" s="22">
        <f t="shared" si="199"/>
        <v>4.5960188686608441E-3</v>
      </c>
      <c r="AY754" s="79"/>
      <c r="AZ754" s="79"/>
    </row>
    <row r="755" spans="1:52" x14ac:dyDescent="0.25">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3.7083959035202588E-3</v>
      </c>
      <c r="T755" s="22">
        <f t="shared" si="200"/>
        <v>3.7108307178752185E-3</v>
      </c>
      <c r="U755" s="22">
        <f t="shared" si="200"/>
        <v>3.7095695815491572E-3</v>
      </c>
      <c r="V755" s="22">
        <f t="shared" si="200"/>
        <v>3.7092096647023355E-3</v>
      </c>
      <c r="W755" s="22">
        <f t="shared" si="200"/>
        <v>3.7130558860693471E-3</v>
      </c>
      <c r="X755" s="22">
        <f t="shared" si="200"/>
        <v>3.7192945516291683E-3</v>
      </c>
      <c r="Y755" s="22">
        <f t="shared" si="200"/>
        <v>3.7252263412744561E-3</v>
      </c>
      <c r="Z755" s="22">
        <f t="shared" si="200"/>
        <v>3.7309135938343898E-3</v>
      </c>
      <c r="AA755" s="22">
        <f t="shared" si="200"/>
        <v>3.736329871348784E-3</v>
      </c>
      <c r="AB755" s="22">
        <f t="shared" si="200"/>
        <v>3.7415969138638022E-3</v>
      </c>
      <c r="AC755" s="22">
        <f t="shared" si="200"/>
        <v>3.7468124913914136E-3</v>
      </c>
      <c r="AD755" s="22">
        <f t="shared" si="200"/>
        <v>3.7519510639157407E-3</v>
      </c>
      <c r="AE755" s="22">
        <f t="shared" si="200"/>
        <v>3.7570201214156547E-3</v>
      </c>
      <c r="AF755" s="22">
        <f t="shared" si="200"/>
        <v>3.7620417793684698E-3</v>
      </c>
      <c r="AG755" s="22">
        <f t="shared" si="200"/>
        <v>3.7670464776565233E-3</v>
      </c>
      <c r="AH755" s="22">
        <f t="shared" si="200"/>
        <v>3.7719925945956605E-3</v>
      </c>
      <c r="AI755" s="22">
        <f t="shared" si="200"/>
        <v>3.7769427511763856E-3</v>
      </c>
      <c r="AJ755" s="22">
        <f t="shared" si="200"/>
        <v>3.7818452179252324E-3</v>
      </c>
      <c r="AK755" s="22">
        <f t="shared" si="200"/>
        <v>3.7865753517337332E-3</v>
      </c>
      <c r="AL755" s="22">
        <f t="shared" si="200"/>
        <v>3.7910887060439956E-3</v>
      </c>
      <c r="AM755" s="22">
        <f t="shared" si="200"/>
        <v>3.7953883440845922E-3</v>
      </c>
      <c r="AN755" s="22">
        <f t="shared" si="200"/>
        <v>3.7995592992845569E-3</v>
      </c>
      <c r="AO755" s="22">
        <f t="shared" si="200"/>
        <v>3.8034389502848774E-3</v>
      </c>
      <c r="AP755" s="22">
        <f t="shared" si="200"/>
        <v>3.8070563772694571E-3</v>
      </c>
      <c r="AQ755" s="22">
        <f t="shared" si="200"/>
        <v>3.8104237605920328E-3</v>
      </c>
      <c r="AR755" s="22">
        <f t="shared" si="200"/>
        <v>3.8134898870918915E-3</v>
      </c>
      <c r="AS755" s="22">
        <f t="shared" si="200"/>
        <v>3.8161984346597329E-3</v>
      </c>
      <c r="AT755" s="22">
        <f t="shared" si="200"/>
        <v>3.8184257781373244E-3</v>
      </c>
      <c r="AU755" s="22">
        <f t="shared" si="200"/>
        <v>3.8202984324406178E-3</v>
      </c>
      <c r="AV755" s="22">
        <f t="shared" si="200"/>
        <v>3.8218680395533831E-3</v>
      </c>
      <c r="AW755" s="22">
        <f t="shared" si="200"/>
        <v>3.8230605216655962E-3</v>
      </c>
      <c r="AY755" s="79"/>
      <c r="AZ755" s="79"/>
    </row>
    <row r="756" spans="1:52" x14ac:dyDescent="0.25">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5.5840147541839718E-4</v>
      </c>
      <c r="R756" s="22">
        <f t="shared" si="201"/>
        <v>5.620753208024884E-4</v>
      </c>
      <c r="S756" s="22">
        <f t="shared" si="201"/>
        <v>5.6066630759729153E-4</v>
      </c>
      <c r="T756" s="22">
        <f t="shared" si="201"/>
        <v>5.6157634290112345E-4</v>
      </c>
      <c r="U756" s="22">
        <f t="shared" si="201"/>
        <v>5.6159613547716977E-4</v>
      </c>
      <c r="V756" s="22">
        <f t="shared" si="201"/>
        <v>5.6178683196627093E-4</v>
      </c>
      <c r="W756" s="22">
        <f t="shared" si="201"/>
        <v>5.6290393869214356E-4</v>
      </c>
      <c r="X756" s="22">
        <f t="shared" si="201"/>
        <v>5.645308779883766E-4</v>
      </c>
      <c r="Y756" s="22">
        <f t="shared" si="201"/>
        <v>5.6605380948017545E-4</v>
      </c>
      <c r="Z756" s="22">
        <f t="shared" si="201"/>
        <v>5.6748982359473594E-4</v>
      </c>
      <c r="AA756" s="22">
        <f t="shared" si="201"/>
        <v>5.6883553846490673E-4</v>
      </c>
      <c r="AB756" s="22">
        <f t="shared" si="201"/>
        <v>5.7012079913769484E-4</v>
      </c>
      <c r="AC756" s="22">
        <f t="shared" si="201"/>
        <v>5.7136961061407033E-4</v>
      </c>
      <c r="AD756" s="22">
        <f t="shared" si="201"/>
        <v>5.7257792176041594E-4</v>
      </c>
      <c r="AE756" s="22">
        <f t="shared" si="201"/>
        <v>5.7374897777707958E-4</v>
      </c>
      <c r="AF756" s="22">
        <f t="shared" si="201"/>
        <v>5.7488914523303825E-4</v>
      </c>
      <c r="AG756" s="22">
        <f t="shared" si="201"/>
        <v>5.760064894775208E-4</v>
      </c>
      <c r="AH756" s="22">
        <f t="shared" si="201"/>
        <v>5.7709286127535829E-4</v>
      </c>
      <c r="AI756" s="22">
        <f t="shared" si="201"/>
        <v>5.7816327054346548E-4</v>
      </c>
      <c r="AJ756" s="22">
        <f t="shared" si="201"/>
        <v>5.7920715562869113E-4</v>
      </c>
      <c r="AK756" s="22">
        <f t="shared" si="201"/>
        <v>5.8019781115600767E-4</v>
      </c>
      <c r="AL756" s="22">
        <f t="shared" si="201"/>
        <v>5.811263999509201E-4</v>
      </c>
      <c r="AM756" s="22">
        <f t="shared" si="201"/>
        <v>5.8199457697221952E-4</v>
      </c>
      <c r="AN756" s="22">
        <f t="shared" si="201"/>
        <v>5.8282199425588939E-4</v>
      </c>
      <c r="AO756" s="22">
        <f t="shared" si="201"/>
        <v>5.8357363646125153E-4</v>
      </c>
      <c r="AP756" s="22">
        <f t="shared" si="201"/>
        <v>5.8425678515061229E-4</v>
      </c>
      <c r="AQ756" s="22">
        <f t="shared" si="201"/>
        <v>5.8487492413681285E-4</v>
      </c>
      <c r="AR756" s="22">
        <f t="shared" si="201"/>
        <v>5.8541760018569874E-4</v>
      </c>
      <c r="AS756" s="22">
        <f t="shared" si="201"/>
        <v>5.8587327760768629E-4</v>
      </c>
      <c r="AT756" s="22">
        <f t="shared" si="201"/>
        <v>5.8621578048485747E-4</v>
      </c>
      <c r="AU756" s="22">
        <f t="shared" si="201"/>
        <v>5.8647354978308105E-4</v>
      </c>
      <c r="AV756" s="22">
        <f t="shared" si="201"/>
        <v>5.8665853167492793E-4</v>
      </c>
      <c r="AW756" s="22">
        <f t="shared" si="201"/>
        <v>5.8675527523613749E-4</v>
      </c>
      <c r="AY756" s="79"/>
      <c r="AZ756" s="79"/>
    </row>
    <row r="757" spans="1:52" x14ac:dyDescent="0.25">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6.769960915195136E-3</v>
      </c>
      <c r="O757" s="22">
        <f t="shared" si="202"/>
        <v>6.8044291009834836E-3</v>
      </c>
      <c r="P757" s="22">
        <f t="shared" si="202"/>
        <v>6.8438891439814974E-3</v>
      </c>
      <c r="Q757" s="22">
        <f t="shared" si="202"/>
        <v>6.8863566425632575E-3</v>
      </c>
      <c r="R757" s="22">
        <f t="shared" si="202"/>
        <v>6.9316634884048298E-3</v>
      </c>
      <c r="S757" s="22">
        <f t="shared" si="202"/>
        <v>6.9142871599526205E-3</v>
      </c>
      <c r="T757" s="22">
        <f t="shared" si="202"/>
        <v>6.9255099592025939E-3</v>
      </c>
      <c r="U757" s="22">
        <f t="shared" si="202"/>
        <v>6.9257540465546717E-3</v>
      </c>
      <c r="V757" s="22">
        <f t="shared" si="202"/>
        <v>6.9281057667635966E-3</v>
      </c>
      <c r="W757" s="22">
        <f t="shared" si="202"/>
        <v>6.9418822262838752E-3</v>
      </c>
      <c r="X757" s="22">
        <f t="shared" si="202"/>
        <v>6.9619460776934108E-3</v>
      </c>
      <c r="Y757" s="22">
        <f t="shared" si="202"/>
        <v>6.9807272769853018E-3</v>
      </c>
      <c r="Z757" s="22">
        <f t="shared" si="202"/>
        <v>6.9984365878878341E-3</v>
      </c>
      <c r="AA757" s="22">
        <f t="shared" si="202"/>
        <v>7.0150323043089895E-3</v>
      </c>
      <c r="AB757" s="22">
        <f t="shared" si="202"/>
        <v>7.0308824833667143E-3</v>
      </c>
      <c r="AC757" s="22">
        <f t="shared" si="202"/>
        <v>7.0462831611661494E-3</v>
      </c>
      <c r="AD757" s="22">
        <f t="shared" si="202"/>
        <v>7.0611843780418503E-3</v>
      </c>
      <c r="AE757" s="22">
        <f t="shared" si="202"/>
        <v>7.0756261546741969E-3</v>
      </c>
      <c r="AF757" s="22">
        <f t="shared" si="202"/>
        <v>7.0896870052980076E-3</v>
      </c>
      <c r="AG757" s="22">
        <f t="shared" si="202"/>
        <v>7.1034663939614374E-3</v>
      </c>
      <c r="AH757" s="22">
        <f t="shared" si="202"/>
        <v>7.1168638221124408E-3</v>
      </c>
      <c r="AI757" s="22">
        <f t="shared" si="202"/>
        <v>7.1300643960689608E-3</v>
      </c>
      <c r="AJ757" s="22">
        <f t="shared" si="202"/>
        <v>7.1429378666938896E-3</v>
      </c>
      <c r="AK757" s="22">
        <f t="shared" si="202"/>
        <v>7.1551548961455366E-3</v>
      </c>
      <c r="AL757" s="22">
        <f t="shared" si="202"/>
        <v>7.1666065020197216E-3</v>
      </c>
      <c r="AM757" s="22">
        <f t="shared" si="202"/>
        <v>7.1773130937117773E-3</v>
      </c>
      <c r="AN757" s="22">
        <f t="shared" si="202"/>
        <v>7.1875170253960594E-3</v>
      </c>
      <c r="AO757" s="22">
        <f t="shared" si="202"/>
        <v>7.1967864785074569E-3</v>
      </c>
      <c r="AP757" s="22">
        <f t="shared" si="202"/>
        <v>7.2052112512237436E-3</v>
      </c>
      <c r="AQ757" s="22">
        <f t="shared" si="202"/>
        <v>7.2128343068585061E-3</v>
      </c>
      <c r="AR757" s="22">
        <f t="shared" si="202"/>
        <v>7.219526733326766E-3</v>
      </c>
      <c r="AS757" s="22">
        <f t="shared" si="202"/>
        <v>7.2251462694130899E-3</v>
      </c>
      <c r="AT757" s="22">
        <f t="shared" si="202"/>
        <v>7.2293701066827492E-3</v>
      </c>
      <c r="AU757" s="22">
        <f t="shared" si="202"/>
        <v>7.232548986748819E-3</v>
      </c>
      <c r="AV757" s="22">
        <f t="shared" si="202"/>
        <v>7.2348302330129321E-3</v>
      </c>
      <c r="AW757" s="22">
        <f t="shared" si="202"/>
        <v>7.2360233005363686E-3</v>
      </c>
      <c r="AY757" s="79"/>
      <c r="AZ757" s="79"/>
    </row>
    <row r="758" spans="1:52" x14ac:dyDescent="0.25">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5">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5">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2.6729002214214568E-2</v>
      </c>
      <c r="M760" s="22">
        <f t="shared" si="205"/>
        <v>2.6740992333189311E-2</v>
      </c>
      <c r="N760" s="22">
        <f t="shared" si="205"/>
        <v>2.6495489531984436E-2</v>
      </c>
      <c r="O760" s="22">
        <f t="shared" si="205"/>
        <v>2.609452683304701E-2</v>
      </c>
      <c r="P760" s="22">
        <f t="shared" si="205"/>
        <v>2.5544514050244028E-2</v>
      </c>
      <c r="Q760" s="22">
        <f t="shared" si="205"/>
        <v>2.5145143775072754E-2</v>
      </c>
      <c r="R760" s="22">
        <f t="shared" si="205"/>
        <v>2.4781112413324518E-2</v>
      </c>
      <c r="S760" s="22">
        <f t="shared" si="205"/>
        <v>2.2119850736863438E-2</v>
      </c>
      <c r="T760" s="22">
        <f t="shared" si="205"/>
        <v>2.2884216141871892E-2</v>
      </c>
      <c r="U760" s="22">
        <f t="shared" si="205"/>
        <v>2.2864544545948863E-2</v>
      </c>
      <c r="V760" s="22">
        <f t="shared" si="205"/>
        <v>2.2349209585613386E-2</v>
      </c>
      <c r="W760" s="22">
        <f t="shared" si="205"/>
        <v>2.2072248282822265E-2</v>
      </c>
      <c r="X760" s="22">
        <f t="shared" si="205"/>
        <v>2.1829131631099036E-2</v>
      </c>
      <c r="Y760" s="22">
        <f t="shared" si="205"/>
        <v>2.168349697720074E-2</v>
      </c>
      <c r="Z760" s="22">
        <f t="shared" si="205"/>
        <v>2.16040406617014E-2</v>
      </c>
      <c r="AA760" s="22">
        <f t="shared" si="205"/>
        <v>2.158909713703637E-2</v>
      </c>
      <c r="AB760" s="22">
        <f t="shared" si="205"/>
        <v>2.1693597526377076E-2</v>
      </c>
      <c r="AC760" s="22">
        <f t="shared" si="205"/>
        <v>2.1921059725777094E-2</v>
      </c>
      <c r="AD760" s="22">
        <f t="shared" si="205"/>
        <v>2.2243888566125167E-2</v>
      </c>
      <c r="AE760" s="22">
        <f t="shared" si="205"/>
        <v>2.2594213449130693E-2</v>
      </c>
      <c r="AF760" s="22">
        <f t="shared" si="205"/>
        <v>2.2978036113902488E-2</v>
      </c>
      <c r="AG760" s="22">
        <f t="shared" si="205"/>
        <v>2.3467810661069458E-2</v>
      </c>
      <c r="AH760" s="22">
        <f t="shared" si="205"/>
        <v>2.3992643640663967E-2</v>
      </c>
      <c r="AI760" s="22">
        <f t="shared" si="205"/>
        <v>2.4553401994137039E-2</v>
      </c>
      <c r="AJ760" s="22">
        <f t="shared" si="205"/>
        <v>2.5155179177804035E-2</v>
      </c>
      <c r="AK760" s="22">
        <f t="shared" si="205"/>
        <v>2.5780868953810543E-2</v>
      </c>
      <c r="AL760" s="22">
        <f t="shared" si="205"/>
        <v>2.6395448536936907E-2</v>
      </c>
      <c r="AM760" s="22">
        <f t="shared" si="205"/>
        <v>2.6985938283534693E-2</v>
      </c>
      <c r="AN760" s="22">
        <f t="shared" si="205"/>
        <v>2.7599371037367381E-2</v>
      </c>
      <c r="AO760" s="22">
        <f t="shared" si="205"/>
        <v>2.816769452545647E-2</v>
      </c>
      <c r="AP760" s="22">
        <f t="shared" si="205"/>
        <v>2.875043707640362E-2</v>
      </c>
      <c r="AQ760" s="22">
        <f t="shared" si="205"/>
        <v>2.9360485943112583E-2</v>
      </c>
      <c r="AR760" s="22">
        <f t="shared" si="205"/>
        <v>2.9999669991420112E-2</v>
      </c>
      <c r="AS760" s="22">
        <f t="shared" si="205"/>
        <v>3.0669498707449793E-2</v>
      </c>
      <c r="AT760" s="22">
        <f t="shared" si="205"/>
        <v>3.1286560507744206E-2</v>
      </c>
      <c r="AU760" s="22">
        <f t="shared" si="205"/>
        <v>3.1932726595321148E-2</v>
      </c>
      <c r="AV760" s="22">
        <f t="shared" si="205"/>
        <v>3.2636230731040113E-2</v>
      </c>
      <c r="AW760" s="22">
        <f t="shared" si="205"/>
        <v>3.3382774113920009E-2</v>
      </c>
      <c r="AY760" s="79"/>
      <c r="AZ760" s="79"/>
    </row>
    <row r="761" spans="1:52" x14ac:dyDescent="0.25">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3.8999555700251309E-3</v>
      </c>
      <c r="P761" s="22">
        <f t="shared" si="206"/>
        <v>3.8177534504158584E-3</v>
      </c>
      <c r="Q761" s="22">
        <f t="shared" si="206"/>
        <v>3.7580655955978051E-3</v>
      </c>
      <c r="R761" s="22">
        <f t="shared" si="206"/>
        <v>3.7036593154610876E-3</v>
      </c>
      <c r="S761" s="22">
        <f t="shared" si="206"/>
        <v>3.3059206492337782E-3</v>
      </c>
      <c r="T761" s="22">
        <f t="shared" si="206"/>
        <v>3.4201588240767131E-3</v>
      </c>
      <c r="U761" s="22">
        <f t="shared" si="206"/>
        <v>3.4172188071688704E-3</v>
      </c>
      <c r="V761" s="22">
        <f t="shared" si="206"/>
        <v>3.3401994589412646E-3</v>
      </c>
      <c r="W761" s="22">
        <f t="shared" si="206"/>
        <v>3.2988062280000664E-3</v>
      </c>
      <c r="X761" s="22">
        <f t="shared" si="206"/>
        <v>3.2624712468708769E-3</v>
      </c>
      <c r="Y761" s="22">
        <f t="shared" si="206"/>
        <v>3.2407054304874959E-3</v>
      </c>
      <c r="Z761" s="22">
        <f t="shared" si="206"/>
        <v>3.2288302927550535E-3</v>
      </c>
      <c r="AA761" s="22">
        <f t="shared" si="206"/>
        <v>3.2265969093859632E-3</v>
      </c>
      <c r="AB761" s="22">
        <f t="shared" si="206"/>
        <v>3.2422150073145662E-3</v>
      </c>
      <c r="AC761" s="22">
        <f t="shared" si="206"/>
        <v>3.2762103534343064E-3</v>
      </c>
      <c r="AD761" s="22">
        <f t="shared" si="206"/>
        <v>3.3244587137949075E-3</v>
      </c>
      <c r="AE761" s="22">
        <f t="shared" si="206"/>
        <v>3.3768164931689913E-3</v>
      </c>
      <c r="AF761" s="22">
        <f t="shared" si="206"/>
        <v>3.434180681029372E-3</v>
      </c>
      <c r="AG761" s="22">
        <f t="shared" si="206"/>
        <v>3.5073798996050226E-3</v>
      </c>
      <c r="AH761" s="22">
        <f t="shared" si="206"/>
        <v>3.5858187735956525E-3</v>
      </c>
      <c r="AI761" s="22">
        <f t="shared" si="206"/>
        <v>3.6696268716714451E-3</v>
      </c>
      <c r="AJ761" s="22">
        <f t="shared" si="206"/>
        <v>3.7595654359677696E-3</v>
      </c>
      <c r="AK761" s="22">
        <f t="shared" si="206"/>
        <v>3.8530778549764194E-3</v>
      </c>
      <c r="AL761" s="22">
        <f t="shared" si="206"/>
        <v>3.9449298009332215E-3</v>
      </c>
      <c r="AM761" s="22">
        <f t="shared" si="206"/>
        <v>4.0331814021605846E-3</v>
      </c>
      <c r="AN761" s="22">
        <f t="shared" si="206"/>
        <v>4.1248619488304652E-3</v>
      </c>
      <c r="AO761" s="22">
        <f t="shared" si="206"/>
        <v>4.2098006935385006E-3</v>
      </c>
      <c r="AP761" s="22">
        <f t="shared" si="206"/>
        <v>4.2968944382152123E-3</v>
      </c>
      <c r="AQ761" s="22">
        <f t="shared" si="206"/>
        <v>4.3880692462863087E-3</v>
      </c>
      <c r="AR761" s="22">
        <f t="shared" si="206"/>
        <v>4.4835984507596094E-3</v>
      </c>
      <c r="AS761" s="22">
        <f t="shared" si="206"/>
        <v>4.5837076517716169E-3</v>
      </c>
      <c r="AT761" s="22">
        <f t="shared" si="206"/>
        <v>4.6759305773109378E-3</v>
      </c>
      <c r="AU761" s="22">
        <f t="shared" si="206"/>
        <v>4.7725032819447566E-3</v>
      </c>
      <c r="AV761" s="22">
        <f t="shared" si="206"/>
        <v>4.8776454403056521E-3</v>
      </c>
      <c r="AW761" s="22">
        <f t="shared" si="206"/>
        <v>4.9892200261548447E-3</v>
      </c>
      <c r="AY761" s="79"/>
      <c r="AZ761" s="79"/>
    </row>
    <row r="762" spans="1:52" x14ac:dyDescent="0.25">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1.8197780265539365E-2</v>
      </c>
      <c r="Q762" s="22">
        <f t="shared" si="207"/>
        <v>1.8432867891885713E-2</v>
      </c>
      <c r="R762" s="22">
        <f t="shared" si="207"/>
        <v>1.8677293946611211E-2</v>
      </c>
      <c r="S762" s="22">
        <f t="shared" si="207"/>
        <v>1.7866519757963228E-2</v>
      </c>
      <c r="T762" s="22">
        <f t="shared" si="207"/>
        <v>1.8509144113960856E-2</v>
      </c>
      <c r="U762" s="22">
        <f t="shared" si="207"/>
        <v>1.8806988990823701E-2</v>
      </c>
      <c r="V762" s="22">
        <f t="shared" si="207"/>
        <v>1.8884456622465989E-2</v>
      </c>
      <c r="W762" s="22">
        <f t="shared" si="207"/>
        <v>1.9076579460793972E-2</v>
      </c>
      <c r="X762" s="22">
        <f t="shared" si="207"/>
        <v>1.9288020002145689E-2</v>
      </c>
      <c r="Y762" s="22">
        <f t="shared" si="207"/>
        <v>1.9539785970133085E-2</v>
      </c>
      <c r="Z762" s="22">
        <f t="shared" si="207"/>
        <v>1.9819994601871449E-2</v>
      </c>
      <c r="AA762" s="22">
        <f t="shared" si="207"/>
        <v>2.0129932389994051E-2</v>
      </c>
      <c r="AB762" s="22">
        <f t="shared" si="207"/>
        <v>2.0500232945743369E-2</v>
      </c>
      <c r="AC762" s="22">
        <f t="shared" si="207"/>
        <v>2.0937059179758664E-2</v>
      </c>
      <c r="AD762" s="22">
        <f t="shared" si="207"/>
        <v>2.1429807921436568E-2</v>
      </c>
      <c r="AE762" s="22">
        <f t="shared" si="207"/>
        <v>2.1945154822106773E-2</v>
      </c>
      <c r="AF762" s="22">
        <f t="shared" si="207"/>
        <v>2.2487694592975279E-2</v>
      </c>
      <c r="AG762" s="22">
        <f t="shared" si="207"/>
        <v>2.3099678743148656E-2</v>
      </c>
      <c r="AH762" s="22">
        <f t="shared" si="207"/>
        <v>2.3744156426757715E-2</v>
      </c>
      <c r="AI762" s="22">
        <f t="shared" si="207"/>
        <v>2.4423456573095255E-2</v>
      </c>
      <c r="AJ762" s="22">
        <f t="shared" si="207"/>
        <v>2.5142024875307544E-2</v>
      </c>
      <c r="AK762" s="22">
        <f t="shared" si="207"/>
        <v>2.5890804322949275E-2</v>
      </c>
      <c r="AL762" s="22">
        <f t="shared" si="207"/>
        <v>2.664925548017839E-2</v>
      </c>
      <c r="AM762" s="22">
        <f t="shared" si="207"/>
        <v>2.7409320556492311E-2</v>
      </c>
      <c r="AN762" s="22">
        <f t="shared" si="207"/>
        <v>2.8201196183477262E-2</v>
      </c>
      <c r="AO762" s="22">
        <f t="shared" si="207"/>
        <v>2.8981036630624464E-2</v>
      </c>
      <c r="AP762" s="22">
        <f t="shared" si="207"/>
        <v>2.9787501375830049E-2</v>
      </c>
      <c r="AQ762" s="22">
        <f t="shared" si="207"/>
        <v>3.0630461447410714E-2</v>
      </c>
      <c r="AR762" s="22">
        <f t="shared" si="207"/>
        <v>3.1512558779286347E-2</v>
      </c>
      <c r="AS762" s="22">
        <f t="shared" si="207"/>
        <v>3.2436334131589861E-2</v>
      </c>
      <c r="AT762" s="22">
        <f t="shared" si="207"/>
        <v>3.3343283263071261E-2</v>
      </c>
      <c r="AU762" s="22">
        <f t="shared" si="207"/>
        <v>3.4292330953186408E-2</v>
      </c>
      <c r="AV762" s="22">
        <f t="shared" si="207"/>
        <v>3.5306560909979502E-2</v>
      </c>
      <c r="AW762" s="22">
        <f t="shared" si="207"/>
        <v>3.6377908135725716E-2</v>
      </c>
      <c r="AY762" s="79"/>
      <c r="AZ762" s="79"/>
    </row>
    <row r="763" spans="1:52" x14ac:dyDescent="0.25">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8.0430818839717713E-2</v>
      </c>
      <c r="P763" s="22">
        <f t="shared" si="208"/>
        <v>7.938481013134728E-2</v>
      </c>
      <c r="Q763" s="22">
        <f t="shared" si="208"/>
        <v>7.8944464359385624E-2</v>
      </c>
      <c r="R763" s="22">
        <f t="shared" si="208"/>
        <v>7.8604018955287347E-2</v>
      </c>
      <c r="S763" s="22">
        <f t="shared" si="208"/>
        <v>6.7721104784121369E-2</v>
      </c>
      <c r="T763" s="22">
        <f t="shared" si="208"/>
        <v>7.2746055762746717E-2</v>
      </c>
      <c r="U763" s="22">
        <f t="shared" si="208"/>
        <v>7.4131998037435823E-2</v>
      </c>
      <c r="V763" s="22">
        <f t="shared" si="208"/>
        <v>7.3072847188380266E-2</v>
      </c>
      <c r="W763" s="22">
        <f t="shared" si="208"/>
        <v>7.3078546347850409E-2</v>
      </c>
      <c r="X763" s="22">
        <f t="shared" si="208"/>
        <v>7.3192853128497673E-2</v>
      </c>
      <c r="Y763" s="22">
        <f t="shared" si="208"/>
        <v>7.379139145393912E-2</v>
      </c>
      <c r="Z763" s="22">
        <f t="shared" si="208"/>
        <v>7.4730832126072358E-2</v>
      </c>
      <c r="AA763" s="22">
        <f t="shared" si="208"/>
        <v>7.6016686997398025E-2</v>
      </c>
      <c r="AB763" s="22">
        <f t="shared" si="208"/>
        <v>7.7952791767565116E-2</v>
      </c>
      <c r="AC763" s="22">
        <f t="shared" si="208"/>
        <v>8.058176878132102E-2</v>
      </c>
      <c r="AD763" s="22">
        <f t="shared" si="208"/>
        <v>8.3779949770334525E-2</v>
      </c>
      <c r="AE763" s="22">
        <f t="shared" si="208"/>
        <v>8.7193551289418469E-2</v>
      </c>
      <c r="AF763" s="22">
        <f t="shared" si="208"/>
        <v>9.086314533375843E-2</v>
      </c>
      <c r="AG763" s="22">
        <f t="shared" si="208"/>
        <v>9.5207542157191016E-2</v>
      </c>
      <c r="AH763" s="22">
        <f t="shared" si="208"/>
        <v>9.9845384412612703E-2</v>
      </c>
      <c r="AI763" s="22">
        <f t="shared" si="208"/>
        <v>0.10479058883031935</v>
      </c>
      <c r="AJ763" s="22">
        <f t="shared" si="208"/>
        <v>0.11008424950630839</v>
      </c>
      <c r="AK763" s="22">
        <f t="shared" si="208"/>
        <v>0.11563811747896563</v>
      </c>
      <c r="AL763" s="22">
        <f t="shared" si="208"/>
        <v>0.12124974675259657</v>
      </c>
      <c r="AM763" s="22">
        <f t="shared" si="208"/>
        <v>0.12684018285608722</v>
      </c>
      <c r="AN763" s="22">
        <f t="shared" si="208"/>
        <v>0.13269670954262766</v>
      </c>
      <c r="AO763" s="22">
        <f t="shared" si="208"/>
        <v>0.13840376003949142</v>
      </c>
      <c r="AP763" s="22">
        <f t="shared" si="208"/>
        <v>0.14433134444584136</v>
      </c>
      <c r="AQ763" s="22">
        <f t="shared" si="208"/>
        <v>0.15056902557263782</v>
      </c>
      <c r="AR763" s="22">
        <f t="shared" si="208"/>
        <v>0.15713981745462244</v>
      </c>
      <c r="AS763" s="22">
        <f t="shared" si="208"/>
        <v>0.16406568679413838</v>
      </c>
      <c r="AT763" s="22">
        <f t="shared" si="208"/>
        <v>0.17080292085025456</v>
      </c>
      <c r="AU763" s="22">
        <f t="shared" si="208"/>
        <v>0.17789457992774635</v>
      </c>
      <c r="AV763" s="22">
        <f t="shared" si="208"/>
        <v>0.18554565393050121</v>
      </c>
      <c r="AW763" s="22">
        <f t="shared" si="208"/>
        <v>0.19367806389247613</v>
      </c>
      <c r="AY763" s="79"/>
      <c r="AZ763" s="79"/>
    </row>
    <row r="764" spans="1:52" x14ac:dyDescent="0.25">
      <c r="A764" s="95"/>
      <c r="B764" s="95"/>
      <c r="C764" s="95"/>
    </row>
    <row r="765" spans="1:52" x14ac:dyDescent="0.25">
      <c r="A765" s="95" t="str">
        <f t="shared" si="176"/>
        <v>BD Cattle</v>
      </c>
      <c r="B765" s="95" t="s">
        <v>1228</v>
      </c>
      <c r="C765" s="95" t="s">
        <v>1108</v>
      </c>
      <c r="D765" t="s">
        <v>15</v>
      </c>
      <c r="E765" t="s">
        <v>16</v>
      </c>
      <c r="F765" t="s">
        <v>6</v>
      </c>
      <c r="G765" t="s">
        <v>136</v>
      </c>
      <c r="H765" t="s">
        <v>1020</v>
      </c>
      <c r="I765" t="s">
        <v>121</v>
      </c>
      <c r="J765" t="s">
        <v>286</v>
      </c>
      <c r="K765" s="27">
        <f>K1379</f>
        <v>72.246065125367679</v>
      </c>
      <c r="L765" s="27">
        <f t="shared" ref="L765:AW772" si="209">L1379</f>
        <v>72.649957574793405</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72.223708556447988</v>
      </c>
      <c r="T765" s="27">
        <f t="shared" si="209"/>
        <v>73.433953590671948</v>
      </c>
      <c r="U765" s="27">
        <f t="shared" si="209"/>
        <v>73.815520007442061</v>
      </c>
      <c r="V765" s="27">
        <f t="shared" si="209"/>
        <v>73.69387664151607</v>
      </c>
      <c r="W765" s="27">
        <f t="shared" si="209"/>
        <v>73.867797643681854</v>
      </c>
      <c r="X765" s="27">
        <f t="shared" si="209"/>
        <v>74.104125334437256</v>
      </c>
      <c r="Y765" s="27">
        <f t="shared" si="209"/>
        <v>74.43625124204452</v>
      </c>
      <c r="Z765" s="27">
        <f t="shared" si="209"/>
        <v>74.835653279987824</v>
      </c>
      <c r="AA765" s="27">
        <f t="shared" si="209"/>
        <v>75.303856336960493</v>
      </c>
      <c r="AB765" s="27">
        <f t="shared" si="209"/>
        <v>75.909370772409076</v>
      </c>
      <c r="AC765" s="27">
        <f t="shared" si="209"/>
        <v>76.664478114345883</v>
      </c>
      <c r="AD765" s="27">
        <f t="shared" si="209"/>
        <v>77.543244301457847</v>
      </c>
      <c r="AE765" s="27">
        <f t="shared" si="209"/>
        <v>78.469847600654177</v>
      </c>
      <c r="AF765" s="27">
        <f t="shared" si="209"/>
        <v>79.453945502873466</v>
      </c>
      <c r="AG765" s="27">
        <f t="shared" si="209"/>
        <v>80.588262140414244</v>
      </c>
      <c r="AH765" s="27">
        <f t="shared" si="209"/>
        <v>81.789525583734331</v>
      </c>
      <c r="AI765" s="27">
        <f t="shared" si="209"/>
        <v>83.062400052442698</v>
      </c>
      <c r="AJ765" s="27">
        <f t="shared" si="209"/>
        <v>84.41555806119554</v>
      </c>
      <c r="AK765" s="27">
        <f t="shared" si="209"/>
        <v>85.827840588614009</v>
      </c>
      <c r="AL765" s="27">
        <f t="shared" si="209"/>
        <v>87.253942574092775</v>
      </c>
      <c r="AM765" s="27">
        <f t="shared" si="209"/>
        <v>88.676405002762891</v>
      </c>
      <c r="AN765" s="27">
        <f t="shared" si="209"/>
        <v>90.160719665746086</v>
      </c>
      <c r="AO765" s="27">
        <f t="shared" si="209"/>
        <v>91.611506162683995</v>
      </c>
      <c r="AP765" s="27">
        <f t="shared" si="209"/>
        <v>93.11191624093901</v>
      </c>
      <c r="AQ765" s="27">
        <f t="shared" si="209"/>
        <v>94.682600951272718</v>
      </c>
      <c r="AR765" s="27">
        <f t="shared" si="209"/>
        <v>96.328293114276846</v>
      </c>
      <c r="AS765" s="27">
        <f t="shared" si="209"/>
        <v>98.05343909893719</v>
      </c>
      <c r="AT765" s="27">
        <f t="shared" si="209"/>
        <v>99.733350863160126</v>
      </c>
      <c r="AU765" s="27">
        <f t="shared" si="209"/>
        <v>101.49305940869296</v>
      </c>
      <c r="AV765" s="27">
        <f t="shared" si="209"/>
        <v>103.38056261943146</v>
      </c>
      <c r="AW765" s="27">
        <f t="shared" si="209"/>
        <v>105.37757099236671</v>
      </c>
      <c r="AY765" s="79"/>
      <c r="AZ765" s="79"/>
    </row>
    <row r="766" spans="1:52" x14ac:dyDescent="0.25">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57.783598896292546</v>
      </c>
      <c r="L766" s="27">
        <f t="shared" si="210"/>
        <v>58.1066387636453</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57.765717742365183</v>
      </c>
      <c r="T766" s="27">
        <f t="shared" si="210"/>
        <v>58.733691755932206</v>
      </c>
      <c r="U766" s="27">
        <f t="shared" si="210"/>
        <v>59.038874892767126</v>
      </c>
      <c r="V766" s="27">
        <f t="shared" si="210"/>
        <v>58.941582514935</v>
      </c>
      <c r="W766" s="27">
        <f t="shared" si="210"/>
        <v>59.080687411670191</v>
      </c>
      <c r="X766" s="27">
        <f t="shared" si="210"/>
        <v>59.269706211060878</v>
      </c>
      <c r="Y766" s="27">
        <f t="shared" si="210"/>
        <v>59.535346010196534</v>
      </c>
      <c r="Z766" s="27">
        <f t="shared" si="210"/>
        <v>59.854794372108422</v>
      </c>
      <c r="AA766" s="27">
        <f t="shared" si="209"/>
        <v>60.229270928017449</v>
      </c>
      <c r="AB766" s="27">
        <f t="shared" si="209"/>
        <v>60.713571397574647</v>
      </c>
      <c r="AC766" s="27">
        <f t="shared" si="209"/>
        <v>61.317518750200797</v>
      </c>
      <c r="AD766" s="27">
        <f t="shared" si="209"/>
        <v>62.020370494328134</v>
      </c>
      <c r="AE766" s="27">
        <f t="shared" si="209"/>
        <v>62.761483152627669</v>
      </c>
      <c r="AF766" s="27">
        <f t="shared" si="209"/>
        <v>63.548580946228547</v>
      </c>
      <c r="AG766" s="27">
        <f t="shared" si="209"/>
        <v>64.455826171159586</v>
      </c>
      <c r="AH766" s="27">
        <f t="shared" si="209"/>
        <v>65.416616559634519</v>
      </c>
      <c r="AI766" s="27">
        <f t="shared" si="209"/>
        <v>66.434682631711155</v>
      </c>
      <c r="AJ766" s="27">
        <f t="shared" si="209"/>
        <v>67.516960808182034</v>
      </c>
      <c r="AK766" s="27">
        <f t="shared" si="209"/>
        <v>68.646527753468007</v>
      </c>
      <c r="AL766" s="27">
        <f t="shared" si="209"/>
        <v>69.787147730087</v>
      </c>
      <c r="AM766" s="27">
        <f t="shared" si="209"/>
        <v>70.924856728918783</v>
      </c>
      <c r="AN766" s="27">
        <f t="shared" si="209"/>
        <v>72.112036168696903</v>
      </c>
      <c r="AO766" s="27">
        <f t="shared" si="209"/>
        <v>73.272399226224607</v>
      </c>
      <c r="AP766" s="27">
        <f t="shared" si="209"/>
        <v>74.472452045591268</v>
      </c>
      <c r="AQ766" s="27">
        <f t="shared" si="209"/>
        <v>75.728711679067047</v>
      </c>
      <c r="AR766" s="27">
        <f t="shared" si="209"/>
        <v>77.044963514911501</v>
      </c>
      <c r="AS766" s="27">
        <f t="shared" si="209"/>
        <v>78.424763832647557</v>
      </c>
      <c r="AT766" s="27">
        <f t="shared" si="209"/>
        <v>79.768385072040658</v>
      </c>
      <c r="AU766" s="27">
        <f t="shared" si="209"/>
        <v>81.17582909813396</v>
      </c>
      <c r="AV766" s="27">
        <f t="shared" si="209"/>
        <v>82.685485413055972</v>
      </c>
      <c r="AW766" s="27">
        <f t="shared" si="209"/>
        <v>84.282725769523637</v>
      </c>
      <c r="AY766" s="79"/>
      <c r="AZ766" s="79"/>
    </row>
    <row r="767" spans="1:52" x14ac:dyDescent="0.25">
      <c r="A767" s="95" t="str">
        <f t="shared" si="176"/>
        <v>BD Cattle</v>
      </c>
      <c r="B767" s="95" t="s">
        <v>1228</v>
      </c>
      <c r="C767" s="95" t="s">
        <v>1108</v>
      </c>
      <c r="D767" t="s">
        <v>15</v>
      </c>
      <c r="E767" t="s">
        <v>16</v>
      </c>
      <c r="F767" t="s">
        <v>67</v>
      </c>
      <c r="G767" t="s">
        <v>307</v>
      </c>
      <c r="H767" t="s">
        <v>1020</v>
      </c>
      <c r="I767" t="s">
        <v>121</v>
      </c>
      <c r="J767" t="s">
        <v>286</v>
      </c>
      <c r="K767" s="27">
        <f t="shared" si="210"/>
        <v>26.126191807126638</v>
      </c>
      <c r="L767" s="27">
        <f t="shared" si="209"/>
        <v>26.272250579806308</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26.118107048368749</v>
      </c>
      <c r="T767" s="27">
        <f t="shared" si="209"/>
        <v>26.555765401704527</v>
      </c>
      <c r="U767" s="27">
        <f t="shared" si="209"/>
        <v>26.693750458390934</v>
      </c>
      <c r="V767" s="27">
        <f t="shared" si="209"/>
        <v>26.649760825118427</v>
      </c>
      <c r="W767" s="27">
        <f t="shared" si="209"/>
        <v>26.71265550947232</v>
      </c>
      <c r="X767" s="27">
        <f t="shared" si="209"/>
        <v>26.798118192696624</v>
      </c>
      <c r="Y767" s="27">
        <f t="shared" si="209"/>
        <v>26.918224182568949</v>
      </c>
      <c r="Z767" s="27">
        <f t="shared" si="209"/>
        <v>27.062659097236711</v>
      </c>
      <c r="AA767" s="27">
        <f t="shared" si="209"/>
        <v>27.231974378974542</v>
      </c>
      <c r="AB767" s="27">
        <f t="shared" si="209"/>
        <v>27.450945284241996</v>
      </c>
      <c r="AC767" s="27">
        <f t="shared" si="209"/>
        <v>27.724013156051718</v>
      </c>
      <c r="AD767" s="27">
        <f t="shared" si="209"/>
        <v>28.041799514634214</v>
      </c>
      <c r="AE767" s="27">
        <f t="shared" si="209"/>
        <v>28.37688510693479</v>
      </c>
      <c r="AF767" s="27">
        <f t="shared" si="209"/>
        <v>28.732762350986167</v>
      </c>
      <c r="AG767" s="27">
        <f t="shared" si="209"/>
        <v>29.142962878737809</v>
      </c>
      <c r="AH767" s="27">
        <f t="shared" si="209"/>
        <v>29.577373238341593</v>
      </c>
      <c r="AI767" s="27">
        <f t="shared" si="209"/>
        <v>30.037680141674837</v>
      </c>
      <c r="AJ767" s="27">
        <f t="shared" si="209"/>
        <v>30.527019811879413</v>
      </c>
      <c r="AK767" s="27">
        <f t="shared" si="209"/>
        <v>31.037740556783113</v>
      </c>
      <c r="AL767" s="27">
        <f t="shared" si="209"/>
        <v>31.553458803091583</v>
      </c>
      <c r="AM767" s="27">
        <f t="shared" si="209"/>
        <v>32.067860884165157</v>
      </c>
      <c r="AN767" s="27">
        <f t="shared" si="209"/>
        <v>32.604630457981209</v>
      </c>
      <c r="AO767" s="27">
        <f t="shared" si="209"/>
        <v>33.129275311986966</v>
      </c>
      <c r="AP767" s="27">
        <f t="shared" si="209"/>
        <v>33.671865436802946</v>
      </c>
      <c r="AQ767" s="27">
        <f t="shared" si="209"/>
        <v>34.239868828260882</v>
      </c>
      <c r="AR767" s="27">
        <f t="shared" si="209"/>
        <v>34.834997006266434</v>
      </c>
      <c r="AS767" s="27">
        <f t="shared" si="209"/>
        <v>35.458857901836573</v>
      </c>
      <c r="AT767" s="27">
        <f t="shared" si="209"/>
        <v>36.066360841892561</v>
      </c>
      <c r="AU767" s="27">
        <f t="shared" si="209"/>
        <v>36.702720523287681</v>
      </c>
      <c r="AV767" s="27">
        <f t="shared" si="209"/>
        <v>37.385294319310326</v>
      </c>
      <c r="AW767" s="27">
        <f t="shared" si="209"/>
        <v>38.107468235650359</v>
      </c>
      <c r="AY767" s="79"/>
      <c r="AZ767" s="79"/>
    </row>
    <row r="768" spans="1:52" x14ac:dyDescent="0.25">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413.68555596285609</v>
      </c>
      <c r="S768" s="27">
        <f t="shared" si="209"/>
        <v>367.10775140126185</v>
      </c>
      <c r="T768" s="27">
        <f t="shared" si="209"/>
        <v>380.83942188791741</v>
      </c>
      <c r="U768" s="27">
        <f t="shared" si="209"/>
        <v>381.67212300528638</v>
      </c>
      <c r="V768" s="27">
        <f t="shared" si="209"/>
        <v>374.38785811845224</v>
      </c>
      <c r="W768" s="27">
        <f t="shared" si="209"/>
        <v>371.02013444151527</v>
      </c>
      <c r="X768" s="27">
        <f t="shared" si="209"/>
        <v>368.19348338242031</v>
      </c>
      <c r="Y768" s="27">
        <f t="shared" si="209"/>
        <v>366.87055085566737</v>
      </c>
      <c r="Z768" s="27">
        <f t="shared" si="209"/>
        <v>366.5529934062356</v>
      </c>
      <c r="AA768" s="27">
        <f t="shared" si="209"/>
        <v>367.22165264198151</v>
      </c>
      <c r="AB768" s="27">
        <f t="shared" si="209"/>
        <v>369.78949605483501</v>
      </c>
      <c r="AC768" s="27">
        <f t="shared" si="209"/>
        <v>374.32729222117479</v>
      </c>
      <c r="AD768" s="27">
        <f t="shared" si="209"/>
        <v>377.19311708928177</v>
      </c>
      <c r="AE768" s="27">
        <f t="shared" si="209"/>
        <v>380.30935070420128</v>
      </c>
      <c r="AF768" s="27">
        <f t="shared" si="209"/>
        <v>383.76102612503496</v>
      </c>
      <c r="AG768" s="27">
        <f t="shared" si="209"/>
        <v>388.68748984209822</v>
      </c>
      <c r="AH768" s="27">
        <f t="shared" si="209"/>
        <v>393.92268734105562</v>
      </c>
      <c r="AI768" s="27">
        <f t="shared" si="209"/>
        <v>399.46311574560417</v>
      </c>
      <c r="AJ768" s="27">
        <f t="shared" si="209"/>
        <v>405.36632763723298</v>
      </c>
      <c r="AK768" s="27">
        <f t="shared" si="209"/>
        <v>411.34318539398583</v>
      </c>
      <c r="AL768" s="27">
        <f t="shared" si="209"/>
        <v>416.84322212096885</v>
      </c>
      <c r="AM768" s="27">
        <f t="shared" si="209"/>
        <v>421.66976796734122</v>
      </c>
      <c r="AN768" s="27">
        <f t="shared" si="209"/>
        <v>428.70653475916799</v>
      </c>
      <c r="AO768" s="27">
        <f t="shared" si="209"/>
        <v>434.88384487983222</v>
      </c>
      <c r="AP768" s="27">
        <f t="shared" si="209"/>
        <v>441.09188912493386</v>
      </c>
      <c r="AQ768" s="27">
        <f t="shared" si="209"/>
        <v>447.51334146869289</v>
      </c>
      <c r="AR768" s="27">
        <f t="shared" si="209"/>
        <v>454.16271351860905</v>
      </c>
      <c r="AS768" s="27">
        <f t="shared" si="209"/>
        <v>461.04859559187889</v>
      </c>
      <c r="AT768" s="27">
        <f t="shared" si="209"/>
        <v>466.95077939830412</v>
      </c>
      <c r="AU768" s="27">
        <f t="shared" si="209"/>
        <v>473.05678094171992</v>
      </c>
      <c r="AV768" s="27">
        <f t="shared" si="209"/>
        <v>479.75623425821254</v>
      </c>
      <c r="AW768" s="27">
        <f t="shared" si="209"/>
        <v>486.8226667581352</v>
      </c>
      <c r="AY768" s="79"/>
      <c r="AZ768" s="79"/>
    </row>
    <row r="769" spans="1:52" x14ac:dyDescent="0.25">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291.3087348709679</v>
      </c>
      <c r="S769" s="27">
        <f t="shared" si="209"/>
        <v>258.50961697978511</v>
      </c>
      <c r="T769" s="27">
        <f t="shared" si="209"/>
        <v>268.17917275584364</v>
      </c>
      <c r="U769" s="27">
        <f t="shared" si="209"/>
        <v>268.76554350418132</v>
      </c>
      <c r="V769" s="27">
        <f t="shared" si="209"/>
        <v>263.63611619384227</v>
      </c>
      <c r="W769" s="27">
        <f t="shared" si="209"/>
        <v>261.26463546510337</v>
      </c>
      <c r="X769" s="27">
        <f t="shared" si="209"/>
        <v>259.27416678163655</v>
      </c>
      <c r="Y769" s="27">
        <f t="shared" si="209"/>
        <v>258.34258530596463</v>
      </c>
      <c r="Z769" s="27">
        <f t="shared" si="209"/>
        <v>258.1189679775145</v>
      </c>
      <c r="AA769" s="27">
        <f t="shared" si="209"/>
        <v>258.58982385637535</v>
      </c>
      <c r="AB769" s="27">
        <f t="shared" si="209"/>
        <v>260.39804559668738</v>
      </c>
      <c r="AC769" s="27">
        <f t="shared" si="209"/>
        <v>263.59346695299269</v>
      </c>
      <c r="AD769" s="27">
        <f t="shared" si="209"/>
        <v>265.61152101520645</v>
      </c>
      <c r="AE769" s="27">
        <f t="shared" si="209"/>
        <v>267.80590769088269</v>
      </c>
      <c r="AF769" s="27">
        <f t="shared" si="209"/>
        <v>270.23650548559647</v>
      </c>
      <c r="AG769" s="27">
        <f t="shared" si="209"/>
        <v>273.70561841961023</v>
      </c>
      <c r="AH769" s="27">
        <f t="shared" si="209"/>
        <v>277.39213523954453</v>
      </c>
      <c r="AI769" s="27">
        <f t="shared" si="209"/>
        <v>281.29358929301202</v>
      </c>
      <c r="AJ769" s="27">
        <f t="shared" si="209"/>
        <v>285.45050790677192</v>
      </c>
      <c r="AK769" s="27">
        <f t="shared" si="209"/>
        <v>289.65928640175946</v>
      </c>
      <c r="AL769" s="27">
        <f t="shared" si="209"/>
        <v>293.53229747886155</v>
      </c>
      <c r="AM769" s="27">
        <f t="shared" si="209"/>
        <v>296.93105033362571</v>
      </c>
      <c r="AN769" s="27">
        <f t="shared" si="209"/>
        <v>301.88619465075811</v>
      </c>
      <c r="AO769" s="27">
        <f t="shared" si="209"/>
        <v>306.23612751696118</v>
      </c>
      <c r="AP769" s="27">
        <f t="shared" si="209"/>
        <v>310.60770271217035</v>
      </c>
      <c r="AQ769" s="27">
        <f t="shared" si="209"/>
        <v>315.12955543661644</v>
      </c>
      <c r="AR769" s="27">
        <f t="shared" si="209"/>
        <v>319.81190446144291</v>
      </c>
      <c r="AS769" s="27">
        <f t="shared" si="209"/>
        <v>324.66079890873908</v>
      </c>
      <c r="AT769" s="27">
        <f t="shared" si="209"/>
        <v>328.81699356635488</v>
      </c>
      <c r="AU769" s="27">
        <f t="shared" si="209"/>
        <v>333.1167124206732</v>
      </c>
      <c r="AV769" s="27">
        <f t="shared" si="209"/>
        <v>337.83432762822417</v>
      </c>
      <c r="AW769" s="27">
        <f t="shared" si="209"/>
        <v>342.81036191787291</v>
      </c>
      <c r="AY769" s="79"/>
      <c r="AZ769" s="79"/>
    </row>
    <row r="770" spans="1:52" x14ac:dyDescent="0.25">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35.195504797614646</v>
      </c>
      <c r="O770" s="27">
        <f t="shared" si="209"/>
        <v>35.929559405213332</v>
      </c>
      <c r="P770" s="27">
        <f t="shared" si="209"/>
        <v>36.435327957872907</v>
      </c>
      <c r="Q770" s="27">
        <f t="shared" si="209"/>
        <v>37.125912791560353</v>
      </c>
      <c r="R770" s="27">
        <f t="shared" si="209"/>
        <v>37.849847328761314</v>
      </c>
      <c r="S770" s="27">
        <f t="shared" si="209"/>
        <v>34.945734880362735</v>
      </c>
      <c r="T770" s="27">
        <f t="shared" si="209"/>
        <v>37.126310121863817</v>
      </c>
      <c r="U770" s="27">
        <f t="shared" si="209"/>
        <v>38.091605263801455</v>
      </c>
      <c r="V770" s="27">
        <f t="shared" si="209"/>
        <v>38.241190124753324</v>
      </c>
      <c r="W770" s="27">
        <f t="shared" si="209"/>
        <v>38.775797644226841</v>
      </c>
      <c r="X770" s="27">
        <f t="shared" si="209"/>
        <v>39.362770285967983</v>
      </c>
      <c r="Y770" s="27">
        <f t="shared" si="209"/>
        <v>40.111631744252151</v>
      </c>
      <c r="Z770" s="27">
        <f t="shared" si="209"/>
        <v>40.97811083123846</v>
      </c>
      <c r="AA770" s="27">
        <f t="shared" si="209"/>
        <v>41.968005840334627</v>
      </c>
      <c r="AB770" s="27">
        <f t="shared" si="209"/>
        <v>43.196001546244318</v>
      </c>
      <c r="AC770" s="27">
        <f t="shared" si="209"/>
        <v>44.685818417445063</v>
      </c>
      <c r="AD770" s="27">
        <f t="shared" si="209"/>
        <v>46.521178227808413</v>
      </c>
      <c r="AE770" s="27">
        <f t="shared" si="209"/>
        <v>48.464015550171958</v>
      </c>
      <c r="AF770" s="27">
        <f t="shared" si="209"/>
        <v>50.53291732155774</v>
      </c>
      <c r="AG770" s="27">
        <f t="shared" si="209"/>
        <v>52.891961610432503</v>
      </c>
      <c r="AH770" s="27">
        <f t="shared" si="209"/>
        <v>55.402449551952458</v>
      </c>
      <c r="AI770" s="27">
        <f t="shared" si="209"/>
        <v>58.074505370530936</v>
      </c>
      <c r="AJ770" s="27">
        <f t="shared" si="209"/>
        <v>60.92817105791972</v>
      </c>
      <c r="AK770" s="27">
        <f t="shared" si="209"/>
        <v>63.931668908248753</v>
      </c>
      <c r="AL770" s="27">
        <f t="shared" si="209"/>
        <v>67.006100228620127</v>
      </c>
      <c r="AM770" s="27">
        <f t="shared" si="209"/>
        <v>70.119961035903842</v>
      </c>
      <c r="AN770" s="27">
        <f t="shared" si="209"/>
        <v>73.301580570123264</v>
      </c>
      <c r="AO770" s="27">
        <f t="shared" si="209"/>
        <v>76.463071745343427</v>
      </c>
      <c r="AP770" s="27">
        <f t="shared" si="209"/>
        <v>79.758933969438331</v>
      </c>
      <c r="AQ770" s="27">
        <f t="shared" si="209"/>
        <v>83.230024655970965</v>
      </c>
      <c r="AR770" s="27">
        <f t="shared" si="209"/>
        <v>86.889374999446048</v>
      </c>
      <c r="AS770" s="27">
        <f t="shared" si="209"/>
        <v>90.749855374578985</v>
      </c>
      <c r="AT770" s="27">
        <f t="shared" si="209"/>
        <v>94.576410142711268</v>
      </c>
      <c r="AU770" s="27">
        <f t="shared" si="209"/>
        <v>98.607869573421212</v>
      </c>
      <c r="AV770" s="27">
        <f t="shared" si="209"/>
        <v>102.94029053222913</v>
      </c>
      <c r="AW770" s="27">
        <f t="shared" si="209"/>
        <v>107.54440019266934</v>
      </c>
      <c r="AY770" s="79"/>
      <c r="AZ770" s="79"/>
    </row>
    <row r="771" spans="1:52" x14ac:dyDescent="0.25">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134.50952060304346</v>
      </c>
      <c r="T771" s="27">
        <f t="shared" si="209"/>
        <v>134.5978352598826</v>
      </c>
      <c r="U771" s="27">
        <f t="shared" si="209"/>
        <v>134.55209180447844</v>
      </c>
      <c r="V771" s="27">
        <f t="shared" si="209"/>
        <v>134.53903703800194</v>
      </c>
      <c r="W771" s="27">
        <f t="shared" si="209"/>
        <v>134.67854571120449</v>
      </c>
      <c r="X771" s="27">
        <f t="shared" si="209"/>
        <v>134.90483220689865</v>
      </c>
      <c r="Y771" s="27">
        <f t="shared" si="209"/>
        <v>135.11998781656493</v>
      </c>
      <c r="Z771" s="27">
        <f t="shared" si="209"/>
        <v>135.32627367041866</v>
      </c>
      <c r="AA771" s="27">
        <f t="shared" si="209"/>
        <v>135.52273082086006</v>
      </c>
      <c r="AB771" s="27">
        <f t="shared" si="209"/>
        <v>135.7137749763717</v>
      </c>
      <c r="AC771" s="27">
        <f t="shared" si="209"/>
        <v>135.90295241350591</v>
      </c>
      <c r="AD771" s="27">
        <f t="shared" si="209"/>
        <v>136.0893367545562</v>
      </c>
      <c r="AE771" s="27">
        <f t="shared" si="209"/>
        <v>136.27319967317703</v>
      </c>
      <c r="AF771" s="27">
        <f t="shared" si="209"/>
        <v>136.45534333351932</v>
      </c>
      <c r="AG771" s="27">
        <f t="shared" si="209"/>
        <v>136.63687183937546</v>
      </c>
      <c r="AH771" s="27">
        <f t="shared" si="209"/>
        <v>136.81627550490597</v>
      </c>
      <c r="AI771" s="27">
        <f t="shared" si="209"/>
        <v>136.99582569477411</v>
      </c>
      <c r="AJ771" s="27">
        <f t="shared" si="209"/>
        <v>137.17364609726505</v>
      </c>
      <c r="AK771" s="27">
        <f t="shared" si="209"/>
        <v>137.3452157051286</v>
      </c>
      <c r="AL771" s="27">
        <f t="shared" si="209"/>
        <v>137.50892236978345</v>
      </c>
      <c r="AM771" s="27">
        <f t="shared" si="209"/>
        <v>137.66487719948714</v>
      </c>
      <c r="AN771" s="27">
        <f t="shared" si="209"/>
        <v>137.8161644943176</v>
      </c>
      <c r="AO771" s="27">
        <f t="shared" si="209"/>
        <v>137.95688571441841</v>
      </c>
      <c r="AP771" s="27">
        <f t="shared" si="209"/>
        <v>138.0880956451193</v>
      </c>
      <c r="AQ771" s="27">
        <f t="shared" si="209"/>
        <v>138.21023608756138</v>
      </c>
      <c r="AR771" s="27">
        <f t="shared" si="209"/>
        <v>138.3214494575289</v>
      </c>
      <c r="AS771" s="27">
        <f t="shared" si="209"/>
        <v>138.41969286097324</v>
      </c>
      <c r="AT771" s="27">
        <f t="shared" si="209"/>
        <v>138.50048221334654</v>
      </c>
      <c r="AU771" s="27">
        <f t="shared" si="209"/>
        <v>138.56840641538551</v>
      </c>
      <c r="AV771" s="27">
        <f t="shared" si="209"/>
        <v>138.62533860541211</v>
      </c>
      <c r="AW771" s="27">
        <f t="shared" si="209"/>
        <v>138.66859186137901</v>
      </c>
      <c r="AY771" s="79"/>
      <c r="AZ771" s="79"/>
    </row>
    <row r="772" spans="1:52" x14ac:dyDescent="0.25">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14.57731005863897</v>
      </c>
      <c r="T772" s="27">
        <f t="shared" si="211"/>
        <v>14.586881055024168</v>
      </c>
      <c r="U772" s="27">
        <f t="shared" si="211"/>
        <v>14.581923662197322</v>
      </c>
      <c r="V772" s="27">
        <f t="shared" si="211"/>
        <v>14.580508867335086</v>
      </c>
      <c r="W772" s="27">
        <f t="shared" si="211"/>
        <v>14.595627954638539</v>
      </c>
      <c r="X772" s="27">
        <f t="shared" si="211"/>
        <v>14.620151485724129</v>
      </c>
      <c r="Y772" s="27">
        <f t="shared" si="211"/>
        <v>14.643468720213551</v>
      </c>
      <c r="Z772" s="27">
        <f t="shared" si="211"/>
        <v>14.665824705417089</v>
      </c>
      <c r="AA772" s="27">
        <f t="shared" si="211"/>
        <v>14.687115516523853</v>
      </c>
      <c r="AB772" s="27">
        <f t="shared" si="211"/>
        <v>14.707819700713191</v>
      </c>
      <c r="AC772" s="27">
        <f t="shared" si="211"/>
        <v>14.728321581508247</v>
      </c>
      <c r="AD772" s="27">
        <f t="shared" si="211"/>
        <v>14.748520763821768</v>
      </c>
      <c r="AE772" s="27">
        <f t="shared" si="211"/>
        <v>14.768446689964435</v>
      </c>
      <c r="AF772" s="27">
        <f t="shared" si="211"/>
        <v>14.788186293526485</v>
      </c>
      <c r="AG772" s="27">
        <f t="shared" si="211"/>
        <v>14.80785923044933</v>
      </c>
      <c r="AH772" s="27">
        <f t="shared" si="211"/>
        <v>14.827301890317345</v>
      </c>
      <c r="AI772" s="27">
        <f t="shared" si="211"/>
        <v>14.846760429586991</v>
      </c>
      <c r="AJ772" s="27">
        <f t="shared" si="211"/>
        <v>14.866031505197411</v>
      </c>
      <c r="AK772" s="27">
        <f t="shared" si="211"/>
        <v>14.884625158339979</v>
      </c>
      <c r="AL772" s="27">
        <f t="shared" si="211"/>
        <v>14.902366674320708</v>
      </c>
      <c r="AM772" s="27">
        <f t="shared" si="211"/>
        <v>14.919268094365481</v>
      </c>
      <c r="AN772" s="27">
        <f t="shared" si="211"/>
        <v>14.935663675843946</v>
      </c>
      <c r="AO772" s="27">
        <f t="shared" si="211"/>
        <v>14.950914171482042</v>
      </c>
      <c r="AP772" s="27">
        <f t="shared" si="211"/>
        <v>14.965133892391199</v>
      </c>
      <c r="AQ772" s="27">
        <f t="shared" si="211"/>
        <v>14.978370718247056</v>
      </c>
      <c r="AR772" s="27">
        <f t="shared" si="211"/>
        <v>14.990423335559308</v>
      </c>
      <c r="AS772" s="27">
        <f t="shared" si="211"/>
        <v>15.001070348103873</v>
      </c>
      <c r="AT772" s="27">
        <f t="shared" si="211"/>
        <v>15.009825798526281</v>
      </c>
      <c r="AU772" s="27">
        <f t="shared" si="211"/>
        <v>15.017187003511392</v>
      </c>
      <c r="AV772" s="27">
        <f t="shared" si="211"/>
        <v>15.023356962207361</v>
      </c>
      <c r="AW772" s="27">
        <f t="shared" si="211"/>
        <v>15.028044482618171</v>
      </c>
      <c r="AY772" s="79"/>
      <c r="AZ772" s="79"/>
    </row>
    <row r="773" spans="1:52" x14ac:dyDescent="0.25">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15.545788610572222</v>
      </c>
      <c r="R773" s="27">
        <f t="shared" si="211"/>
        <v>15.648067752449878</v>
      </c>
      <c r="S773" s="27">
        <f t="shared" si="211"/>
        <v>15.608841098506876</v>
      </c>
      <c r="T773" s="27">
        <f t="shared" si="211"/>
        <v>15.634176304598387</v>
      </c>
      <c r="U773" s="27">
        <f t="shared" si="211"/>
        <v>15.634727326070967</v>
      </c>
      <c r="V773" s="27">
        <f t="shared" si="211"/>
        <v>15.640036279286257</v>
      </c>
      <c r="W773" s="27">
        <f t="shared" si="211"/>
        <v>15.671136313545395</v>
      </c>
      <c r="X773" s="27">
        <f t="shared" si="211"/>
        <v>15.716429987532408</v>
      </c>
      <c r="Y773" s="27">
        <f t="shared" si="211"/>
        <v>15.75882810444668</v>
      </c>
      <c r="Z773" s="27">
        <f t="shared" si="211"/>
        <v>15.798806458461641</v>
      </c>
      <c r="AA773" s="27">
        <f t="shared" si="211"/>
        <v>15.836270899052716</v>
      </c>
      <c r="AB773" s="27">
        <f t="shared" si="211"/>
        <v>15.872052306531405</v>
      </c>
      <c r="AC773" s="27">
        <f t="shared" si="211"/>
        <v>15.906818975461929</v>
      </c>
      <c r="AD773" s="27">
        <f t="shared" si="211"/>
        <v>15.940458123071297</v>
      </c>
      <c r="AE773" s="27">
        <f t="shared" si="211"/>
        <v>15.973060095106831</v>
      </c>
      <c r="AF773" s="27">
        <f t="shared" si="211"/>
        <v>16.004802135612195</v>
      </c>
      <c r="AG773" s="27">
        <f t="shared" si="211"/>
        <v>16.035908782343299</v>
      </c>
      <c r="AH773" s="27">
        <f t="shared" si="211"/>
        <v>16.066153162175954</v>
      </c>
      <c r="AI773" s="27">
        <f t="shared" si="211"/>
        <v>16.095953148281513</v>
      </c>
      <c r="AJ773" s="27">
        <f t="shared" si="211"/>
        <v>16.125014706287757</v>
      </c>
      <c r="AK773" s="27">
        <f t="shared" si="211"/>
        <v>16.15259436374124</v>
      </c>
      <c r="AL773" s="27">
        <f t="shared" si="211"/>
        <v>16.178446095420561</v>
      </c>
      <c r="AM773" s="27">
        <f t="shared" si="211"/>
        <v>16.202615975057011</v>
      </c>
      <c r="AN773" s="27">
        <f t="shared" si="211"/>
        <v>16.225651111515109</v>
      </c>
      <c r="AO773" s="27">
        <f t="shared" si="211"/>
        <v>16.24657668451183</v>
      </c>
      <c r="AP773" s="27">
        <f t="shared" si="211"/>
        <v>16.2655954113274</v>
      </c>
      <c r="AQ773" s="27">
        <f t="shared" si="211"/>
        <v>16.282804280634604</v>
      </c>
      <c r="AR773" s="27">
        <f t="shared" si="211"/>
        <v>16.297912276425052</v>
      </c>
      <c r="AS773" s="27">
        <f t="shared" si="211"/>
        <v>16.310598247341446</v>
      </c>
      <c r="AT773" s="27">
        <f t="shared" si="211"/>
        <v>16.320133460913411</v>
      </c>
      <c r="AU773" s="27">
        <f t="shared" si="211"/>
        <v>16.327309708106313</v>
      </c>
      <c r="AV773" s="27">
        <f t="shared" si="211"/>
        <v>16.332459568044055</v>
      </c>
      <c r="AW773" s="27">
        <f t="shared" si="211"/>
        <v>16.335152889996454</v>
      </c>
      <c r="AY773" s="79"/>
      <c r="AZ773" s="79"/>
    </row>
    <row r="774" spans="1:52" x14ac:dyDescent="0.25">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23.099483706921031</v>
      </c>
      <c r="T774" s="27">
        <f t="shared" si="211"/>
        <v>23.136977213109546</v>
      </c>
      <c r="U774" s="27">
        <f t="shared" si="211"/>
        <v>23.137792668366455</v>
      </c>
      <c r="V774" s="27">
        <f t="shared" si="211"/>
        <v>23.14564937454492</v>
      </c>
      <c r="W774" s="27">
        <f t="shared" si="211"/>
        <v>23.191674235078761</v>
      </c>
      <c r="X774" s="27">
        <f t="shared" si="211"/>
        <v>23.258704226459077</v>
      </c>
      <c r="Y774" s="27">
        <f t="shared" si="211"/>
        <v>23.321449090391294</v>
      </c>
      <c r="Z774" s="27">
        <f t="shared" si="211"/>
        <v>23.380612953446221</v>
      </c>
      <c r="AA774" s="27">
        <f t="shared" si="211"/>
        <v>23.436056482505219</v>
      </c>
      <c r="AB774" s="27">
        <f t="shared" si="211"/>
        <v>23.489009295199537</v>
      </c>
      <c r="AC774" s="27">
        <f t="shared" si="211"/>
        <v>23.540460398932115</v>
      </c>
      <c r="AD774" s="27">
        <f t="shared" si="211"/>
        <v>23.590242886767914</v>
      </c>
      <c r="AE774" s="27">
        <f t="shared" si="211"/>
        <v>23.638490461145512</v>
      </c>
      <c r="AF774" s="27">
        <f t="shared" si="211"/>
        <v>23.685465425068244</v>
      </c>
      <c r="AG774" s="27">
        <f t="shared" si="211"/>
        <v>23.731500071382303</v>
      </c>
      <c r="AH774" s="27">
        <f t="shared" si="211"/>
        <v>23.776258651136008</v>
      </c>
      <c r="AI774" s="27">
        <f t="shared" si="211"/>
        <v>23.820359573758481</v>
      </c>
      <c r="AJ774" s="27">
        <f t="shared" si="211"/>
        <v>23.863367698540223</v>
      </c>
      <c r="AK774" s="27">
        <f t="shared" si="211"/>
        <v>23.904182762513823</v>
      </c>
      <c r="AL774" s="27">
        <f t="shared" si="211"/>
        <v>23.94244067358829</v>
      </c>
      <c r="AM774" s="27">
        <f t="shared" si="211"/>
        <v>23.978209616159802</v>
      </c>
      <c r="AN774" s="27">
        <f t="shared" si="211"/>
        <v>24.012299255226694</v>
      </c>
      <c r="AO774" s="27">
        <f t="shared" si="211"/>
        <v>24.043266956764896</v>
      </c>
      <c r="AP774" s="27">
        <f t="shared" si="211"/>
        <v>24.071412721554868</v>
      </c>
      <c r="AQ774" s="27">
        <f t="shared" si="211"/>
        <v>24.096880082883459</v>
      </c>
      <c r="AR774" s="27">
        <f t="shared" si="211"/>
        <v>24.119238366910007</v>
      </c>
      <c r="AS774" s="27">
        <f t="shared" si="211"/>
        <v>24.138012302568676</v>
      </c>
      <c r="AT774" s="27">
        <f t="shared" si="211"/>
        <v>24.152123440554998</v>
      </c>
      <c r="AU774" s="27">
        <f t="shared" si="211"/>
        <v>24.162743550277629</v>
      </c>
      <c r="AV774" s="27">
        <f t="shared" si="211"/>
        <v>24.170364814724749</v>
      </c>
      <c r="AW774" s="27">
        <f t="shared" si="211"/>
        <v>24.174350654939559</v>
      </c>
      <c r="AY774" s="79"/>
      <c r="AZ774" s="79"/>
    </row>
    <row r="775" spans="1:52" x14ac:dyDescent="0.25">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5.6203482259438013</v>
      </c>
      <c r="N775" s="27">
        <f t="shared" si="211"/>
        <v>5.629075655008374</v>
      </c>
      <c r="O775" s="27">
        <f t="shared" si="211"/>
        <v>5.6165815405282276</v>
      </c>
      <c r="P775" s="27">
        <f t="shared" si="211"/>
        <v>5.5833231296706112</v>
      </c>
      <c r="Q775" s="27">
        <f t="shared" si="211"/>
        <v>5.5648827699457346</v>
      </c>
      <c r="R775" s="27">
        <f t="shared" si="211"/>
        <v>5.5483103177944031</v>
      </c>
      <c r="S775" s="27">
        <f t="shared" si="211"/>
        <v>5.2803833464567367</v>
      </c>
      <c r="T775" s="27">
        <f t="shared" si="211"/>
        <v>5.4084183105105064</v>
      </c>
      <c r="U775" s="27">
        <f t="shared" si="211"/>
        <v>5.4467115947178373</v>
      </c>
      <c r="V775" s="27">
        <f t="shared" si="211"/>
        <v>5.4224186083093189</v>
      </c>
      <c r="W775" s="27">
        <f t="shared" si="211"/>
        <v>5.4223243033308801</v>
      </c>
      <c r="X775" s="27">
        <f t="shared" si="211"/>
        <v>5.4234073071057072</v>
      </c>
      <c r="Y775" s="27">
        <f t="shared" si="211"/>
        <v>5.4369231886816394</v>
      </c>
      <c r="Z775" s="27">
        <f t="shared" si="211"/>
        <v>5.4591522823339398</v>
      </c>
      <c r="AA775" s="27">
        <f t="shared" si="211"/>
        <v>5.4902125756346534</v>
      </c>
      <c r="AB775" s="27">
        <f t="shared" si="211"/>
        <v>5.5376204396745452</v>
      </c>
      <c r="AC775" s="27">
        <f t="shared" si="211"/>
        <v>5.6023226186449859</v>
      </c>
      <c r="AD775" s="27">
        <f t="shared" si="211"/>
        <v>5.6811895482573158</v>
      </c>
      <c r="AE775" s="27">
        <f t="shared" si="211"/>
        <v>5.7653288791715855</v>
      </c>
      <c r="AF775" s="27">
        <f t="shared" si="211"/>
        <v>5.8557364759404038</v>
      </c>
      <c r="AG775" s="27">
        <f t="shared" si="211"/>
        <v>5.9628535041253414</v>
      </c>
      <c r="AH775" s="27">
        <f t="shared" si="211"/>
        <v>6.077164122124282</v>
      </c>
      <c r="AI775" s="27">
        <f t="shared" si="211"/>
        <v>6.1989600195503085</v>
      </c>
      <c r="AJ775" s="27">
        <f t="shared" si="211"/>
        <v>6.3293136796276546</v>
      </c>
      <c r="AK775" s="27">
        <f t="shared" si="211"/>
        <v>6.4661549750479965</v>
      </c>
      <c r="AL775" s="27">
        <f t="shared" si="211"/>
        <v>6.6045071340041819</v>
      </c>
      <c r="AM775" s="27">
        <f t="shared" si="211"/>
        <v>6.7424345411353785</v>
      </c>
      <c r="AN775" s="27">
        <f t="shared" si="211"/>
        <v>6.8870444673045936</v>
      </c>
      <c r="AO775" s="27">
        <f t="shared" si="211"/>
        <v>7.0281911039522464</v>
      </c>
      <c r="AP775" s="27">
        <f t="shared" si="211"/>
        <v>7.1751234269686286</v>
      </c>
      <c r="AQ775" s="27">
        <f t="shared" si="211"/>
        <v>7.3301139720202508</v>
      </c>
      <c r="AR775" s="27">
        <f t="shared" si="211"/>
        <v>7.49386719023276</v>
      </c>
      <c r="AS775" s="27">
        <f t="shared" si="211"/>
        <v>7.6670892883429591</v>
      </c>
      <c r="AT775" s="27">
        <f t="shared" si="211"/>
        <v>7.8364451360238094</v>
      </c>
      <c r="AU775" s="27">
        <f t="shared" si="211"/>
        <v>8.0154296684326614</v>
      </c>
      <c r="AV775" s="27">
        <f t="shared" si="211"/>
        <v>8.2092106985069559</v>
      </c>
      <c r="AW775" s="27">
        <f t="shared" si="211"/>
        <v>8.4160816764157058</v>
      </c>
      <c r="AY775" s="79"/>
      <c r="AZ775" s="79"/>
    </row>
    <row r="776" spans="1:52" x14ac:dyDescent="0.25">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5">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1.8300977880312246</v>
      </c>
      <c r="M777" s="27">
        <f t="shared" si="211"/>
        <v>1.8309187348828144</v>
      </c>
      <c r="N777" s="27">
        <f t="shared" si="211"/>
        <v>1.8141094978660446</v>
      </c>
      <c r="O777" s="27">
        <f t="shared" si="211"/>
        <v>1.7866561368117297</v>
      </c>
      <c r="P777" s="27">
        <f t="shared" si="211"/>
        <v>1.7489975228040082</v>
      </c>
      <c r="Q777" s="27">
        <f t="shared" si="211"/>
        <v>1.7216531928010095</v>
      </c>
      <c r="R777" s="27">
        <f t="shared" si="211"/>
        <v>1.6967284692901876</v>
      </c>
      <c r="S777" s="27">
        <f t="shared" si="211"/>
        <v>1.5145155655524785</v>
      </c>
      <c r="T777" s="27">
        <f t="shared" si="211"/>
        <v>1.5668506069334709</v>
      </c>
      <c r="U777" s="27">
        <f t="shared" si="211"/>
        <v>1.5655037199865789</v>
      </c>
      <c r="V777" s="27">
        <f t="shared" si="211"/>
        <v>1.5302194484882745</v>
      </c>
      <c r="W777" s="27">
        <f t="shared" si="211"/>
        <v>1.5112562914072105</v>
      </c>
      <c r="X777" s="27">
        <f t="shared" si="211"/>
        <v>1.4946104307429604</v>
      </c>
      <c r="Y777" s="27">
        <f t="shared" si="211"/>
        <v>1.484639027552376</v>
      </c>
      <c r="Z777" s="27">
        <f t="shared" si="211"/>
        <v>1.47919876359957</v>
      </c>
      <c r="AA777" s="27">
        <f t="shared" si="211"/>
        <v>1.4781756011479497</v>
      </c>
      <c r="AB777" s="27">
        <f t="shared" si="211"/>
        <v>1.4853305981750786</v>
      </c>
      <c r="AC777" s="27">
        <f t="shared" si="211"/>
        <v>1.5009046201548932</v>
      </c>
      <c r="AD777" s="27">
        <f t="shared" si="211"/>
        <v>1.5230082640507174</v>
      </c>
      <c r="AE777" s="27">
        <f t="shared" si="211"/>
        <v>1.546994523932119</v>
      </c>
      <c r="AF777" s="27">
        <f t="shared" si="211"/>
        <v>1.5732743305693289</v>
      </c>
      <c r="AG777" s="27">
        <f t="shared" si="211"/>
        <v>1.6068085159542065</v>
      </c>
      <c r="AH777" s="27">
        <f t="shared" si="211"/>
        <v>1.6427431036856912</v>
      </c>
      <c r="AI777" s="27">
        <f t="shared" si="211"/>
        <v>1.6811374520450673</v>
      </c>
      <c r="AJ777" s="27">
        <f t="shared" si="211"/>
        <v>1.7223403029367834</v>
      </c>
      <c r="AK777" s="27">
        <f t="shared" si="211"/>
        <v>1.7651804159303879</v>
      </c>
      <c r="AL777" s="27">
        <f t="shared" si="211"/>
        <v>1.807259829394261</v>
      </c>
      <c r="AM777" s="27">
        <f t="shared" si="211"/>
        <v>1.8476898450919306</v>
      </c>
      <c r="AN777" s="27">
        <f t="shared" si="211"/>
        <v>1.8896907367413041</v>
      </c>
      <c r="AO777" s="27">
        <f t="shared" si="211"/>
        <v>1.928603059397513</v>
      </c>
      <c r="AP777" s="27">
        <f t="shared" si="211"/>
        <v>1.9685026353312862</v>
      </c>
      <c r="AQ777" s="27">
        <f t="shared" si="211"/>
        <v>2.0102718369126795</v>
      </c>
      <c r="AR777" s="27">
        <f t="shared" si="211"/>
        <v>2.0540358840543407</v>
      </c>
      <c r="AS777" s="27">
        <f t="shared" si="211"/>
        <v>2.0998981291819869</v>
      </c>
      <c r="AT777" s="27">
        <f t="shared" si="211"/>
        <v>2.1421474966199083</v>
      </c>
      <c r="AU777" s="27">
        <f t="shared" si="211"/>
        <v>2.1863895943270379</v>
      </c>
      <c r="AV777" s="27">
        <f t="shared" si="211"/>
        <v>2.2345575488332261</v>
      </c>
      <c r="AW777" s="27">
        <f t="shared" si="211"/>
        <v>2.2856723410251796</v>
      </c>
      <c r="AY777" s="79"/>
      <c r="AZ777" s="79"/>
    </row>
    <row r="778" spans="1:52" x14ac:dyDescent="0.25">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0.25358132281546886</v>
      </c>
      <c r="M778" s="27">
        <f t="shared" si="211"/>
        <v>0.25369507454499329</v>
      </c>
      <c r="N778" s="27">
        <f t="shared" si="211"/>
        <v>0.25136595935447836</v>
      </c>
      <c r="O778" s="27">
        <f t="shared" si="211"/>
        <v>0.24756197704412702</v>
      </c>
      <c r="P778" s="27">
        <f t="shared" si="211"/>
        <v>0.24234393830437845</v>
      </c>
      <c r="Q778" s="27">
        <f t="shared" si="211"/>
        <v>0.23855506351363703</v>
      </c>
      <c r="R778" s="27">
        <f t="shared" si="211"/>
        <v>0.2351014533295149</v>
      </c>
      <c r="S778" s="27">
        <f t="shared" si="211"/>
        <v>0.20985373735169108</v>
      </c>
      <c r="T778" s="27">
        <f t="shared" si="211"/>
        <v>0.21710536571263853</v>
      </c>
      <c r="U778" s="27">
        <f t="shared" si="211"/>
        <v>0.21691873886902968</v>
      </c>
      <c r="V778" s="27">
        <f t="shared" si="211"/>
        <v>0.21202969288491011</v>
      </c>
      <c r="W778" s="27">
        <f t="shared" si="211"/>
        <v>0.20940212703087621</v>
      </c>
      <c r="X778" s="27">
        <f t="shared" si="211"/>
        <v>0.2070956495331992</v>
      </c>
      <c r="Y778" s="27">
        <f t="shared" si="211"/>
        <v>0.20571399570686735</v>
      </c>
      <c r="Z778" s="27">
        <f t="shared" si="211"/>
        <v>0.20496018389493031</v>
      </c>
      <c r="AA778" s="27">
        <f t="shared" si="211"/>
        <v>0.20481841284333191</v>
      </c>
      <c r="AB778" s="27">
        <f t="shared" si="211"/>
        <v>0.20580982085592342</v>
      </c>
      <c r="AC778" s="27">
        <f t="shared" si="211"/>
        <v>0.2079677826441004</v>
      </c>
      <c r="AD778" s="27">
        <f t="shared" si="211"/>
        <v>0.21103049945344365</v>
      </c>
      <c r="AE778" s="27">
        <f t="shared" si="211"/>
        <v>0.21435407459237918</v>
      </c>
      <c r="AF778" s="27">
        <f t="shared" si="211"/>
        <v>0.21799544729605716</v>
      </c>
      <c r="AG778" s="27">
        <f t="shared" si="211"/>
        <v>0.22264199850498709</v>
      </c>
      <c r="AH778" s="27">
        <f t="shared" si="211"/>
        <v>0.22762115336292571</v>
      </c>
      <c r="AI778" s="27">
        <f t="shared" si="211"/>
        <v>0.23294113664976548</v>
      </c>
      <c r="AJ778" s="27">
        <f t="shared" si="211"/>
        <v>0.23865027061037747</v>
      </c>
      <c r="AK778" s="27">
        <f t="shared" si="211"/>
        <v>0.2445862662678385</v>
      </c>
      <c r="AL778" s="27">
        <f t="shared" si="211"/>
        <v>0.25041685816257381</v>
      </c>
      <c r="AM778" s="27">
        <f t="shared" si="211"/>
        <v>0.25601890682309614</v>
      </c>
      <c r="AN778" s="27">
        <f t="shared" si="211"/>
        <v>0.2618386186076424</v>
      </c>
      <c r="AO778" s="27">
        <f t="shared" si="211"/>
        <v>0.26723037325458887</v>
      </c>
      <c r="AP778" s="27">
        <f t="shared" si="211"/>
        <v>0.27275892331963592</v>
      </c>
      <c r="AQ778" s="27">
        <f t="shared" ref="AQ778:AW778" si="212">AQ1392</f>
        <v>0.27854653175194277</v>
      </c>
      <c r="AR778" s="27">
        <f t="shared" si="212"/>
        <v>0.28461054922604706</v>
      </c>
      <c r="AS778" s="27">
        <f t="shared" si="212"/>
        <v>0.29096529642196983</v>
      </c>
      <c r="AT778" s="27">
        <f t="shared" si="212"/>
        <v>0.29681943741546851</v>
      </c>
      <c r="AU778" s="27">
        <f t="shared" si="212"/>
        <v>0.30294969435259883</v>
      </c>
      <c r="AV778" s="27">
        <f t="shared" si="212"/>
        <v>0.3096239243860302</v>
      </c>
      <c r="AW778" s="27">
        <f t="shared" si="212"/>
        <v>0.31670647303684163</v>
      </c>
      <c r="AY778" s="79"/>
      <c r="AZ778" s="79"/>
    </row>
    <row r="779" spans="1:52" x14ac:dyDescent="0.25">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7.3513306511079053</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7.3490557793890403</v>
      </c>
      <c r="T779" s="93">
        <f>IF('Net zero activities &amp; levers'!$C$10="Off",'Activity data'!AM5*EF!$H18*kgtoGg,IF('Net zero activities &amp; levers'!$C$10="On",'Net zero Activity data'!AM5*'Net zero supporting data'!K190*kgtoGg,"ERROR"))</f>
        <v>7.4722031286599382</v>
      </c>
      <c r="U779" s="93">
        <f>IF('Net zero activities &amp; levers'!$C$10="Off",'Activity data'!AN5*EF!$H18*kgtoGg,IF('Net zero activities &amp; levers'!$C$10="On",'Net zero Activity data'!AN5*'Net zero supporting data'!L190*kgtoGg,"ERROR"))</f>
        <v>7.5110290618117022</v>
      </c>
      <c r="V779" s="93">
        <f>IF('Net zero activities &amp; levers'!$C$10="Off",'Activity data'!AO5*EF!$H18*kgtoGg,IF('Net zero activities &amp; levers'!$C$10="On",'Net zero Activity data'!AO5*'Net zero supporting data'!M190*kgtoGg,"ERROR"))</f>
        <v>7.4986513551105292</v>
      </c>
      <c r="W779" s="93">
        <f>IF('Net zero activities &amp; levers'!$C$10="Off",'Activity data'!AP5*EF!$H18*kgtoGg,IF('Net zero activities &amp; levers'!$C$10="On",'Net zero Activity data'!AP5*'Net zero supporting data'!N190*kgtoGg,"ERROR"))</f>
        <v>7.5163485236950613</v>
      </c>
      <c r="X779" s="93">
        <f>IF('Net zero activities &amp; levers'!$C$10="Off",'Activity data'!AQ5*EF!$H18*kgtoGg,IF('Net zero activities &amp; levers'!$C$10="On",'Net zero Activity data'!AQ5*'Net zero supporting data'!O190*kgtoGg,"ERROR"))</f>
        <v>7.5403958263923236</v>
      </c>
      <c r="Y779" s="93">
        <f>IF('Net zero activities &amp; levers'!$C$10="Off",'Activity data'!AR5*EF!$H18*kgtoGg,IF('Net zero activities &amp; levers'!$C$10="On",'Net zero Activity data'!AR5*'Net zero supporting data'!P190*kgtoGg,"ERROR"))</f>
        <v>7.5741909868676158</v>
      </c>
      <c r="Z779" s="93">
        <f>IF('Net zero activities &amp; levers'!$C$10="Off",'Activity data'!AS5*EF!$H18*kgtoGg,IF('Net zero activities &amp; levers'!$C$10="On",'Net zero Activity data'!AS5*'Net zero supporting data'!Q190*kgtoGg,"ERROR"))</f>
        <v>7.6148317669371268</v>
      </c>
      <c r="AA779" s="93">
        <f>IF('Net zero activities &amp; levers'!$C$10="Off",'Activity data'!AT5*EF!$H18*kgtoGg,IF('Net zero activities &amp; levers'!$C$10="On",'Net zero Activity data'!AT5*'Net zero supporting data'!R190*kgtoGg,"ERROR"))</f>
        <v>7.6624733302207861</v>
      </c>
      <c r="AB779" s="93">
        <f>IF('Net zero activities &amp; levers'!$C$10="Off",'Activity data'!AU5*EF!$H18*kgtoGg,IF('Net zero activities &amp; levers'!$C$10="On",'Net zero Activity data'!AU5*'Net zero supporting data'!S190*kgtoGg,"ERROR"))</f>
        <v>7.7240868841392878</v>
      </c>
      <c r="AC779" s="93">
        <f>IF('Net zero activities &amp; levers'!$C$10="Off",'Activity data'!AV5*EF!$H18*kgtoGg,IF('Net zero activities &amp; levers'!$C$10="On",'Net zero Activity data'!AV5*'Net zero supporting data'!T190*kgtoGg,"ERROR"))</f>
        <v>7.8009221240658375</v>
      </c>
      <c r="AD779" s="93">
        <f>IF('Net zero activities &amp; levers'!$C$10="Off",'Activity data'!AW5*EF!$H18*kgtoGg,IF('Net zero activities &amp; levers'!$C$10="On",'Net zero Activity data'!AW5*'Net zero supporting data'!U190*kgtoGg,"ERROR"))</f>
        <v>7.8903401538957416</v>
      </c>
      <c r="AE779" s="93">
        <f>IF('Net zero activities &amp; levers'!$C$10="Off",'Activity data'!AX5*EF!$H18*kgtoGg,IF('Net zero activities &amp; levers'!$C$10="On",'Net zero Activity data'!AX5*'Net zero supporting data'!V190*kgtoGg,"ERROR"))</f>
        <v>7.9846258042350273</v>
      </c>
      <c r="AF779" s="93">
        <f>IF('Net zero activities &amp; levers'!$C$10="Off",'Activity data'!AY5*EF!$H18*kgtoGg,IF('Net zero activities &amp; levers'!$C$10="On",'Net zero Activity data'!AY5*'Net zero supporting data'!W190*kgtoGg,"ERROR"))</f>
        <v>8.0847617640235896</v>
      </c>
      <c r="AG779" s="93">
        <f>IF('Net zero activities &amp; levers'!$C$10="Off",'Activity data'!AZ5*EF!$H18*kgtoGg,IF('Net zero activities &amp; levers'!$C$10="On",'Net zero Activity data'!AZ5*'Net zero supporting data'!X190*kgtoGg,"ERROR"))</f>
        <v>8.2001830904466289</v>
      </c>
      <c r="AH779" s="93">
        <f>IF('Net zero activities &amp; levers'!$C$10="Off",'Activity data'!BA5*EF!$H18*kgtoGg,IF('Net zero activities &amp; levers'!$C$10="On",'Net zero Activity data'!BA5*'Net zero supporting data'!Y190*kgtoGg,"ERROR"))</f>
        <v>8.3224165263522423</v>
      </c>
      <c r="AI779" s="93">
        <f>IF('Net zero activities &amp; levers'!$C$10="Off",'Activity data'!BB5*EF!$H18*kgtoGg,IF('Net zero activities &amp; levers'!$C$10="On",'Net zero Activity data'!BB5*'Net zero supporting data'!Z190*kgtoGg,"ERROR"))</f>
        <v>8.4519366750356451</v>
      </c>
      <c r="AJ779" s="93">
        <f>IF('Net zero activities &amp; levers'!$C$10="Off",'Activity data'!BC5*EF!$H18*kgtoGg,IF('Net zero activities &amp; levers'!$C$10="On",'Net zero Activity data'!BC5*'Net zero supporting data'!AA190*kgtoGg,"ERROR"))</f>
        <v>8.5896260000981943</v>
      </c>
      <c r="AK779" s="93">
        <f>IF('Net zero activities &amp; levers'!$C$10="Off",'Activity data'!BD5*EF!$H18*kgtoGg,IF('Net zero activities &amp; levers'!$C$10="On",'Net zero Activity data'!BD5*'Net zero supporting data'!AB190*kgtoGg,"ERROR"))</f>
        <v>8.73333148514876</v>
      </c>
      <c r="AL779" s="93">
        <f>IF('Net zero activities &amp; levers'!$C$10="Off",'Activity data'!BE5*EF!$H18*kgtoGg,IF('Net zero activities &amp; levers'!$C$10="On",'Net zero Activity data'!BE5*'Net zero supporting data'!AC190*kgtoGg,"ERROR"))</f>
        <v>8.8784431562032786</v>
      </c>
      <c r="AM779" s="93">
        <f>IF('Net zero activities &amp; levers'!$C$10="Off",'Activity data'!BF5*EF!$H18*kgtoGg,IF('Net zero activities &amp; levers'!$C$10="On",'Net zero Activity data'!BF5*'Net zero supporting data'!AD190*kgtoGg,"ERROR"))</f>
        <v>9.0231844875655636</v>
      </c>
      <c r="AN779" s="93">
        <f>IF('Net zero activities &amp; levers'!$C$10="Off",'Activity data'!BG5*EF!$H18*kgtoGg,IF('Net zero activities &amp; levers'!$C$10="On",'Net zero Activity data'!BG5*'Net zero supporting data'!AE190*kgtoGg,"ERROR"))</f>
        <v>9.1742195350652782</v>
      </c>
      <c r="AO779" s="93">
        <f>IF('Net zero activities &amp; levers'!$C$10="Off",'Activity data'!BH5*EF!$H18*kgtoGg,IF('Net zero activities &amp; levers'!$C$10="On",'Net zero Activity data'!BH5*'Net zero supporting data'!AF190*kgtoGg,"ERROR"))</f>
        <v>9.3218429554501228</v>
      </c>
      <c r="AP779" s="93">
        <f>IF('Net zero activities &amp; levers'!$C$10="Off",'Activity data'!BI5*EF!$H18*kgtoGg,IF('Net zero activities &amp; levers'!$C$10="On",'Net zero Activity data'!BI5*'Net zero supporting data'!AG190*kgtoGg,"ERROR"))</f>
        <v>9.4745157768469301</v>
      </c>
      <c r="AQ779" s="93">
        <f>IF('Net zero activities &amp; levers'!$C$10="Off",'Activity data'!BJ5*EF!$H18*kgtoGg,IF('Net zero activities &amp; levers'!$C$10="On",'Net zero Activity data'!BJ5*'Net zero supporting data'!AH190*kgtoGg,"ERROR"))</f>
        <v>9.634339327572718</v>
      </c>
      <c r="AR779" s="93">
        <f>IF('Net zero activities &amp; levers'!$C$10="Off",'Activity data'!BK5*EF!$H18*kgtoGg,IF('Net zero activities &amp; levers'!$C$10="On",'Net zero Activity data'!BK5*'Net zero supporting data'!AI190*kgtoGg,"ERROR"))</f>
        <v>9.8017951913514132</v>
      </c>
      <c r="AS779" s="93">
        <f>IF('Net zero activities &amp; levers'!$C$10="Off",'Activity data'!BL5*EF!$H18*kgtoGg,IF('Net zero activities &amp; levers'!$C$10="On",'Net zero Activity data'!BL5*'Net zero supporting data'!AJ190*kgtoGg,"ERROR"))</f>
        <v>9.9773358042922293</v>
      </c>
      <c r="AT779" s="93">
        <f>IF('Net zero activities &amp; levers'!$C$10="Off",'Activity data'!BM5*EF!$H18*kgtoGg,IF('Net zero activities &amp; levers'!$C$10="On",'Net zero Activity data'!BM5*'Net zero supporting data'!AK190*kgtoGg,"ERROR"))</f>
        <v>10.148273651523894</v>
      </c>
      <c r="AU779" s="93">
        <f>IF('Net zero activities &amp; levers'!$C$10="Off",'Activity data'!BN5*EF!$H18*kgtoGg,IF('Net zero activities &amp; levers'!$C$10="On",'Net zero Activity data'!BN5*'Net zero supporting data'!AL190*kgtoGg,"ERROR"))</f>
        <v>10.327331145455831</v>
      </c>
      <c r="AV779" s="93">
        <f>IF('Net zero activities &amp; levers'!$C$10="Off",'Activity data'!BO5*EF!$H18*kgtoGg,IF('Net zero activities &amp; levers'!$C$10="On",'Net zero Activity data'!BO5*'Net zero supporting data'!AM190*kgtoGg,"ERROR"))</f>
        <v>10.519392265782431</v>
      </c>
      <c r="AW779" s="93">
        <f>IF('Net zero activities &amp; levers'!$C$10="Off",'Activity data'!BP5*EF!$H18*kgtoGg,IF('Net zero activities &amp; levers'!$C$10="On",'Net zero Activity data'!BP5*'Net zero supporting data'!AN190*kgtoGg,"ERROR"))</f>
        <v>10.722595981265105</v>
      </c>
      <c r="AY779" s="79"/>
      <c r="AZ779" s="79"/>
    </row>
    <row r="780" spans="1:52" x14ac:dyDescent="0.25">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2.0944490884992812</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2.0938009605311412</v>
      </c>
      <c r="T780" s="93">
        <f>IF('Net zero activities &amp; levers'!$C$10="Off",'Activity data'!AM6*EF!$H19*kgtoGg,IF('Net zero activities &amp; levers'!$C$10="On",'Net zero Activity data'!AM6*'Net zero supporting data'!K191*kgtoGg,"ERROR"))</f>
        <v>2.1288865614478496</v>
      </c>
      <c r="U780" s="93">
        <f>IF('Net zero activities &amp; levers'!$C$10="Off",'Activity data'!AN6*EF!$H19*kgtoGg,IF('Net zero activities &amp; levers'!$C$10="On",'Net zero Activity data'!AN6*'Net zero supporting data'!L191*kgtoGg,"ERROR"))</f>
        <v>2.1399483602104432</v>
      </c>
      <c r="V780" s="93">
        <f>IF('Net zero activities &amp; levers'!$C$10="Off",'Activity data'!AO6*EF!$H19*kgtoGg,IF('Net zero activities &amp; levers'!$C$10="On",'Net zero Activity data'!AO6*'Net zero supporting data'!M191*kgtoGg,"ERROR"))</f>
        <v>2.1364218589893245</v>
      </c>
      <c r="W780" s="93">
        <f>IF('Net zero activities &amp; levers'!$C$10="Off",'Activity data'!AP6*EF!$H19*kgtoGg,IF('Net zero activities &amp; levers'!$C$10="On",'Net zero Activity data'!AP6*'Net zero supporting data'!N191*kgtoGg,"ERROR"))</f>
        <v>2.1414639146891727</v>
      </c>
      <c r="X780" s="93">
        <f>IF('Net zero activities &amp; levers'!$C$10="Off",'Activity data'!AQ6*EF!$H19*kgtoGg,IF('Net zero activities &amp; levers'!$C$10="On",'Net zero Activity data'!AQ6*'Net zero supporting data'!O191*kgtoGg,"ERROR"))</f>
        <v>2.148315171095053</v>
      </c>
      <c r="Y780" s="93">
        <f>IF('Net zero activities &amp; levers'!$C$10="Off",'Activity data'!AR6*EF!$H19*kgtoGg,IF('Net zero activities &amp; levers'!$C$10="On",'Net zero Activity data'!AR6*'Net zero supporting data'!P191*kgtoGg,"ERROR"))</f>
        <v>2.1579436650932786</v>
      </c>
      <c r="Z780" s="93">
        <f>IF('Net zero activities &amp; levers'!$C$10="Off",'Activity data'!AS6*EF!$H19*kgtoGg,IF('Net zero activities &amp; levers'!$C$10="On",'Net zero Activity data'!AS6*'Net zero supporting data'!Q191*kgtoGg,"ERROR"))</f>
        <v>2.1695225273173109</v>
      </c>
      <c r="AA780" s="93">
        <f>IF('Net zero activities &amp; levers'!$C$10="Off",'Activity data'!AT6*EF!$H19*kgtoGg,IF('Net zero activities &amp; levers'!$C$10="On",'Net zero Activity data'!AT6*'Net zero supporting data'!R191*kgtoGg,"ERROR"))</f>
        <v>2.1830959650430519</v>
      </c>
      <c r="AB780" s="93">
        <f>IF('Net zero activities &amp; levers'!$C$10="Off",'Activity data'!AU6*EF!$H19*kgtoGg,IF('Net zero activities &amp; levers'!$C$10="On",'Net zero Activity data'!AU6*'Net zero supporting data'!S191*kgtoGg,"ERROR"))</f>
        <v>2.2006501274074339</v>
      </c>
      <c r="AC780" s="93">
        <f>IF('Net zero activities &amp; levers'!$C$10="Off",'Activity data'!AV6*EF!$H19*kgtoGg,IF('Net zero activities &amp; levers'!$C$10="On",'Net zero Activity data'!AV6*'Net zero supporting data'!T191*kgtoGg,"ERROR"))</f>
        <v>2.222541061969673</v>
      </c>
      <c r="AD780" s="93">
        <f>IF('Net zero activities &amp; levers'!$C$10="Off",'Activity data'!AW6*EF!$H19*kgtoGg,IF('Net zero activities &amp; levers'!$C$10="On",'Net zero Activity data'!AW6*'Net zero supporting data'!U191*kgtoGg,"ERROR"))</f>
        <v>2.2480169274913004</v>
      </c>
      <c r="AE780" s="93">
        <f>IF('Net zero activities &amp; levers'!$C$10="Off",'Activity data'!AX6*EF!$H19*kgtoGg,IF('Net zero activities &amp; levers'!$C$10="On",'Net zero Activity data'!AX6*'Net zero supporting data'!V191*kgtoGg,"ERROR"))</f>
        <v>2.2748796145045582</v>
      </c>
      <c r="AF780" s="93">
        <f>IF('Net zero activities &amp; levers'!$C$10="Off",'Activity data'!AY6*EF!$H19*kgtoGg,IF('Net zero activities &amp; levers'!$C$10="On",'Net zero Activity data'!AY6*'Net zero supporting data'!W191*kgtoGg,"ERROR"))</f>
        <v>2.3034090984386744</v>
      </c>
      <c r="AG780" s="93">
        <f>IF('Net zero activities &amp; levers'!$C$10="Off",'Activity data'!AZ6*EF!$H19*kgtoGg,IF('Net zero activities &amp; levers'!$C$10="On",'Net zero Activity data'!AZ6*'Net zero supporting data'!X191*kgtoGg,"ERROR"))</f>
        <v>2.3362934976574303</v>
      </c>
      <c r="AH780" s="93">
        <f>IF('Net zero activities &amp; levers'!$C$10="Off",'Activity data'!BA6*EF!$H19*kgtoGg,IF('Net zero activities &amp; levers'!$C$10="On",'Net zero Activity data'!BA6*'Net zero supporting data'!Y191*kgtoGg,"ERROR"))</f>
        <v>2.3711187178205395</v>
      </c>
      <c r="AI780" s="93">
        <f>IF('Net zero activities &amp; levers'!$C$10="Off",'Activity data'!BB6*EF!$H19*kgtoGg,IF('Net zero activities &amp; levers'!$C$10="On",'Net zero Activity data'!BB6*'Net zero supporting data'!Z191*kgtoGg,"ERROR"))</f>
        <v>2.4080199769567159</v>
      </c>
      <c r="AJ780" s="93">
        <f>IF('Net zero activities &amp; levers'!$C$10="Off",'Activity data'!BC6*EF!$H19*kgtoGg,IF('Net zero activities &amp; levers'!$C$10="On",'Net zero Activity data'!BC6*'Net zero supporting data'!AA191*kgtoGg,"ERROR"))</f>
        <v>2.4472486955465773</v>
      </c>
      <c r="AK780" s="93">
        <f>IF('Net zero activities &amp; levers'!$C$10="Off",'Activity data'!BD6*EF!$H19*kgtoGg,IF('Net zero activities &amp; levers'!$C$10="On",'Net zero Activity data'!BD6*'Net zero supporting data'!AB191*kgtoGg,"ERROR"))</f>
        <v>2.4881914631163022</v>
      </c>
      <c r="AL780" s="93">
        <f>IF('Net zero activities &amp; levers'!$C$10="Off",'Activity data'!BE6*EF!$H19*kgtoGg,IF('Net zero activities &amp; levers'!$C$10="On",'Net zero Activity data'!BE6*'Net zero supporting data'!AC191*kgtoGg,"ERROR"))</f>
        <v>2.5295348635964507</v>
      </c>
      <c r="AM780" s="93">
        <f>IF('Net zero activities &amp; levers'!$C$10="Off",'Activity data'!BF6*EF!$H19*kgtoGg,IF('Net zero activities &amp; levers'!$C$10="On",'Net zero Activity data'!BF6*'Net zero supporting data'!AD191*kgtoGg,"ERROR"))</f>
        <v>2.5707727515282386</v>
      </c>
      <c r="AN780" s="93">
        <f>IF('Net zero activities &amp; levers'!$C$10="Off",'Activity data'!BG6*EF!$H19*kgtoGg,IF('Net zero activities &amp; levers'!$C$10="On",'Net zero Activity data'!BG6*'Net zero supporting data'!AE191*kgtoGg,"ERROR"))</f>
        <v>2.6138037662629046</v>
      </c>
      <c r="AO780" s="93">
        <f>IF('Net zero activities &amp; levers'!$C$10="Off",'Activity data'!BH6*EF!$H19*kgtoGg,IF('Net zero activities &amp; levers'!$C$10="On",'Net zero Activity data'!BH6*'Net zero supporting data'!AF191*kgtoGg,"ERROR"))</f>
        <v>2.6558627829144799</v>
      </c>
      <c r="AP780" s="93">
        <f>IF('Net zero activities &amp; levers'!$C$10="Off",'Activity data'!BI6*EF!$H19*kgtoGg,IF('Net zero activities &amp; levers'!$C$10="On",'Net zero Activity data'!BI6*'Net zero supporting data'!AG191*kgtoGg,"ERROR"))</f>
        <v>2.6993604116825409</v>
      </c>
      <c r="AQ780" s="93">
        <f>IF('Net zero activities &amp; levers'!$C$10="Off",'Activity data'!BJ6*EF!$H19*kgtoGg,IF('Net zero activities &amp; levers'!$C$10="On",'Net zero Activity data'!BJ6*'Net zero supporting data'!AH191*kgtoGg,"ERROR"))</f>
        <v>2.7448953367219815</v>
      </c>
      <c r="AR780" s="93">
        <f>IF('Net zero activities &amp; levers'!$C$10="Off",'Activity data'!BK6*EF!$H19*kgtoGg,IF('Net zero activities &amp; levers'!$C$10="On",'Net zero Activity data'!BK6*'Net zero supporting data'!AI191*kgtoGg,"ERROR"))</f>
        <v>2.7926047648378689</v>
      </c>
      <c r="AS780" s="93">
        <f>IF('Net zero activities &amp; levers'!$C$10="Off",'Activity data'!BL6*EF!$H19*kgtoGg,IF('Net zero activities &amp; levers'!$C$10="On",'Net zero Activity data'!BL6*'Net zero supporting data'!AJ191*kgtoGg,"ERROR"))</f>
        <v>2.8426175984618185</v>
      </c>
      <c r="AT780" s="93">
        <f>IF('Net zero activities &amp; levers'!$C$10="Off",'Activity data'!BM6*EF!$H19*kgtoGg,IF('Net zero activities &amp; levers'!$C$10="On",'Net zero Activity data'!BM6*'Net zero supporting data'!AK191*kgtoGg,"ERROR"))</f>
        <v>2.8913190697077655</v>
      </c>
      <c r="AU780" s="93">
        <f>IF('Net zero activities &amp; levers'!$C$10="Off",'Activity data'!BN6*EF!$H19*kgtoGg,IF('Net zero activities &amp; levers'!$C$10="On",'Net zero Activity data'!BN6*'Net zero supporting data'!AL191*kgtoGg,"ERROR"))</f>
        <v>2.9423338890314197</v>
      </c>
      <c r="AV780" s="93">
        <f>IF('Net zero activities &amp; levers'!$C$10="Off",'Activity data'!BO6*EF!$H19*kgtoGg,IF('Net zero activities &amp; levers'!$C$10="On",'Net zero Activity data'!BO6*'Net zero supporting data'!AM191*kgtoGg,"ERROR"))</f>
        <v>2.9970535387785815</v>
      </c>
      <c r="AW780" s="93">
        <f>IF('Net zero activities &amp; levers'!$C$10="Off",'Activity data'!BP6*EF!$H19*kgtoGg,IF('Net zero activities &amp; levers'!$C$10="On",'Net zero Activity data'!BP6*'Net zero supporting data'!AN191*kgtoGg,"ERROR"))</f>
        <v>3.0549477972293579</v>
      </c>
      <c r="AY780" s="79"/>
      <c r="AZ780" s="79"/>
    </row>
    <row r="781" spans="1:52" x14ac:dyDescent="0.25">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0.43258377187145619</v>
      </c>
      <c r="L781" s="27">
        <f t="shared" si="213"/>
        <v>0.43500213637199753</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0.43244990867914801</v>
      </c>
      <c r="T781" s="27">
        <f t="shared" si="213"/>
        <v>0.4396964259930643</v>
      </c>
      <c r="U781" s="27">
        <f t="shared" si="213"/>
        <v>0.44198111014159841</v>
      </c>
      <c r="V781" s="27">
        <f t="shared" si="213"/>
        <v>0.4412527528813921</v>
      </c>
      <c r="W781" s="27">
        <f t="shared" si="213"/>
        <v>0.44229413005527662</v>
      </c>
      <c r="X781" s="27">
        <f t="shared" si="213"/>
        <v>0.4437091763098685</v>
      </c>
      <c r="Y781" s="27">
        <f t="shared" si="213"/>
        <v>0.44569782825374471</v>
      </c>
      <c r="Z781" s="27">
        <f t="shared" si="213"/>
        <v>0.44808930576559047</v>
      </c>
      <c r="AA781" s="27">
        <f t="shared" si="213"/>
        <v>0.45089273933717022</v>
      </c>
      <c r="AB781" s="27">
        <f t="shared" si="213"/>
        <v>0.45451834466189517</v>
      </c>
      <c r="AC781" s="27">
        <f t="shared" si="213"/>
        <v>0.45903965916637413</v>
      </c>
      <c r="AD781" s="27">
        <f t="shared" si="213"/>
        <v>0.46430139890478528</v>
      </c>
      <c r="AE781" s="27">
        <f t="shared" si="213"/>
        <v>0.46984957027577029</v>
      </c>
      <c r="AF781" s="27">
        <f t="shared" si="213"/>
        <v>0.47574199890415431</v>
      </c>
      <c r="AG781" s="27">
        <f t="shared" si="213"/>
        <v>0.48253388395301411</v>
      </c>
      <c r="AH781" s="27">
        <f t="shared" si="213"/>
        <v>0.48972662269139317</v>
      </c>
      <c r="AI781" s="27">
        <f t="shared" si="213"/>
        <v>0.49734814280930212</v>
      </c>
      <c r="AJ781" s="27">
        <f t="shared" si="213"/>
        <v>0.50545037224350875</v>
      </c>
      <c r="AK781" s="27">
        <f t="shared" si="213"/>
        <v>0.51390661829093987</v>
      </c>
      <c r="AL781" s="27">
        <f t="shared" si="213"/>
        <v>0.52244561034374248</v>
      </c>
      <c r="AM781" s="27">
        <f t="shared" si="213"/>
        <v>0.53096281002336188</v>
      </c>
      <c r="AN781" s="27">
        <f t="shared" si="213"/>
        <v>0.5398503589084559</v>
      </c>
      <c r="AO781" s="27">
        <f t="shared" si="213"/>
        <v>0.54853715304646922</v>
      </c>
      <c r="AP781" s="27">
        <f t="shared" si="213"/>
        <v>0.55752107556016206</v>
      </c>
      <c r="AQ781" s="27">
        <f t="shared" si="213"/>
        <v>0.56692577760501295</v>
      </c>
      <c r="AR781" s="27">
        <f t="shared" si="213"/>
        <v>0.57677959762934605</v>
      </c>
      <c r="AS781" s="27">
        <f t="shared" si="213"/>
        <v>0.58710915891103355</v>
      </c>
      <c r="AT781" s="27">
        <f t="shared" si="213"/>
        <v>0.5971678737506273</v>
      </c>
      <c r="AU781" s="27">
        <f t="shared" si="213"/>
        <v>0.60770438336814181</v>
      </c>
      <c r="AV781" s="27">
        <f t="shared" si="213"/>
        <v>0.61900608204064222</v>
      </c>
      <c r="AW781" s="27">
        <f t="shared" si="213"/>
        <v>0.63096345872163018</v>
      </c>
      <c r="AY781" s="79"/>
      <c r="AZ781" s="79"/>
    </row>
    <row r="782" spans="1:52" x14ac:dyDescent="0.25">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8.4723794986300324E-2</v>
      </c>
      <c r="S782" s="27">
        <f t="shared" si="214"/>
        <v>7.5184548793854583E-2</v>
      </c>
      <c r="T782" s="27">
        <f t="shared" si="214"/>
        <v>7.7996827874817445E-2</v>
      </c>
      <c r="U782" s="27">
        <f t="shared" si="214"/>
        <v>7.8167367062700457E-2</v>
      </c>
      <c r="V782" s="27">
        <f t="shared" si="214"/>
        <v>7.6675532126714796E-2</v>
      </c>
      <c r="W782" s="27">
        <f t="shared" si="214"/>
        <v>7.5985814232863699E-2</v>
      </c>
      <c r="X782" s="27">
        <f t="shared" si="214"/>
        <v>7.5406909310086853E-2</v>
      </c>
      <c r="Y782" s="27">
        <f t="shared" si="214"/>
        <v>7.5135969552675111E-2</v>
      </c>
      <c r="Z782" s="27">
        <f t="shared" si="214"/>
        <v>7.5070933024678835E-2</v>
      </c>
      <c r="AA782" s="27">
        <f t="shared" si="214"/>
        <v>7.5207876041393992E-2</v>
      </c>
      <c r="AB782" s="27">
        <f t="shared" si="214"/>
        <v>7.5733776536907188E-2</v>
      </c>
      <c r="AC782" s="27">
        <f t="shared" si="214"/>
        <v>7.6663128085553256E-2</v>
      </c>
      <c r="AD782" s="27">
        <f t="shared" si="214"/>
        <v>7.7250055898459388E-2</v>
      </c>
      <c r="AE782" s="27">
        <f t="shared" si="214"/>
        <v>7.7888268023863061E-2</v>
      </c>
      <c r="AF782" s="27">
        <f t="shared" si="214"/>
        <v>7.8595179436405177E-2</v>
      </c>
      <c r="AG782" s="27">
        <f t="shared" si="214"/>
        <v>7.9604131032504369E-2</v>
      </c>
      <c r="AH782" s="27">
        <f t="shared" si="214"/>
        <v>8.0676312048305387E-2</v>
      </c>
      <c r="AI782" s="27">
        <f t="shared" si="214"/>
        <v>8.1811005086332045E-2</v>
      </c>
      <c r="AJ782" s="27">
        <f t="shared" si="214"/>
        <v>8.3019997053438474E-2</v>
      </c>
      <c r="AK782" s="27">
        <f t="shared" si="214"/>
        <v>8.4244071870522186E-2</v>
      </c>
      <c r="AL782" s="27">
        <f t="shared" si="214"/>
        <v>8.5370492596016104E-2</v>
      </c>
      <c r="AM782" s="27">
        <f t="shared" si="214"/>
        <v>8.6358980772327357E-2</v>
      </c>
      <c r="AN782" s="27">
        <f t="shared" si="214"/>
        <v>8.780012750429271E-2</v>
      </c>
      <c r="AO782" s="27">
        <f t="shared" si="214"/>
        <v>8.9065255446726721E-2</v>
      </c>
      <c r="AP782" s="27">
        <f t="shared" si="214"/>
        <v>9.0336677811628172E-2</v>
      </c>
      <c r="AQ782" s="27">
        <f t="shared" si="214"/>
        <v>9.1651806667458438E-2</v>
      </c>
      <c r="AR782" s="27">
        <f t="shared" si="214"/>
        <v>9.3013614026271119E-2</v>
      </c>
      <c r="AS782" s="27">
        <f t="shared" si="214"/>
        <v>9.4423859205650648E-2</v>
      </c>
      <c r="AT782" s="27">
        <f t="shared" si="214"/>
        <v>9.5632640618439277E-2</v>
      </c>
      <c r="AU782" s="27">
        <f t="shared" si="214"/>
        <v>9.6883164393063992E-2</v>
      </c>
      <c r="AV782" s="27">
        <f t="shared" si="214"/>
        <v>9.8255228515500434E-2</v>
      </c>
      <c r="AW782" s="27">
        <f t="shared" si="214"/>
        <v>9.9702450855701577E-2</v>
      </c>
      <c r="AY782" s="79"/>
      <c r="AZ782" s="79"/>
    </row>
    <row r="783" spans="1:52" x14ac:dyDescent="0.25">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6.2235193009076033E-2</v>
      </c>
      <c r="S783" s="27">
        <f t="shared" si="215"/>
        <v>5.522799003801046E-2</v>
      </c>
      <c r="T783" s="27">
        <f t="shared" si="215"/>
        <v>5.7293793764430084E-2</v>
      </c>
      <c r="U783" s="27">
        <f t="shared" si="215"/>
        <v>5.7419066000821604E-2</v>
      </c>
      <c r="V783" s="27">
        <f t="shared" si="215"/>
        <v>5.6323215240196872E-2</v>
      </c>
      <c r="W783" s="27">
        <f t="shared" si="215"/>
        <v>5.5816572138898381E-2</v>
      </c>
      <c r="X783" s="27">
        <f t="shared" si="215"/>
        <v>5.5391328444269881E-2</v>
      </c>
      <c r="Y783" s="27">
        <f t="shared" si="215"/>
        <v>5.5192305394144728E-2</v>
      </c>
      <c r="Z783" s="27">
        <f t="shared" si="215"/>
        <v>5.5144531792016283E-2</v>
      </c>
      <c r="AA783" s="27">
        <f t="shared" si="215"/>
        <v>5.5245125433718588E-2</v>
      </c>
      <c r="AB783" s="27">
        <f t="shared" si="215"/>
        <v>5.563143389460759E-2</v>
      </c>
      <c r="AC783" s="27">
        <f t="shared" si="215"/>
        <v>5.6314103657129723E-2</v>
      </c>
      <c r="AD783" s="27">
        <f t="shared" si="215"/>
        <v>5.6745240691589934E-2</v>
      </c>
      <c r="AE783" s="27">
        <f t="shared" si="215"/>
        <v>5.7214049422497866E-2</v>
      </c>
      <c r="AF783" s="27">
        <f t="shared" si="215"/>
        <v>5.7733322292734486E-2</v>
      </c>
      <c r="AG783" s="27">
        <f t="shared" si="215"/>
        <v>5.8474463519118447E-2</v>
      </c>
      <c r="AH783" s="27">
        <f t="shared" si="215"/>
        <v>5.9262050907877797E-2</v>
      </c>
      <c r="AI783" s="27">
        <f t="shared" si="215"/>
        <v>6.0095557483439775E-2</v>
      </c>
      <c r="AJ783" s="27">
        <f t="shared" si="215"/>
        <v>6.0983641503182466E-2</v>
      </c>
      <c r="AK783" s="27">
        <f t="shared" si="215"/>
        <v>6.188280486704114E-2</v>
      </c>
      <c r="AL783" s="27">
        <f t="shared" si="215"/>
        <v>6.2710234885631239E-2</v>
      </c>
      <c r="AM783" s="27">
        <f t="shared" si="215"/>
        <v>6.3436344385918234E-2</v>
      </c>
      <c r="AN783" s="27">
        <f t="shared" si="215"/>
        <v>6.4494961330930731E-2</v>
      </c>
      <c r="AO783" s="27">
        <f t="shared" si="215"/>
        <v>6.5424280912180444E-2</v>
      </c>
      <c r="AP783" s="27">
        <f t="shared" si="215"/>
        <v>6.635822416021947E-2</v>
      </c>
      <c r="AQ783" s="27">
        <f t="shared" si="215"/>
        <v>6.7324272696969223E-2</v>
      </c>
      <c r="AR783" s="27">
        <f t="shared" si="215"/>
        <v>6.832460966051758E-2</v>
      </c>
      <c r="AS783" s="27">
        <f t="shared" si="215"/>
        <v>6.9360527385201598E-2</v>
      </c>
      <c r="AT783" s="27">
        <f t="shared" si="215"/>
        <v>7.0248456738966347E-2</v>
      </c>
      <c r="AU783" s="27">
        <f t="shared" si="215"/>
        <v>7.1167048599597618E-2</v>
      </c>
      <c r="AV783" s="27">
        <f t="shared" si="215"/>
        <v>7.2174919829804771E-2</v>
      </c>
      <c r="AW783" s="27">
        <f t="shared" si="215"/>
        <v>7.3237999708179291E-2</v>
      </c>
      <c r="AY783" s="79"/>
      <c r="AZ783" s="79"/>
    </row>
    <row r="784" spans="1:52" x14ac:dyDescent="0.25">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0.5198656905589939</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0.54837935702304763</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0.51617638957411849</v>
      </c>
      <c r="T784" s="93">
        <f>IF('Net zero activities &amp; levers'!$C$10="Off",'Activity data'!AM10*EF!$H23*kgtoGg,IF('Net zero activities &amp; levers'!$C$10="On",'Net zero Activity data'!AM10*'Net zero supporting data'!K192*kgtoGg,"ERROR"))</f>
        <v>0.54838522590868466</v>
      </c>
      <c r="U784" s="93">
        <f>IF('Net zero activities &amp; levers'!$C$10="Off",'Activity data'!AN10*EF!$H23*kgtoGg,IF('Net zero activities &amp; levers'!$C$10="On",'Net zero Activity data'!AN10*'Net zero supporting data'!L192*kgtoGg,"ERROR"))</f>
        <v>0.56264340542457159</v>
      </c>
      <c r="V784" s="93">
        <f>IF('Net zero activities &amp; levers'!$C$10="Off",'Activity data'!AO10*EF!$H23*kgtoGg,IF('Net zero activities &amp; levers'!$C$10="On",'Net zero Activity data'!AO10*'Net zero supporting data'!M192*kgtoGg,"ERROR"))</f>
        <v>0.56485289318396248</v>
      </c>
      <c r="W784" s="93">
        <f>IF('Net zero activities &amp; levers'!$C$10="Off",'Activity data'!AP10*EF!$H23*kgtoGg,IF('Net zero activities &amp; levers'!$C$10="On",'Net zero Activity data'!AP10*'Net zero supporting data'!N192*kgtoGg,"ERROR"))</f>
        <v>0.57274947284341848</v>
      </c>
      <c r="X784" s="93">
        <f>IF('Net zero activities &amp; levers'!$C$10="Off",'Activity data'!AQ10*EF!$H23*kgtoGg,IF('Net zero activities &amp; levers'!$C$10="On",'Net zero Activity data'!AQ10*'Net zero supporting data'!O192*kgtoGg,"ERROR"))</f>
        <v>0.5814195271441791</v>
      </c>
      <c r="Y784" s="93">
        <f>IF('Net zero activities &amp; levers'!$C$10="Off",'Activity data'!AR10*EF!$H23*kgtoGg,IF('Net zero activities &amp; levers'!$C$10="On",'Net zero Activity data'!AR10*'Net zero supporting data'!P192*kgtoGg,"ERROR"))</f>
        <v>0.59248080844650897</v>
      </c>
      <c r="Z784" s="93">
        <f>IF('Net zero activities &amp; levers'!$C$10="Off",'Activity data'!AS10*EF!$H23*kgtoGg,IF('Net zero activities &amp; levers'!$C$10="On",'Net zero Activity data'!AS10*'Net zero supporting data'!Q192*kgtoGg,"ERROR"))</f>
        <v>0.60527939597924385</v>
      </c>
      <c r="AA784" s="93">
        <f>IF('Net zero activities &amp; levers'!$C$10="Off",'Activity data'!AT10*EF!$H23*kgtoGg,IF('Net zero activities &amp; levers'!$C$10="On",'Net zero Activity data'!AT10*'Net zero supporting data'!R192*kgtoGg,"ERROR"))</f>
        <v>0.61990093516283751</v>
      </c>
      <c r="AB784" s="93">
        <f>IF('Net zero activities &amp; levers'!$C$10="Off",'Activity data'!AU10*EF!$H23*kgtoGg,IF('Net zero activities &amp; levers'!$C$10="On",'Net zero Activity data'!AU10*'Net zero supporting data'!S192*kgtoGg,"ERROR"))</f>
        <v>0.6380394116338296</v>
      </c>
      <c r="AC784" s="93">
        <f>IF('Net zero activities &amp; levers'!$C$10="Off",'Activity data'!AV10*EF!$H23*kgtoGg,IF('Net zero activities &amp; levers'!$C$10="On",'Net zero Activity data'!AV10*'Net zero supporting data'!T192*kgtoGg,"ERROR"))</f>
        <v>0.66004519563968078</v>
      </c>
      <c r="AD784" s="93">
        <f>IF('Net zero activities &amp; levers'!$C$10="Off",'Activity data'!AW10*EF!$H23*kgtoGg,IF('Net zero activities &amp; levers'!$C$10="On",'Net zero Activity data'!AW10*'Net zero supporting data'!U192*kgtoGg,"ERROR"))</f>
        <v>0.68715492458732297</v>
      </c>
      <c r="AE784" s="93">
        <f>IF('Net zero activities &amp; levers'!$C$10="Off",'Activity data'!AX10*EF!$H23*kgtoGg,IF('Net zero activities &amp; levers'!$C$10="On",'Net zero Activity data'!AX10*'Net zero supporting data'!V192*kgtoGg,"ERROR"))</f>
        <v>0.71585218215024782</v>
      </c>
      <c r="AF784" s="93">
        <f>IF('Net zero activities &amp; levers'!$C$10="Off",'Activity data'!AY10*EF!$H23*kgtoGg,IF('Net zero activities &amp; levers'!$C$10="On",'Net zero Activity data'!AY10*'Net zero supporting data'!W192*kgtoGg,"ERROR"))</f>
        <v>0.74641151221995305</v>
      </c>
      <c r="AG784" s="93">
        <f>IF('Net zero activities &amp; levers'!$C$10="Off",'Activity data'!AZ10*EF!$H23*kgtoGg,IF('Net zero activities &amp; levers'!$C$10="On",'Net zero Activity data'!AZ10*'Net zero supporting data'!X192*kgtoGg,"ERROR"))</f>
        <v>0.78125647879586213</v>
      </c>
      <c r="AH784" s="93">
        <f>IF('Net zero activities &amp; levers'!$C$10="Off",'Activity data'!BA10*EF!$H23*kgtoGg,IF('Net zero activities &amp; levers'!$C$10="On",'Net zero Activity data'!BA10*'Net zero supporting data'!Y192*kgtoGg,"ERROR"))</f>
        <v>0.81833838896771882</v>
      </c>
      <c r="AI784" s="93">
        <f>IF('Net zero activities &amp; levers'!$C$10="Off",'Activity data'!BB10*EF!$H23*kgtoGg,IF('Net zero activities &amp; levers'!$C$10="On",'Net zero Activity data'!BB10*'Net zero supporting data'!Z192*kgtoGg,"ERROR"))</f>
        <v>0.85780678560886114</v>
      </c>
      <c r="AJ784" s="93">
        <f>IF('Net zero activities &amp; levers'!$C$10="Off",'Activity data'!BC10*EF!$H23*kgtoGg,IF('Net zero activities &amp; levers'!$C$10="On",'Net zero Activity data'!BC10*'Net zero supporting data'!AA192*kgtoGg,"ERROR"))</f>
        <v>0.89995770493022353</v>
      </c>
      <c r="AK784" s="93">
        <f>IF('Net zero activities &amp; levers'!$C$10="Off",'Activity data'!BD10*EF!$H23*kgtoGg,IF('Net zero activities &amp; levers'!$C$10="On",'Net zero Activity data'!BD10*'Net zero supporting data'!AB192*kgtoGg,"ERROR"))</f>
        <v>0.94432176485868269</v>
      </c>
      <c r="AL784" s="93">
        <f>IF('Net zero activities &amp; levers'!$C$10="Off",'Activity data'!BE10*EF!$H23*kgtoGg,IF('Net zero activities &amp; levers'!$C$10="On",'Net zero Activity data'!BE10*'Net zero supporting data'!AC192*kgtoGg,"ERROR"))</f>
        <v>0.98973356874192731</v>
      </c>
      <c r="AM784" s="93">
        <f>IF('Net zero activities &amp; levers'!$C$10="Off",'Activity data'!BF10*EF!$H23*kgtoGg,IF('Net zero activities &amp; levers'!$C$10="On",'Net zero Activity data'!BF10*'Net zero supporting data'!AD192*kgtoGg,"ERROR"))</f>
        <v>1.0357277776101246</v>
      </c>
      <c r="AN784" s="93">
        <f>IF('Net zero activities &amp; levers'!$C$10="Off",'Activity data'!BG10*EF!$H23*kgtoGg,IF('Net zero activities &amp; levers'!$C$10="On",'Net zero Activity data'!BG10*'Net zero supporting data'!AE192*kgtoGg,"ERROR"))</f>
        <v>1.082722836944096</v>
      </c>
      <c r="AO784" s="93">
        <f>IF('Net zero activities &amp; levers'!$C$10="Off",'Activity data'!BH10*EF!$H23*kgtoGg,IF('Net zero activities &amp; levers'!$C$10="On",'Net zero Activity data'!BH10*'Net zero supporting data'!AF192*kgtoGg,"ERROR"))</f>
        <v>1.1294205843539691</v>
      </c>
      <c r="AP784" s="93">
        <f>IF('Net zero activities &amp; levers'!$C$10="Off",'Activity data'!BI10*EF!$H23*kgtoGg,IF('Net zero activities &amp; levers'!$C$10="On",'Net zero Activity data'!BI10*'Net zero supporting data'!AG192*kgtoGg,"ERROR"))</f>
        <v>1.1781030993788004</v>
      </c>
      <c r="AQ784" s="93">
        <f>IF('Net zero activities &amp; levers'!$C$10="Off",'Activity data'!BJ10*EF!$H23*kgtoGg,IF('Net zero activities &amp; levers'!$C$10="On",'Net zero Activity data'!BJ10*'Net zero supporting data'!AH192*kgtoGg,"ERROR"))</f>
        <v>1.2293738786196051</v>
      </c>
      <c r="AR784" s="93">
        <f>IF('Net zero activities &amp; levers'!$C$10="Off",'Activity data'!BK10*EF!$H23*kgtoGg,IF('Net zero activities &amp; levers'!$C$10="On",'Net zero Activity data'!BK10*'Net zero supporting data'!AI192*kgtoGg,"ERROR"))</f>
        <v>1.2834254032176242</v>
      </c>
      <c r="AS784" s="93">
        <f>IF('Net zero activities &amp; levers'!$C$10="Off",'Activity data'!BL10*EF!$H23*kgtoGg,IF('Net zero activities &amp; levers'!$C$10="On",'Net zero Activity data'!BL10*'Net zero supporting data'!AJ192*kgtoGg,"ERROR"))</f>
        <v>1.3404477788774822</v>
      </c>
      <c r="AT784" s="93">
        <f>IF('Net zero activities &amp; levers'!$C$10="Off",'Activity data'!BM10*EF!$H23*kgtoGg,IF('Net zero activities &amp; levers'!$C$10="On",'Net zero Activity data'!BM10*'Net zero supporting data'!AK192*kgtoGg,"ERROR"))</f>
        <v>1.3969690462505737</v>
      </c>
      <c r="AU784" s="93">
        <f>IF('Net zero activities &amp; levers'!$C$10="Off",'Activity data'!BN10*EF!$H23*kgtoGg,IF('Net zero activities &amp; levers'!$C$10="On",'Net zero Activity data'!BN10*'Net zero supporting data'!AL192*kgtoGg,"ERROR"))</f>
        <v>1.4565169189962048</v>
      </c>
      <c r="AV784" s="93">
        <f>IF('Net zero activities &amp; levers'!$C$10="Off",'Activity data'!BO10*EF!$H23*kgtoGg,IF('Net zero activities &amp; levers'!$C$10="On",'Net zero Activity data'!BO10*'Net zero supporting data'!AM192*kgtoGg,"ERROR"))</f>
        <v>1.5205102336679004</v>
      </c>
      <c r="AW784" s="93">
        <f>IF('Net zero activities &amp; levers'!$C$10="Off",'Activity data'!BP10*EF!$H23*kgtoGg,IF('Net zero activities &amp; levers'!$C$10="On",'Net zero Activity data'!BP10*'Net zero supporting data'!AN192*kgtoGg,"ERROR"))</f>
        <v>1.5885166072601415</v>
      </c>
      <c r="AY784" s="79"/>
      <c r="AZ784" s="79"/>
    </row>
    <row r="785" spans="1:52" x14ac:dyDescent="0.25">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3.65765484103747E-2</v>
      </c>
      <c r="T785" s="27">
        <f t="shared" si="216"/>
        <v>3.660056340430777E-2</v>
      </c>
      <c r="U785" s="27">
        <f t="shared" si="216"/>
        <v>3.6588124599206483E-2</v>
      </c>
      <c r="V785" s="27">
        <f t="shared" si="216"/>
        <v>3.6584574677268819E-2</v>
      </c>
      <c r="W785" s="27">
        <f t="shared" si="216"/>
        <v>3.6622510621997367E-2</v>
      </c>
      <c r="X785" s="27">
        <f t="shared" si="216"/>
        <v>3.6684043656441803E-2</v>
      </c>
      <c r="Y785" s="27">
        <f t="shared" si="216"/>
        <v>3.6742549920812093E-2</v>
      </c>
      <c r="Z785" s="27">
        <f t="shared" si="216"/>
        <v>3.6798644273732452E-2</v>
      </c>
      <c r="AA785" s="27">
        <f t="shared" si="216"/>
        <v>3.6852065953041607E-2</v>
      </c>
      <c r="AB785" s="27">
        <f t="shared" si="216"/>
        <v>3.6904015701812273E-2</v>
      </c>
      <c r="AC785" s="27">
        <f t="shared" si="216"/>
        <v>3.6955457842535608E-2</v>
      </c>
      <c r="AD785" s="27">
        <f t="shared" si="216"/>
        <v>3.7006140469629946E-2</v>
      </c>
      <c r="AE785" s="27">
        <f t="shared" si="216"/>
        <v>3.7056137458048741E-2</v>
      </c>
      <c r="AF785" s="27">
        <f t="shared" si="216"/>
        <v>3.7105666936559145E-2</v>
      </c>
      <c r="AG785" s="27">
        <f t="shared" si="216"/>
        <v>3.7155029138970848E-2</v>
      </c>
      <c r="AH785" s="27">
        <f t="shared" si="216"/>
        <v>3.7203813543434237E-2</v>
      </c>
      <c r="AI785" s="27">
        <f t="shared" si="216"/>
        <v>3.7252637791579363E-2</v>
      </c>
      <c r="AJ785" s="27">
        <f t="shared" si="216"/>
        <v>3.7300991666687253E-2</v>
      </c>
      <c r="AK785" s="27">
        <f t="shared" si="216"/>
        <v>3.734764579228101E-2</v>
      </c>
      <c r="AL785" s="27">
        <f t="shared" si="216"/>
        <v>3.7392161784294088E-2</v>
      </c>
      <c r="AM785" s="27">
        <f t="shared" si="216"/>
        <v>3.7434569855878279E-2</v>
      </c>
      <c r="AN785" s="27">
        <f t="shared" si="216"/>
        <v>3.7475708706410447E-2</v>
      </c>
      <c r="AO785" s="27">
        <f t="shared" si="216"/>
        <v>3.751397437337816E-2</v>
      </c>
      <c r="AP785" s="27">
        <f t="shared" si="216"/>
        <v>3.7549653679650956E-2</v>
      </c>
      <c r="AQ785" s="27">
        <f t="shared" si="216"/>
        <v>3.7582866762158565E-2</v>
      </c>
      <c r="AR785" s="27">
        <f t="shared" si="216"/>
        <v>3.7613108496663765E-2</v>
      </c>
      <c r="AS785" s="27">
        <f t="shared" si="216"/>
        <v>3.7639823368488236E-2</v>
      </c>
      <c r="AT785" s="27">
        <f t="shared" si="216"/>
        <v>3.7661792041373814E-2</v>
      </c>
      <c r="AU785" s="27">
        <f t="shared" si="216"/>
        <v>3.7680262353757474E-2</v>
      </c>
      <c r="AV785" s="27">
        <f t="shared" si="216"/>
        <v>3.7695743659432207E-2</v>
      </c>
      <c r="AW785" s="27">
        <f t="shared" si="216"/>
        <v>3.7707505316181014E-2</v>
      </c>
      <c r="AY785" s="79"/>
      <c r="AZ785" s="79"/>
    </row>
    <row r="786" spans="1:52" x14ac:dyDescent="0.25">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4.1772161715909646E-3</v>
      </c>
      <c r="T786" s="27">
        <f t="shared" si="217"/>
        <v>4.1799587983662517E-3</v>
      </c>
      <c r="U786" s="27">
        <f t="shared" si="217"/>
        <v>4.178538227533779E-3</v>
      </c>
      <c r="V786" s="27">
        <f t="shared" si="217"/>
        <v>4.1781328095276968E-3</v>
      </c>
      <c r="W786" s="27">
        <f t="shared" si="217"/>
        <v>4.1824652752384221E-3</v>
      </c>
      <c r="X786" s="27">
        <f t="shared" si="217"/>
        <v>4.1894926410708817E-3</v>
      </c>
      <c r="Y786" s="27">
        <f t="shared" si="217"/>
        <v>4.1961743353336901E-3</v>
      </c>
      <c r="Z786" s="27">
        <f t="shared" si="217"/>
        <v>4.202580577812475E-3</v>
      </c>
      <c r="AA786" s="27">
        <f t="shared" si="217"/>
        <v>4.208681588225488E-3</v>
      </c>
      <c r="AB786" s="27">
        <f t="shared" si="217"/>
        <v>4.2146144971550083E-3</v>
      </c>
      <c r="AC786" s="27">
        <f t="shared" si="217"/>
        <v>4.2204894348259938E-3</v>
      </c>
      <c r="AD786" s="27">
        <f t="shared" si="217"/>
        <v>4.2262776324203059E-3</v>
      </c>
      <c r="AE786" s="27">
        <f t="shared" si="217"/>
        <v>4.2319875268097551E-3</v>
      </c>
      <c r="AF786" s="27">
        <f t="shared" si="217"/>
        <v>4.2376440293392676E-3</v>
      </c>
      <c r="AG786" s="27">
        <f t="shared" si="217"/>
        <v>4.2432814281409825E-3</v>
      </c>
      <c r="AH786" s="27">
        <f t="shared" si="217"/>
        <v>4.2488528396629104E-3</v>
      </c>
      <c r="AI786" s="27">
        <f t="shared" si="217"/>
        <v>4.2544288015232083E-3</v>
      </c>
      <c r="AJ786" s="27">
        <f t="shared" si="217"/>
        <v>4.2599510445406087E-3</v>
      </c>
      <c r="AK786" s="27">
        <f t="shared" si="217"/>
        <v>4.265279168061591E-3</v>
      </c>
      <c r="AL786" s="27">
        <f t="shared" si="217"/>
        <v>4.270363106536188E-3</v>
      </c>
      <c r="AM786" s="27">
        <f t="shared" si="217"/>
        <v>4.2752063104503435E-3</v>
      </c>
      <c r="AN786" s="27">
        <f t="shared" si="217"/>
        <v>4.2799045632705831E-3</v>
      </c>
      <c r="AO786" s="27">
        <f t="shared" si="217"/>
        <v>4.2842746848326518E-3</v>
      </c>
      <c r="AP786" s="27">
        <f t="shared" si="217"/>
        <v>4.2883494316754032E-3</v>
      </c>
      <c r="AQ786" s="27">
        <f t="shared" si="217"/>
        <v>4.2921425240088447E-3</v>
      </c>
      <c r="AR786" s="27">
        <f t="shared" si="217"/>
        <v>4.295596274237398E-3</v>
      </c>
      <c r="AS786" s="27">
        <f t="shared" si="217"/>
        <v>4.2986472399369263E-3</v>
      </c>
      <c r="AT786" s="27">
        <f t="shared" si="217"/>
        <v>4.3011561670947438E-3</v>
      </c>
      <c r="AU786" s="27">
        <f t="shared" si="217"/>
        <v>4.303265564808212E-3</v>
      </c>
      <c r="AV786" s="27">
        <f t="shared" si="217"/>
        <v>4.3050336037083366E-3</v>
      </c>
      <c r="AW786" s="27">
        <f t="shared" si="217"/>
        <v>4.3063768409713106E-3</v>
      </c>
      <c r="AY786" s="79"/>
      <c r="AZ786" s="79"/>
    </row>
    <row r="787" spans="1:52" x14ac:dyDescent="0.25">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1.6230654784419023E-2</v>
      </c>
      <c r="R787" s="27">
        <f t="shared" si="218"/>
        <v>1.6337439810579345E-2</v>
      </c>
      <c r="S787" s="27">
        <f t="shared" si="218"/>
        <v>1.629648503533792E-2</v>
      </c>
      <c r="T787" s="27">
        <f t="shared" si="218"/>
        <v>1.6322936378159073E-2</v>
      </c>
      <c r="U787" s="27">
        <f t="shared" si="218"/>
        <v>1.6323511674757034E-2</v>
      </c>
      <c r="V787" s="27">
        <f t="shared" si="218"/>
        <v>1.6329054512696135E-2</v>
      </c>
      <c r="W787" s="27">
        <f t="shared" si="218"/>
        <v>1.6361524651875851E-2</v>
      </c>
      <c r="X787" s="27">
        <f t="shared" si="218"/>
        <v>1.6408813728346457E-2</v>
      </c>
      <c r="Y787" s="27">
        <f t="shared" si="218"/>
        <v>1.6453079684637474E-2</v>
      </c>
      <c r="Z787" s="27">
        <f t="shared" si="218"/>
        <v>1.6494819275926192E-2</v>
      </c>
      <c r="AA787" s="27">
        <f t="shared" si="218"/>
        <v>1.6533934203908141E-2</v>
      </c>
      <c r="AB787" s="27">
        <f t="shared" si="218"/>
        <v>1.6571291953137553E-2</v>
      </c>
      <c r="AC787" s="27">
        <f t="shared" si="218"/>
        <v>1.6607590259743354E-2</v>
      </c>
      <c r="AD787" s="27">
        <f t="shared" si="218"/>
        <v>1.6642711372333197E-2</v>
      </c>
      <c r="AE787" s="27">
        <f t="shared" si="218"/>
        <v>1.6676749616815704E-2</v>
      </c>
      <c r="AF787" s="27">
        <f t="shared" si="218"/>
        <v>1.6709890045680485E-2</v>
      </c>
      <c r="AG787" s="27">
        <f t="shared" si="218"/>
        <v>1.6742367088643108E-2</v>
      </c>
      <c r="AH787" s="27">
        <f t="shared" si="218"/>
        <v>1.6773943877735616E-2</v>
      </c>
      <c r="AI787" s="27">
        <f t="shared" si="218"/>
        <v>1.6805056695436665E-2</v>
      </c>
      <c r="AJ787" s="27">
        <f t="shared" si="218"/>
        <v>1.6835398553756795E-2</v>
      </c>
      <c r="AK787" s="27">
        <f t="shared" si="218"/>
        <v>1.686419322673309E-2</v>
      </c>
      <c r="AL787" s="27">
        <f t="shared" si="218"/>
        <v>1.6891183850559092E-2</v>
      </c>
      <c r="AM787" s="27">
        <f t="shared" si="218"/>
        <v>1.6916418528733823E-2</v>
      </c>
      <c r="AN787" s="27">
        <f t="shared" si="218"/>
        <v>1.6940468472878126E-2</v>
      </c>
      <c r="AO787" s="27">
        <f t="shared" si="218"/>
        <v>1.6962315917223594E-2</v>
      </c>
      <c r="AP787" s="27">
        <f t="shared" si="218"/>
        <v>1.6982172509714035E-2</v>
      </c>
      <c r="AQ787" s="27">
        <f t="shared" si="218"/>
        <v>1.7000139511836106E-2</v>
      </c>
      <c r="AR787" s="27">
        <f t="shared" si="218"/>
        <v>1.7015913086937499E-2</v>
      </c>
      <c r="AS787" s="27">
        <f t="shared" si="218"/>
        <v>1.7029157935411068E-2</v>
      </c>
      <c r="AT787" s="27">
        <f t="shared" si="218"/>
        <v>1.7039113220643561E-2</v>
      </c>
      <c r="AU787" s="27">
        <f t="shared" si="218"/>
        <v>1.7046605615770843E-2</v>
      </c>
      <c r="AV787" s="27">
        <f t="shared" si="218"/>
        <v>1.7051982351614321E-2</v>
      </c>
      <c r="AW787" s="27">
        <f t="shared" si="218"/>
        <v>1.7054794327251439E-2</v>
      </c>
      <c r="AY787" s="79"/>
      <c r="AZ787" s="79"/>
    </row>
    <row r="788" spans="1:52" x14ac:dyDescent="0.25">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2.6872875319249701E-2</v>
      </c>
      <c r="O788" s="27">
        <f t="shared" si="219"/>
        <v>2.7009694315810229E-2</v>
      </c>
      <c r="P788" s="27">
        <f t="shared" si="219"/>
        <v>2.7166328132291764E-2</v>
      </c>
      <c r="Q788" s="27">
        <f t="shared" si="219"/>
        <v>2.7334899828466052E-2</v>
      </c>
      <c r="R788" s="27">
        <f t="shared" si="219"/>
        <v>2.7514742110372921E-2</v>
      </c>
      <c r="S788" s="27">
        <f t="shared" si="219"/>
        <v>2.7445768018224993E-2</v>
      </c>
      <c r="T788" s="27">
        <f t="shared" si="219"/>
        <v>2.7490316116619565E-2</v>
      </c>
      <c r="U788" s="27">
        <f t="shared" si="219"/>
        <v>2.7491285003894028E-2</v>
      </c>
      <c r="V788" s="27">
        <f t="shared" si="219"/>
        <v>2.7500619988948132E-2</v>
      </c>
      <c r="W788" s="27">
        <f t="shared" si="219"/>
        <v>2.7555304659017382E-2</v>
      </c>
      <c r="X788" s="27">
        <f t="shared" si="219"/>
        <v>2.7634946681195413E-2</v>
      </c>
      <c r="Y788" s="27">
        <f t="shared" si="219"/>
        <v>2.7709497307593301E-2</v>
      </c>
      <c r="Z788" s="27">
        <f t="shared" si="219"/>
        <v>2.7779793149745866E-2</v>
      </c>
      <c r="AA788" s="27">
        <f t="shared" si="219"/>
        <v>2.7845668658305792E-2</v>
      </c>
      <c r="AB788" s="27">
        <f t="shared" si="219"/>
        <v>2.7908584809660519E-2</v>
      </c>
      <c r="AC788" s="27">
        <f t="shared" si="219"/>
        <v>2.7969716697941769E-2</v>
      </c>
      <c r="AD788" s="27">
        <f t="shared" si="219"/>
        <v>2.8028866011833228E-2</v>
      </c>
      <c r="AE788" s="27">
        <f t="shared" si="219"/>
        <v>2.8086191610561344E-2</v>
      </c>
      <c r="AF788" s="27">
        <f t="shared" si="219"/>
        <v>2.814200515076188E-2</v>
      </c>
      <c r="AG788" s="27">
        <f t="shared" si="219"/>
        <v>2.8196701447855226E-2</v>
      </c>
      <c r="AH788" s="27">
        <f t="shared" si="219"/>
        <v>2.8249881580031829E-2</v>
      </c>
      <c r="AI788" s="27">
        <f t="shared" si="219"/>
        <v>2.8302280313572507E-2</v>
      </c>
      <c r="AJ788" s="27">
        <f t="shared" si="219"/>
        <v>2.8353380633849578E-2</v>
      </c>
      <c r="AK788" s="27">
        <f t="shared" si="219"/>
        <v>2.8401875257871526E-2</v>
      </c>
      <c r="AL788" s="27">
        <f t="shared" si="219"/>
        <v>2.8447331587784962E-2</v>
      </c>
      <c r="AM788" s="27">
        <f t="shared" si="219"/>
        <v>2.8489830637223924E-2</v>
      </c>
      <c r="AN788" s="27">
        <f t="shared" si="219"/>
        <v>2.8530334413737962E-2</v>
      </c>
      <c r="AO788" s="27">
        <f t="shared" si="219"/>
        <v>2.856712884443861E-2</v>
      </c>
      <c r="AP788" s="27">
        <f t="shared" si="219"/>
        <v>2.8600570376765576E-2</v>
      </c>
      <c r="AQ788" s="27">
        <f t="shared" si="219"/>
        <v>2.8630829550517208E-2</v>
      </c>
      <c r="AR788" s="27">
        <f t="shared" si="219"/>
        <v>2.8657394658398581E-2</v>
      </c>
      <c r="AS788" s="27">
        <f t="shared" si="219"/>
        <v>2.8679701004696807E-2</v>
      </c>
      <c r="AT788" s="27">
        <f t="shared" si="219"/>
        <v>2.8696467224433996E-2</v>
      </c>
      <c r="AU788" s="27">
        <f t="shared" si="219"/>
        <v>2.8709085561340289E-2</v>
      </c>
      <c r="AV788" s="27">
        <f t="shared" si="219"/>
        <v>2.8718140805114353E-2</v>
      </c>
      <c r="AW788" s="27">
        <f t="shared" si="219"/>
        <v>2.8722876601259467E-2</v>
      </c>
      <c r="AY788" s="79"/>
      <c r="AZ788" s="79"/>
    </row>
    <row r="789" spans="1:52" x14ac:dyDescent="0.25">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4.1840370126470525E-3</v>
      </c>
      <c r="N789" s="27">
        <f t="shared" si="220"/>
        <v>4.1905340987284569E-3</v>
      </c>
      <c r="O789" s="27">
        <f t="shared" si="220"/>
        <v>4.1812329246154589E-3</v>
      </c>
      <c r="P789" s="27">
        <f t="shared" si="220"/>
        <v>4.1564738854214557E-3</v>
      </c>
      <c r="Q789" s="27">
        <f t="shared" si="220"/>
        <v>4.1427460620707141E-3</v>
      </c>
      <c r="R789" s="27">
        <f t="shared" si="220"/>
        <v>4.130408792135833E-3</v>
      </c>
      <c r="S789" s="27">
        <f t="shared" si="220"/>
        <v>3.9309520468066824E-3</v>
      </c>
      <c r="T789" s="27">
        <f t="shared" si="220"/>
        <v>4.026266964491155E-3</v>
      </c>
      <c r="U789" s="27">
        <f t="shared" si="220"/>
        <v>4.0547741871788346E-3</v>
      </c>
      <c r="V789" s="27">
        <f t="shared" si="220"/>
        <v>4.0366894084080483E-3</v>
      </c>
      <c r="W789" s="27">
        <f t="shared" si="220"/>
        <v>4.0366192035907666E-3</v>
      </c>
      <c r="X789" s="27">
        <f t="shared" si="220"/>
        <v>4.037425439734248E-3</v>
      </c>
      <c r="Y789" s="27">
        <f t="shared" si="220"/>
        <v>4.0474872626852206E-3</v>
      </c>
      <c r="Z789" s="27">
        <f t="shared" si="220"/>
        <v>4.064035587959711E-3</v>
      </c>
      <c r="AA789" s="27">
        <f t="shared" si="220"/>
        <v>4.0871582507502422E-3</v>
      </c>
      <c r="AB789" s="27">
        <f t="shared" si="220"/>
        <v>4.1224507717577174E-3</v>
      </c>
      <c r="AC789" s="27">
        <f t="shared" si="220"/>
        <v>4.1706179494357121E-3</v>
      </c>
      <c r="AD789" s="27">
        <f t="shared" si="220"/>
        <v>4.2293299970360019E-3</v>
      </c>
      <c r="AE789" s="27">
        <f t="shared" si="220"/>
        <v>4.2919670544944027E-3</v>
      </c>
      <c r="AF789" s="27">
        <f t="shared" si="220"/>
        <v>4.3592704876445239E-3</v>
      </c>
      <c r="AG789" s="27">
        <f t="shared" si="220"/>
        <v>4.4390131641821986E-3</v>
      </c>
      <c r="AH789" s="27">
        <f t="shared" si="220"/>
        <v>4.5241110686925212E-3</v>
      </c>
      <c r="AI789" s="27">
        <f t="shared" si="220"/>
        <v>4.6147813478874524E-3</v>
      </c>
      <c r="AJ789" s="27">
        <f t="shared" si="220"/>
        <v>4.711822405945032E-3</v>
      </c>
      <c r="AK789" s="27">
        <f t="shared" si="220"/>
        <v>4.8136931480912866E-3</v>
      </c>
      <c r="AL789" s="27">
        <f t="shared" si="220"/>
        <v>4.9166886442031134E-3</v>
      </c>
      <c r="AM789" s="27">
        <f t="shared" si="220"/>
        <v>5.0193679361785594E-3</v>
      </c>
      <c r="AN789" s="27">
        <f t="shared" si="220"/>
        <v>5.1270219923267527E-3</v>
      </c>
      <c r="AO789" s="27">
        <f t="shared" si="220"/>
        <v>5.2320978218311168E-3</v>
      </c>
      <c r="AP789" s="27">
        <f t="shared" si="220"/>
        <v>5.3414807734099793E-3</v>
      </c>
      <c r="AQ789" s="27">
        <f t="shared" si="220"/>
        <v>5.4568626236150752E-3</v>
      </c>
      <c r="AR789" s="27">
        <f t="shared" si="220"/>
        <v>5.5787677971732771E-3</v>
      </c>
      <c r="AS789" s="27">
        <f t="shared" si="220"/>
        <v>5.7077220257664247E-3</v>
      </c>
      <c r="AT789" s="27">
        <f t="shared" si="220"/>
        <v>5.8337980457066141E-3</v>
      </c>
      <c r="AU789" s="27">
        <f t="shared" si="220"/>
        <v>5.9670420864998703E-3</v>
      </c>
      <c r="AV789" s="27">
        <f t="shared" si="220"/>
        <v>6.1113012977774012E-3</v>
      </c>
      <c r="AW789" s="27">
        <f t="shared" si="220"/>
        <v>6.2653052479983585E-3</v>
      </c>
      <c r="AY789" s="79"/>
      <c r="AZ789" s="79"/>
    </row>
    <row r="790" spans="1:52" x14ac:dyDescent="0.25">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5">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22.602951186820604</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21.780600237355969</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19.160106242351851</v>
      </c>
      <c r="T791" s="93">
        <f>IF('Net zero activities &amp; levers'!$C$10="Off",'Activity data'!AM17*EF!$H30*kgtoGg,IF('Net zero activities &amp; levers'!$C$10="On",'Net zero Activity data'!AM17*'Net zero supporting data'!K193*kgtoGg,"ERROR"))</f>
        <v>19.822195808061867</v>
      </c>
      <c r="U791" s="93">
        <f>IF('Net zero activities &amp; levers'!$C$10="Off",'Activity data'!AN17*EF!$H30*kgtoGg,IF('Net zero activities &amp; levers'!$C$10="On",'Net zero Activity data'!AN17*'Net zero supporting data'!L193*kgtoGg,"ERROR"))</f>
        <v>19.805156368134107</v>
      </c>
      <c r="V791" s="93">
        <f>IF('Net zero activities &amp; levers'!$C$10="Off",'Activity data'!AO17*EF!$H30*kgtoGg,IF('Net zero activities &amp; levers'!$C$10="On",'Net zero Activity data'!AO17*'Net zero supporting data'!M193*kgtoGg,"ERROR"))</f>
        <v>19.358775752465174</v>
      </c>
      <c r="W791" s="93">
        <f>IF('Net zero activities &amp; levers'!$C$10="Off",'Activity data'!AP17*EF!$H30*kgtoGg,IF('Net zero activities &amp; levers'!$C$10="On",'Net zero Activity data'!AP17*'Net zero supporting data'!N193*kgtoGg,"ERROR"))</f>
        <v>19.118873230082674</v>
      </c>
      <c r="X791" s="93">
        <f>IF('Net zero activities &amp; levers'!$C$10="Off",'Activity data'!AQ17*EF!$H30*kgtoGg,IF('Net zero activities &amp; levers'!$C$10="On",'Net zero Activity data'!AQ17*'Net zero supporting data'!O193*kgtoGg,"ERROR"))</f>
        <v>18.908286778496041</v>
      </c>
      <c r="Y791" s="93">
        <f>IF('Net zero activities &amp; levers'!$C$10="Off",'Activity data'!AR17*EF!$H30*kgtoGg,IF('Net zero activities &amp; levers'!$C$10="On",'Net zero Activity data'!AR17*'Net zero supporting data'!P193*kgtoGg,"ERROR"))</f>
        <v>18.782138755416973</v>
      </c>
      <c r="Z791" s="93">
        <f>IF('Net zero activities &amp; levers'!$C$10="Off",'Activity data'!AS17*EF!$H30*kgtoGg,IF('Net zero activities &amp; levers'!$C$10="On",'Net zero Activity data'!AS17*'Net zero supporting data'!Q193*kgtoGg,"ERROR"))</f>
        <v>18.713314084549907</v>
      </c>
      <c r="AA791" s="93">
        <f>IF('Net zero activities &amp; levers'!$C$10="Off",'Activity data'!AT17*EF!$H30*kgtoGg,IF('Net zero activities &amp; levers'!$C$10="On",'Net zero Activity data'!AT17*'Net zero supporting data'!R193*kgtoGg,"ERROR"))</f>
        <v>18.700370076761462</v>
      </c>
      <c r="AB791" s="93">
        <f>IF('Net zero activities &amp; levers'!$C$10="Off",'Activity data'!AU17*EF!$H30*kgtoGg,IF('Net zero activities &amp; levers'!$C$10="On",'Net zero Activity data'!AU17*'Net zero supporting data'!S193*kgtoGg,"ERROR"))</f>
        <v>18.790887801584905</v>
      </c>
      <c r="AC791" s="93">
        <f>IF('Net zero activities &amp; levers'!$C$10="Off",'Activity data'!AV17*EF!$H30*kgtoGg,IF('Net zero activities &amp; levers'!$C$10="On",'Net zero Activity data'!AV17*'Net zero supporting data'!T193*kgtoGg,"ERROR"))</f>
        <v>18.987914443331647</v>
      </c>
      <c r="AD791" s="93">
        <f>IF('Net zero activities &amp; levers'!$C$10="Off",'Activity data'!AW17*EF!$H30*kgtoGg,IF('Net zero activities &amp; levers'!$C$10="On",'Net zero Activity data'!AW17*'Net zero supporting data'!U193*kgtoGg,"ERROR"))</f>
        <v>19.267547201831963</v>
      </c>
      <c r="AE791" s="93">
        <f>IF('Net zero activities &amp; levers'!$C$10="Off",'Activity data'!AX17*EF!$H30*kgtoGg,IF('Net zero activities &amp; levers'!$C$10="On",'Net zero Activity data'!AX17*'Net zero supporting data'!V193*kgtoGg,"ERROR"))</f>
        <v>19.570996897653789</v>
      </c>
      <c r="AF791" s="93">
        <f>IF('Net zero activities &amp; levers'!$C$10="Off",'Activity data'!AY17*EF!$H30*kgtoGg,IF('Net zero activities &amp; levers'!$C$10="On",'Net zero Activity data'!AY17*'Net zero supporting data'!W193*kgtoGg,"ERROR"))</f>
        <v>19.903462207783317</v>
      </c>
      <c r="AG791" s="93">
        <f>IF('Net zero activities &amp; levers'!$C$10="Off",'Activity data'!AZ17*EF!$H30*kgtoGg,IF('Net zero activities &amp; levers'!$C$10="On",'Net zero Activity data'!AZ17*'Net zero supporting data'!X193*kgtoGg,"ERROR"))</f>
        <v>20.327702518902598</v>
      </c>
      <c r="AH791" s="93">
        <f>IF('Net zero activities &amp; levers'!$C$10="Off",'Activity data'!BA17*EF!$H30*kgtoGg,IF('Net zero activities &amp; levers'!$C$10="On",'Net zero Activity data'!BA17*'Net zero supporting data'!Y193*kgtoGg,"ERROR"))</f>
        <v>20.782310272279631</v>
      </c>
      <c r="AI791" s="93">
        <f>IF('Net zero activities &amp; levers'!$C$10="Off",'Activity data'!BB17*EF!$H30*kgtoGg,IF('Net zero activities &amp; levers'!$C$10="On",'Net zero Activity data'!BB17*'Net zero supporting data'!Z193*kgtoGg,"ERROR"))</f>
        <v>21.268036408348205</v>
      </c>
      <c r="AJ791" s="93">
        <f>IF('Net zero activities &amp; levers'!$C$10="Off",'Activity data'!BC17*EF!$H30*kgtoGg,IF('Net zero activities &amp; levers'!$C$10="On",'Net zero Activity data'!BC17*'Net zero supporting data'!AA193*kgtoGg,"ERROR"))</f>
        <v>21.789292853992645</v>
      </c>
      <c r="AK791" s="93">
        <f>IF('Net zero activities &amp; levers'!$C$10="Off",'Activity data'!BD17*EF!$H30*kgtoGg,IF('Net zero activities &amp; levers'!$C$10="On",'Net zero Activity data'!BD17*'Net zero supporting data'!AB193*kgtoGg,"ERROR"))</f>
        <v>22.331262269864837</v>
      </c>
      <c r="AL791" s="93">
        <f>IF('Net zero activities &amp; levers'!$C$10="Off",'Activity data'!BE17*EF!$H30*kgtoGg,IF('Net zero activities &amp; levers'!$C$10="On",'Net zero Activity data'!BE17*'Net zero supporting data'!AC193*kgtoGg,"ERROR"))</f>
        <v>22.8636080911437</v>
      </c>
      <c r="AM791" s="93">
        <f>IF('Net zero activities &amp; levers'!$C$10="Off",'Activity data'!BF17*EF!$H30*kgtoGg,IF('Net zero activities &amp; levers'!$C$10="On",'Net zero Activity data'!BF17*'Net zero supporting data'!AD193*kgtoGg,"ERROR"))</f>
        <v>23.375087414147369</v>
      </c>
      <c r="AN791" s="93">
        <f>IF('Net zero activities &amp; levers'!$C$10="Off",'Activity data'!BG17*EF!$H30*kgtoGg,IF('Net zero activities &amp; levers'!$C$10="On",'Net zero Activity data'!BG17*'Net zero supporting data'!AE193*kgtoGg,"ERROR"))</f>
        <v>23.906439857515586</v>
      </c>
      <c r="AO791" s="93">
        <f>IF('Net zero activities &amp; levers'!$C$10="Off",'Activity data'!BH17*EF!$H30*kgtoGg,IF('Net zero activities &amp; levers'!$C$10="On",'Net zero Activity data'!BH17*'Net zero supporting data'!AF193*kgtoGg,"ERROR"))</f>
        <v>24.398718876092502</v>
      </c>
      <c r="AP791" s="93">
        <f>IF('Net zero activities &amp; levers'!$C$10="Off",'Activity data'!BI17*EF!$H30*kgtoGg,IF('Net zero activities &amp; levers'!$C$10="On",'Net zero Activity data'!BI17*'Net zero supporting data'!AG193*kgtoGg,"ERROR"))</f>
        <v>24.903487616212388</v>
      </c>
      <c r="AQ791" s="93">
        <f>IF('Net zero activities &amp; levers'!$C$10="Off",'Activity data'!BJ17*EF!$H30*kgtoGg,IF('Net zero activities &amp; levers'!$C$10="On",'Net zero Activity data'!BJ17*'Net zero supporting data'!AH193*kgtoGg,"ERROR"))</f>
        <v>25.431908953147122</v>
      </c>
      <c r="AR791" s="93">
        <f>IF('Net zero activities &amp; levers'!$C$10="Off",'Activity data'!BK17*EF!$H30*kgtoGg,IF('Net zero activities &amp; levers'!$C$10="On",'Net zero Activity data'!BK17*'Net zero supporting data'!AI193*kgtoGg,"ERROR"))</f>
        <v>25.985567041516546</v>
      </c>
      <c r="AS791" s="93">
        <f>IF('Net zero activities &amp; levers'!$C$10="Off",'Activity data'!BL17*EF!$H30*kgtoGg,IF('Net zero activities &amp; levers'!$C$10="On",'Net zero Activity data'!BL17*'Net zero supporting data'!AJ193*kgtoGg,"ERROR"))</f>
        <v>26.565769390799066</v>
      </c>
      <c r="AT791" s="93">
        <f>IF('Net zero activities &amp; levers'!$C$10="Off",'Activity data'!BM17*EF!$H30*kgtoGg,IF('Net zero activities &amp; levers'!$C$10="On",'Net zero Activity data'!BM17*'Net zero supporting data'!AK193*kgtoGg,"ERROR"))</f>
        <v>27.100265296417199</v>
      </c>
      <c r="AU791" s="93">
        <f>IF('Net zero activities &amp; levers'!$C$10="Off",'Activity data'!BN17*EF!$H30*kgtoGg,IF('Net zero activities &amp; levers'!$C$10="On",'Net zero Activity data'!BN17*'Net zero supporting data'!AL193*kgtoGg,"ERROR"))</f>
        <v>27.659971192964981</v>
      </c>
      <c r="AV791" s="93">
        <f>IF('Net zero activities &amp; levers'!$C$10="Off",'Activity data'!BO17*EF!$H30*kgtoGg,IF('Net zero activities &amp; levers'!$C$10="On",'Net zero Activity data'!BO17*'Net zero supporting data'!AM193*kgtoGg,"ERROR"))</f>
        <v>28.269343025653054</v>
      </c>
      <c r="AW791" s="93">
        <f>IF('Net zero activities &amp; levers'!$C$10="Off",'Activity data'!BP17*EF!$H30*kgtoGg,IF('Net zero activities &amp; levers'!$C$10="On",'Net zero Activity data'!BP17*'Net zero supporting data'!AN193*kgtoGg,"ERROR"))</f>
        <v>28.915995243186593</v>
      </c>
      <c r="AY791" s="79"/>
      <c r="AZ791" s="79"/>
    </row>
    <row r="792" spans="1:52" x14ac:dyDescent="0.25">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7.5668604825232036E-2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7.291559489708703E-2</v>
      </c>
      <c r="R792" s="93">
        <f>IF('Net zero activities &amp; levers'!$C$10="Off",'Activity data'!AK18*EF!$H31*kgtoGg,IF('Net zero activities &amp; levers'!$C$10="On",'Net zero Activity data'!AK18*'Net zero supporting data'!I194*kgtoGg,"ERROR"))</f>
        <v>7.1859980996426709E-2</v>
      </c>
      <c r="S792" s="93">
        <f>IF('Net zero activities &amp; levers'!$C$10="Off",'Activity data'!AL18*EF!$H31*kgtoGg,IF('Net zero activities &amp; levers'!$C$10="On",'Net zero Activity data'!AL18*'Net zero supporting data'!J194*kgtoGg,"ERROR"))</f>
        <v>6.4142885399290181E-2</v>
      </c>
      <c r="T792" s="93">
        <f>IF('Net zero activities &amp; levers'!$C$10="Off",'Activity data'!AM18*EF!$H31*kgtoGg,IF('Net zero activities &amp; levers'!$C$10="On",'Net zero Activity data'!AM18*'Net zero supporting data'!K194*kgtoGg,"ERROR"))</f>
        <v>6.6359383293416188E-2</v>
      </c>
      <c r="U792" s="93">
        <f>IF('Net zero activities &amp; levers'!$C$10="Off",'Activity data'!AN18*EF!$H31*kgtoGg,IF('Net zero activities &amp; levers'!$C$10="On",'Net zero Activity data'!AN18*'Net zero supporting data'!L194*kgtoGg,"ERROR"))</f>
        <v>6.6302339828795992E-2</v>
      </c>
      <c r="V792" s="93">
        <f>IF('Net zero activities &amp; levers'!$C$10="Off",'Activity data'!AO18*EF!$H31*kgtoGg,IF('Net zero activities &amp; levers'!$C$10="On",'Net zero Activity data'!AO18*'Net zero supporting data'!M194*kgtoGg,"ERROR"))</f>
        <v>6.4807977516126353E-2</v>
      </c>
      <c r="W792" s="93">
        <f>IF('Net zero activities &amp; levers'!$C$10="Off",'Activity data'!AP18*EF!$H31*kgtoGg,IF('Net zero activities &amp; levers'!$C$10="On",'Net zero Activity data'!AP18*'Net zero supporting data'!N194*kgtoGg,"ERROR"))</f>
        <v>6.4004848357783417E-2</v>
      </c>
      <c r="X792" s="93">
        <f>IF('Net zero activities &amp; levers'!$C$10="Off",'Activity data'!AQ18*EF!$H31*kgtoGg,IF('Net zero activities &amp; levers'!$C$10="On",'Net zero Activity data'!AQ18*'Net zero supporting data'!O194*kgtoGg,"ERROR"))</f>
        <v>6.3299861524207982E-2</v>
      </c>
      <c r="Y792" s="93">
        <f>IF('Net zero activities &amp; levers'!$C$10="Off",'Activity data'!AR18*EF!$H31*kgtoGg,IF('Net zero activities &amp; levers'!$C$10="On",'Net zero Activity data'!AR18*'Net zero supporting data'!P194*kgtoGg,"ERROR"))</f>
        <v>6.2877551851946253E-2</v>
      </c>
      <c r="Z792" s="93">
        <f>IF('Net zero activities &amp; levers'!$C$10="Off",'Activity data'!AS18*EF!$H31*kgtoGg,IF('Net zero activities &amp; levers'!$C$10="On",'Net zero Activity data'!AS18*'Net zero supporting data'!Q194*kgtoGg,"ERROR"))</f>
        <v>6.2647145354183115E-2</v>
      </c>
      <c r="AA792" s="93">
        <f>IF('Net zero activities &amp; levers'!$C$10="Off",'Activity data'!AT18*EF!$H31*kgtoGg,IF('Net zero activities &amp; levers'!$C$10="On",'Net zero Activity data'!AT18*'Net zero supporting data'!R194*kgtoGg,"ERROR"))</f>
        <v>6.2603812295499606E-2</v>
      </c>
      <c r="AB792" s="93">
        <f>IF('Net zero activities &amp; levers'!$C$10="Off",'Activity data'!AU18*EF!$H31*kgtoGg,IF('Net zero activities &amp; levers'!$C$10="On",'Net zero Activity data'!AU18*'Net zero supporting data'!S194*kgtoGg,"ERROR"))</f>
        <v>6.2906841306743858E-2</v>
      </c>
      <c r="AC792" s="93">
        <f>IF('Net zero activities &amp; levers'!$C$10="Off",'Activity data'!AV18*EF!$H31*kgtoGg,IF('Net zero activities &amp; levers'!$C$10="On",'Net zero Activity data'!AV18*'Net zero supporting data'!T194*kgtoGg,"ERROR"))</f>
        <v>6.3566433541897199E-2</v>
      </c>
      <c r="AD792" s="93">
        <f>IF('Net zero activities &amp; levers'!$C$10="Off",'Activity data'!AW18*EF!$H31*kgtoGg,IF('Net zero activities &amp; levers'!$C$10="On",'Net zero Activity data'!AW18*'Net zero supporting data'!U194*kgtoGg,"ERROR"))</f>
        <v>6.4502568851143346E-2</v>
      </c>
      <c r="AE792" s="93">
        <f>IF('Net zero activities &amp; levers'!$C$10="Off",'Activity data'!AX18*EF!$H31*kgtoGg,IF('Net zero activities &amp; levers'!$C$10="On",'Net zero Activity data'!AX18*'Net zero supporting data'!V194*kgtoGg,"ERROR"))</f>
        <v>6.5518436864470161E-2</v>
      </c>
      <c r="AF792" s="93">
        <f>IF('Net zero activities &amp; levers'!$C$10="Off",'Activity data'!AY18*EF!$H31*kgtoGg,IF('Net zero activities &amp; levers'!$C$10="On",'Net zero Activity data'!AY18*'Net zero supporting data'!W194*kgtoGg,"ERROR"))</f>
        <v>6.6631441355005802E-2</v>
      </c>
      <c r="AG792" s="93">
        <f>IF('Net zero activities &amp; levers'!$C$10="Off",'Activity data'!AZ18*EF!$H31*kgtoGg,IF('Net zero activities &amp; levers'!$C$10="On",'Net zero Activity data'!AZ18*'Net zero supporting data'!X194*kgtoGg,"ERROR"))</f>
        <v>6.8051683879430516E-2</v>
      </c>
      <c r="AH792" s="93">
        <f>IF('Net zero activities &amp; levers'!$C$10="Off",'Activity data'!BA18*EF!$H31*kgtoGg,IF('Net zero activities &amp; levers'!$C$10="On",'Net zero Activity data'!BA18*'Net zero supporting data'!Y194*kgtoGg,"ERROR"))</f>
        <v>6.9573588437664979E-2</v>
      </c>
      <c r="AI792" s="93">
        <f>IF('Net zero activities &amp; levers'!$C$10="Off",'Activity data'!BB18*EF!$H31*kgtoGg,IF('Net zero activities &amp; levers'!$C$10="On",'Net zero Activity data'!BB18*'Net zero supporting data'!Z194*kgtoGg,"ERROR"))</f>
        <v>7.1199668976426239E-2</v>
      </c>
      <c r="AJ792" s="93">
        <f>IF('Net zero activities &amp; levers'!$C$10="Off",'Activity data'!BC18*EF!$H31*kgtoGg,IF('Net zero activities &amp; levers'!$C$10="On",'Net zero Activity data'!BC18*'Net zero supporting data'!AA194*kgtoGg,"ERROR"))</f>
        <v>7.2944695440982463E-2</v>
      </c>
      <c r="AK792" s="93">
        <f>IF('Net zero activities &amp; levers'!$C$10="Off",'Activity data'!BD18*EF!$H31*kgtoGg,IF('Net zero activities &amp; levers'!$C$10="On",'Net zero Activity data'!BD18*'Net zero supporting data'!AB194*kgtoGg,"ERROR"))</f>
        <v>7.4759063362146105E-2</v>
      </c>
      <c r="AL792" s="93">
        <f>IF('Net zero activities &amp; levers'!$C$10="Off",'Activity data'!BE18*EF!$H31*kgtoGg,IF('Net zero activities &amp; levers'!$C$10="On",'Net zero Activity data'!BE18*'Net zero supporting data'!AC194*kgtoGg,"ERROR"))</f>
        <v>7.6541214075465408E-2</v>
      </c>
      <c r="AM792" s="93">
        <f>IF('Net zero activities &amp; levers'!$C$10="Off",'Activity data'!BF18*EF!$H31*kgtoGg,IF('Net zero activities &amp; levers'!$C$10="On",'Net zero Activity data'!BF18*'Net zero supporting data'!AD194*kgtoGg,"ERROR"))</f>
        <v>7.8253509361543294E-2</v>
      </c>
      <c r="AN792" s="93">
        <f>IF('Net zero activities &amp; levers'!$C$10="Off",'Activity data'!BG18*EF!$H31*kgtoGg,IF('Net zero activities &amp; levers'!$C$10="On",'Net zero Activity data'!BG18*'Net zero supporting data'!AE194*kgtoGg,"ERROR"))</f>
        <v>8.0032334512641051E-2</v>
      </c>
      <c r="AO792" s="93">
        <f>IF('Net zero activities &amp; levers'!$C$10="Off",'Activity data'!BH18*EF!$H31*kgtoGg,IF('Net zero activities &amp; levers'!$C$10="On",'Net zero Activity data'!BH18*'Net zero supporting data'!AF194*kgtoGg,"ERROR"))</f>
        <v>8.1680352340603682E-2</v>
      </c>
      <c r="AP792" s="93">
        <f>IF('Net zero activities &amp; levers'!$C$10="Off",'Activity data'!BI18*EF!$H31*kgtoGg,IF('Net zero activities &amp; levers'!$C$10="On",'Net zero Activity data'!BI18*'Net zero supporting data'!AG194*kgtoGg,"ERROR"))</f>
        <v>8.3370182399013615E-2</v>
      </c>
      <c r="AQ792" s="93">
        <f>IF('Net zero activities &amp; levers'!$C$10="Off",'Activity data'!BJ18*EF!$H31*kgtoGg,IF('Net zero activities &amp; levers'!$C$10="On",'Net zero Activity data'!BJ18*'Net zero supporting data'!AH194*kgtoGg,"ERROR"))</f>
        <v>8.5139194993663181E-2</v>
      </c>
      <c r="AR792" s="93">
        <f>IF('Net zero activities &amp; levers'!$C$10="Off",'Activity data'!BK18*EF!$H31*kgtoGg,IF('Net zero activities &amp; levers'!$C$10="On",'Net zero Activity data'!BK18*'Net zero supporting data'!AI194*kgtoGg,"ERROR"))</f>
        <v>8.699269344839361E-2</v>
      </c>
      <c r="AS792" s="93">
        <f>IF('Net zero activities &amp; levers'!$C$10="Off",'Activity data'!BL18*EF!$H31*kgtoGg,IF('Net zero activities &amp; levers'!$C$10="On",'Net zero Activity data'!BL18*'Net zero supporting data'!AJ194*kgtoGg,"ERROR"))</f>
        <v>8.8935054953475728E-2</v>
      </c>
      <c r="AT792" s="93">
        <f>IF('Net zero activities &amp; levers'!$C$10="Off",'Activity data'!BM18*EF!$H31*kgtoGg,IF('Net zero activities &amp; levers'!$C$10="On",'Net zero Activity data'!BM18*'Net zero supporting data'!AK194*kgtoGg,"ERROR"))</f>
        <v>9.0724403571213114E-2</v>
      </c>
      <c r="AU792" s="93">
        <f>IF('Net zero activities &amp; levers'!$C$10="Off",'Activity data'!BN18*EF!$H31*kgtoGg,IF('Net zero activities &amp; levers'!$C$10="On",'Net zero Activity data'!BN18*'Net zero supporting data'!AL194*kgtoGg,"ERROR"))</f>
        <v>9.2598148462053789E-2</v>
      </c>
      <c r="AV792" s="93">
        <f>IF('Net zero activities &amp; levers'!$C$10="Off",'Activity data'!BO18*EF!$H31*kgtoGg,IF('Net zero activities &amp; levers'!$C$10="On",'Net zero Activity data'!BO18*'Net zero supporting data'!AM194*kgtoGg,"ERROR"))</f>
        <v>9.4638161556723804E-2</v>
      </c>
      <c r="AW792" s="93">
        <f>IF('Net zero activities &amp; levers'!$C$10="Off",'Activity data'!BP18*EF!$H31*kgtoGg,IF('Net zero activities &amp; levers'!$C$10="On",'Net zero Activity data'!BP18*'Net zero supporting data'!AN194*kgtoGg,"ERROR"))</f>
        <v>9.6802979358765362E-2</v>
      </c>
      <c r="AY792" s="79"/>
      <c r="AZ792" s="79"/>
    </row>
    <row r="793" spans="1:52" x14ac:dyDescent="0.25">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0.60475451589519702</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0.59374595963332344</v>
      </c>
      <c r="T793" s="93">
        <f>IF('Net zero activities &amp; levers'!$C$10="Off",'Activity data'!AM19*EF!$H32*kgtoGg,IF('Net zero activities &amp; levers'!$C$10="On",'Net zero Activity data'!AM19*'Net zero supporting data'!K195*kgtoGg,"ERROR"))</f>
        <v>0.61510185994880018</v>
      </c>
      <c r="U793" s="93">
        <f>IF('Net zero activities &amp; levers'!$C$10="Off",'Activity data'!AN19*EF!$H32*kgtoGg,IF('Net zero activities &amp; levers'!$C$10="On",'Net zero Activity data'!AN19*'Net zero supporting data'!L195*kgtoGg,"ERROR"))</f>
        <v>0.62499993716979774</v>
      </c>
      <c r="V793" s="93">
        <f>IF('Net zero activities &amp; levers'!$C$10="Off",'Activity data'!AO19*EF!$H32*kgtoGg,IF('Net zero activities &amp; levers'!$C$10="On",'Net zero Activity data'!AO19*'Net zero supporting data'!M195*kgtoGg,"ERROR"))</f>
        <v>0.62757436654457688</v>
      </c>
      <c r="W793" s="93">
        <f>IF('Net zero activities &amp; levers'!$C$10="Off",'Activity data'!AP19*EF!$H32*kgtoGg,IF('Net zero activities &amp; levers'!$C$10="On",'Net zero Activity data'!AP19*'Net zero supporting data'!N195*kgtoGg,"ERROR"))</f>
        <v>0.63395905480820369</v>
      </c>
      <c r="X793" s="93">
        <f>IF('Net zero activities &amp; levers'!$C$10="Off",'Activity data'!AQ19*EF!$H32*kgtoGg,IF('Net zero activities &amp; levers'!$C$10="On",'Net zero Activity data'!AQ19*'Net zero supporting data'!O195*kgtoGg,"ERROR"))</f>
        <v>0.64098571522282144</v>
      </c>
      <c r="Y793" s="93">
        <f>IF('Net zero activities &amp; levers'!$C$10="Off",'Activity data'!AR19*EF!$H32*kgtoGg,IF('Net zero activities &amp; levers'!$C$10="On",'Net zero Activity data'!AR19*'Net zero supporting data'!P195*kgtoGg,"ERROR"))</f>
        <v>0.64935248324987727</v>
      </c>
      <c r="Z793" s="93">
        <f>IF('Net zero activities &amp; levers'!$C$10="Off",'Activity data'!AS19*EF!$H32*kgtoGg,IF('Net zero activities &amp; levers'!$C$10="On",'Net zero Activity data'!AS19*'Net zero supporting data'!Q195*kgtoGg,"ERROR"))</f>
        <v>0.65866446707229387</v>
      </c>
      <c r="AA793" s="93">
        <f>IF('Net zero activities &amp; levers'!$C$10="Off",'Activity data'!AT19*EF!$H32*kgtoGg,IF('Net zero activities &amp; levers'!$C$10="On",'Net zero Activity data'!AT19*'Net zero supporting data'!R195*kgtoGg,"ERROR"))</f>
        <v>0.66896441982909505</v>
      </c>
      <c r="AB793" s="93">
        <f>IF('Net zero activities &amp; levers'!$C$10="Off",'Activity data'!AU19*EF!$H32*kgtoGg,IF('Net zero activities &amp; levers'!$C$10="On",'Net zero Activity data'!AU19*'Net zero supporting data'!S195*kgtoGg,"ERROR"))</f>
        <v>0.68127036759086557</v>
      </c>
      <c r="AC793" s="93">
        <f>IF('Net zero activities &amp; levers'!$C$10="Off",'Activity data'!AV19*EF!$H32*kgtoGg,IF('Net zero activities &amp; levers'!$C$10="On",'Net zero Activity data'!AV19*'Net zero supporting data'!T195*kgtoGg,"ERROR"))</f>
        <v>0.69578711819602035</v>
      </c>
      <c r="AD793" s="93">
        <f>IF('Net zero activities &amp; levers'!$C$10="Off",'Activity data'!AW19*EF!$H32*kgtoGg,IF('Net zero activities &amp; levers'!$C$10="On",'Net zero Activity data'!AW19*'Net zero supporting data'!U195*kgtoGg,"ERROR"))</f>
        <v>0.71216230365178079</v>
      </c>
      <c r="AE793" s="93">
        <f>IF('Net zero activities &amp; levers'!$C$10="Off",'Activity data'!AX19*EF!$H32*kgtoGg,IF('Net zero activities &amp; levers'!$C$10="On",'Net zero Activity data'!AX19*'Net zero supporting data'!V195*kgtoGg,"ERROR"))</f>
        <v>0.72928847843162925</v>
      </c>
      <c r="AF793" s="93">
        <f>IF('Net zero activities &amp; levers'!$C$10="Off",'Activity data'!AY19*EF!$H32*kgtoGg,IF('Net zero activities &amp; levers'!$C$10="On",'Net zero Activity data'!AY19*'Net zero supporting data'!W195*kgtoGg,"ERROR"))</f>
        <v>0.74731833546352189</v>
      </c>
      <c r="AG793" s="93">
        <f>IF('Net zero activities &amp; levers'!$C$10="Off",'Activity data'!AZ19*EF!$H32*kgtoGg,IF('Net zero activities &amp; levers'!$C$10="On",'Net zero Activity data'!AZ19*'Net zero supporting data'!X195*kgtoGg,"ERROR"))</f>
        <v>0.76765599055514222</v>
      </c>
      <c r="AH793" s="93">
        <f>IF('Net zero activities &amp; levers'!$C$10="Off",'Activity data'!BA19*EF!$H32*kgtoGg,IF('Net zero activities &amp; levers'!$C$10="On",'Net zero Activity data'!BA19*'Net zero supporting data'!Y195*kgtoGg,"ERROR"))</f>
        <v>0.78907348125285737</v>
      </c>
      <c r="AI793" s="93">
        <f>IF('Net zero activities &amp; levers'!$C$10="Off",'Activity data'!BB19*EF!$H32*kgtoGg,IF('Net zero activities &amp; levers'!$C$10="On",'Net zero Activity data'!BB19*'Net zero supporting data'!Z195*kgtoGg,"ERROR"))</f>
        <v>0.81164820328771115</v>
      </c>
      <c r="AJ793" s="93">
        <f>IF('Net zero activities &amp; levers'!$C$10="Off",'Activity data'!BC19*EF!$H32*kgtoGg,IF('Net zero activities &amp; levers'!$C$10="On",'Net zero Activity data'!BC19*'Net zero supporting data'!AA195*kgtoGg,"ERROR"))</f>
        <v>0.8355278973713316</v>
      </c>
      <c r="AK793" s="93">
        <f>IF('Net zero activities &amp; levers'!$C$10="Off",'Activity data'!BD19*EF!$H32*kgtoGg,IF('Net zero activities &amp; levers'!$C$10="On",'Net zero Activity data'!BD19*'Net zero supporting data'!AB195*kgtoGg,"ERROR"))</f>
        <v>0.86041157800508183</v>
      </c>
      <c r="AL793" s="93">
        <f>IF('Net zero activities &amp; levers'!$C$10="Off",'Activity data'!BE19*EF!$H32*kgtoGg,IF('Net zero activities &amp; levers'!$C$10="On",'Net zero Activity data'!BE19*'Net zero supporting data'!AC195*kgtoGg,"ERROR"))</f>
        <v>0.88561667201804961</v>
      </c>
      <c r="AM793" s="93">
        <f>IF('Net zero activities &amp; levers'!$C$10="Off",'Activity data'!BF19*EF!$H32*kgtoGg,IF('Net zero activities &amp; levers'!$C$10="On",'Net zero Activity data'!BF19*'Net zero supporting data'!AD195*kgtoGg,"ERROR"))</f>
        <v>0.91087540031171421</v>
      </c>
      <c r="AN793" s="93">
        <f>IF('Net zero activities &amp; levers'!$C$10="Off",'Activity data'!BG19*EF!$H32*kgtoGg,IF('Net zero activities &amp; levers'!$C$10="On",'Net zero Activity data'!BG19*'Net zero supporting data'!AE195*kgtoGg,"ERROR"))</f>
        <v>0.93719126710747669</v>
      </c>
      <c r="AO793" s="93">
        <f>IF('Net zero activities &amp; levers'!$C$10="Off",'Activity data'!BH19*EF!$H32*kgtoGg,IF('Net zero activities &amp; levers'!$C$10="On",'Net zero Activity data'!BH19*'Net zero supporting data'!AF195*kgtoGg,"ERROR"))</f>
        <v>0.96310717691671177</v>
      </c>
      <c r="AP793" s="93">
        <f>IF('Net zero activities &amp; levers'!$C$10="Off",'Activity data'!BI19*EF!$H32*kgtoGg,IF('Net zero activities &amp; levers'!$C$10="On",'Net zero Activity data'!BI19*'Net zero supporting data'!AG195*kgtoGg,"ERROR"))</f>
        <v>0.98990787400485714</v>
      </c>
      <c r="AQ793" s="93">
        <f>IF('Net zero activities &amp; levers'!$C$10="Off",'Activity data'!BJ19*EF!$H32*kgtoGg,IF('Net zero activities &amp; levers'!$C$10="On",'Net zero Activity data'!BJ19*'Net zero supporting data'!AH195*kgtoGg,"ERROR"))</f>
        <v>1.0179213955755684</v>
      </c>
      <c r="AR793" s="93">
        <f>IF('Net zero activities &amp; levers'!$C$10="Off",'Activity data'!BK19*EF!$H32*kgtoGg,IF('Net zero activities &amp; levers'!$C$10="On",'Net zero Activity data'!BK19*'Net zero supporting data'!AI195*kgtoGg,"ERROR"))</f>
        <v>1.047235539230829</v>
      </c>
      <c r="AS793" s="93">
        <f>IF('Net zero activities &amp; levers'!$C$10="Off",'Activity data'!BL19*EF!$H32*kgtoGg,IF('Net zero activities &amp; levers'!$C$10="On",'Net zero Activity data'!BL19*'Net zero supporting data'!AJ195*kgtoGg,"ERROR"))</f>
        <v>1.0779347403326329</v>
      </c>
      <c r="AT793" s="93">
        <f>IF('Net zero activities &amp; levers'!$C$10="Off",'Activity data'!BM19*EF!$H32*kgtoGg,IF('Net zero activities &amp; levers'!$C$10="On",'Net zero Activity data'!BM19*'Net zero supporting data'!AK195*kgtoGg,"ERROR"))</f>
        <v>1.1080747670252975</v>
      </c>
      <c r="AU793" s="93">
        <f>IF('Net zero activities &amp; levers'!$C$10="Off",'Activity data'!BN19*EF!$H32*kgtoGg,IF('Net zero activities &amp; levers'!$C$10="On",'Net zero Activity data'!BN19*'Net zero supporting data'!AL195*kgtoGg,"ERROR"))</f>
        <v>1.1396138266260938</v>
      </c>
      <c r="AV793" s="93">
        <f>IF('Net zero activities &amp; levers'!$C$10="Off",'Activity data'!BO19*EF!$H32*kgtoGg,IF('Net zero activities &amp; levers'!$C$10="On",'Net zero Activity data'!BO19*'Net zero supporting data'!AM195*kgtoGg,"ERROR"))</f>
        <v>1.1733190443821473</v>
      </c>
      <c r="AW793" s="93">
        <f>IF('Net zero activities &amp; levers'!$C$10="Off",'Activity data'!BP19*EF!$H32*kgtoGg,IF('Net zero activities &amp; levers'!$C$10="On",'Net zero Activity data'!BP19*'Net zero supporting data'!AN195*kgtoGg,"ERROR"))</f>
        <v>1.208922401682198</v>
      </c>
      <c r="AY793" s="79"/>
      <c r="AZ793" s="79"/>
    </row>
    <row r="794" spans="1:52" x14ac:dyDescent="0.25">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2.2910596881616563</v>
      </c>
      <c r="P794" s="27">
        <f t="shared" si="222"/>
        <v>2.2612642885898917</v>
      </c>
      <c r="Q794" s="27">
        <f t="shared" si="222"/>
        <v>2.2487211059946208</v>
      </c>
      <c r="R794" s="27">
        <f t="shared" si="222"/>
        <v>2.2390235702415184</v>
      </c>
      <c r="S794" s="27">
        <f t="shared" si="222"/>
        <v>1.9290254090022454</v>
      </c>
      <c r="T794" s="27">
        <f t="shared" si="222"/>
        <v>2.0721603762721794</v>
      </c>
      <c r="U794" s="27">
        <f t="shared" si="222"/>
        <v>2.1116387319754453</v>
      </c>
      <c r="V794" s="27">
        <f t="shared" si="222"/>
        <v>2.0814689805174984</v>
      </c>
      <c r="W794" s="27">
        <f t="shared" si="222"/>
        <v>2.0816313202114962</v>
      </c>
      <c r="X794" s="27">
        <f t="shared" si="222"/>
        <v>2.0848873315390253</v>
      </c>
      <c r="Y794" s="27">
        <f t="shared" si="222"/>
        <v>2.1019366050515993</v>
      </c>
      <c r="Z794" s="27">
        <f t="shared" si="222"/>
        <v>2.1286964302578189</v>
      </c>
      <c r="AA794" s="27">
        <f t="shared" si="222"/>
        <v>2.1653238114410347</v>
      </c>
      <c r="AB794" s="27">
        <f t="shared" si="222"/>
        <v>2.2204734624700375</v>
      </c>
      <c r="AC794" s="27">
        <f t="shared" si="222"/>
        <v>2.2953594743770229</v>
      </c>
      <c r="AD794" s="27">
        <f t="shared" si="222"/>
        <v>2.3864591752761957</v>
      </c>
      <c r="AE794" s="27">
        <f t="shared" si="222"/>
        <v>2.4836950973349508</v>
      </c>
      <c r="AF794" s="27">
        <f t="shared" si="222"/>
        <v>2.5882229276888769</v>
      </c>
      <c r="AG794" s="27">
        <f t="shared" si="222"/>
        <v>2.7119724129624112</v>
      </c>
      <c r="AH794" s="27">
        <f t="shared" si="222"/>
        <v>2.8440806469047257</v>
      </c>
      <c r="AI794" s="27">
        <f t="shared" si="222"/>
        <v>2.9849440454697027</v>
      </c>
      <c r="AJ794" s="27">
        <f t="shared" si="222"/>
        <v>3.1357331677554514</v>
      </c>
      <c r="AK794" s="27">
        <f t="shared" si="222"/>
        <v>3.2939342554614459</v>
      </c>
      <c r="AL794" s="27">
        <f t="shared" si="222"/>
        <v>3.4537806650739626</v>
      </c>
      <c r="AM794" s="27">
        <f t="shared" si="222"/>
        <v>3.6130233904461213</v>
      </c>
      <c r="AN794" s="27">
        <f t="shared" si="222"/>
        <v>3.7798456657596979</v>
      </c>
      <c r="AO794" s="27">
        <f t="shared" si="222"/>
        <v>3.9424101344582398</v>
      </c>
      <c r="AP794" s="27">
        <f t="shared" si="222"/>
        <v>4.11125647815427</v>
      </c>
      <c r="AQ794" s="27">
        <f t="shared" si="222"/>
        <v>4.2889358799478661</v>
      </c>
      <c r="AR794" s="27">
        <f t="shared" si="222"/>
        <v>4.47610389113167</v>
      </c>
      <c r="AS794" s="27">
        <f t="shared" si="222"/>
        <v>4.6733862298936391</v>
      </c>
      <c r="AT794" s="27">
        <f t="shared" si="222"/>
        <v>4.8652953211890697</v>
      </c>
      <c r="AU794" s="27">
        <f t="shared" si="222"/>
        <v>5.0673001555176231</v>
      </c>
      <c r="AV794" s="27">
        <f t="shared" si="222"/>
        <v>5.2852398392324584</v>
      </c>
      <c r="AW794" s="27">
        <f t="shared" si="222"/>
        <v>5.5168903048159867</v>
      </c>
      <c r="AY794" s="79"/>
      <c r="AZ794" s="79"/>
    </row>
    <row r="795" spans="1:52" x14ac:dyDescent="0.25">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2.3631963555267657E-2</v>
      </c>
      <c r="M795" s="27">
        <f t="shared" si="223"/>
        <v>2.4182412868997839E-2</v>
      </c>
      <c r="N795" s="27">
        <f t="shared" si="223"/>
        <v>2.460500634884424E-2</v>
      </c>
      <c r="O795" s="27">
        <f t="shared" si="223"/>
        <v>2.4944242822745925E-2</v>
      </c>
      <c r="P795" s="27">
        <f t="shared" si="223"/>
        <v>2.5198104828966564E-2</v>
      </c>
      <c r="Q795" s="27">
        <f t="shared" si="223"/>
        <v>2.5523625995077459E-2</v>
      </c>
      <c r="R795" s="27">
        <f t="shared" si="223"/>
        <v>2.5862077897454101E-2</v>
      </c>
      <c r="S795" s="27">
        <f t="shared" si="223"/>
        <v>2.473941498472184E-2</v>
      </c>
      <c r="T795" s="27">
        <f t="shared" si="223"/>
        <v>2.5629244164533362E-2</v>
      </c>
      <c r="U795" s="27">
        <f t="shared" si="223"/>
        <v>2.6041664048741597E-2</v>
      </c>
      <c r="V795" s="27">
        <f t="shared" si="223"/>
        <v>2.6148931939357391E-2</v>
      </c>
      <c r="W795" s="27">
        <f t="shared" si="223"/>
        <v>2.6414960617008508E-2</v>
      </c>
      <c r="X795" s="27">
        <f t="shared" si="223"/>
        <v>2.6707738134284252E-2</v>
      </c>
      <c r="Y795" s="27">
        <f t="shared" si="223"/>
        <v>2.7056353468744913E-2</v>
      </c>
      <c r="Z795" s="27">
        <f t="shared" si="223"/>
        <v>2.7444352794678932E-2</v>
      </c>
      <c r="AA795" s="27">
        <f t="shared" si="223"/>
        <v>2.7873517492878988E-2</v>
      </c>
      <c r="AB795" s="27">
        <f t="shared" si="223"/>
        <v>2.8386265316286095E-2</v>
      </c>
      <c r="AC795" s="27">
        <f t="shared" si="223"/>
        <v>2.8991129924834207E-2</v>
      </c>
      <c r="AD795" s="27">
        <f t="shared" si="223"/>
        <v>2.9673429318824225E-2</v>
      </c>
      <c r="AE795" s="27">
        <f t="shared" si="223"/>
        <v>3.0387019934651243E-2</v>
      </c>
      <c r="AF795" s="27">
        <f t="shared" si="223"/>
        <v>3.1138263977646775E-2</v>
      </c>
      <c r="AG795" s="27">
        <f t="shared" si="223"/>
        <v>3.1985666273130958E-2</v>
      </c>
      <c r="AH795" s="27">
        <f t="shared" si="223"/>
        <v>3.2878061718869082E-2</v>
      </c>
      <c r="AI795" s="27">
        <f t="shared" si="223"/>
        <v>3.3818675136987997E-2</v>
      </c>
      <c r="AJ795" s="27">
        <f t="shared" si="223"/>
        <v>3.4813662390472185E-2</v>
      </c>
      <c r="AK795" s="27">
        <f t="shared" si="223"/>
        <v>3.5850482416878444E-2</v>
      </c>
      <c r="AL795" s="27">
        <f t="shared" si="223"/>
        <v>3.6900694667418771E-2</v>
      </c>
      <c r="AM795" s="27">
        <f t="shared" si="223"/>
        <v>3.79531416796548E-2</v>
      </c>
      <c r="AN795" s="27">
        <f t="shared" si="223"/>
        <v>3.9049636129478232E-2</v>
      </c>
      <c r="AO795" s="27">
        <f t="shared" si="223"/>
        <v>4.0129465704863039E-2</v>
      </c>
      <c r="AP795" s="27">
        <f t="shared" si="223"/>
        <v>4.1246161416869084E-2</v>
      </c>
      <c r="AQ795" s="27">
        <f t="shared" si="223"/>
        <v>4.2413391482315384E-2</v>
      </c>
      <c r="AR795" s="27">
        <f t="shared" si="223"/>
        <v>4.3634814134617915E-2</v>
      </c>
      <c r="AS795" s="27">
        <f t="shared" si="223"/>
        <v>4.4913947513859742E-2</v>
      </c>
      <c r="AT795" s="27">
        <f t="shared" si="223"/>
        <v>4.6169781959387438E-2</v>
      </c>
      <c r="AU795" s="27">
        <f t="shared" si="223"/>
        <v>4.7483909442753956E-2</v>
      </c>
      <c r="AV795" s="27">
        <f t="shared" si="223"/>
        <v>4.8888293515922839E-2</v>
      </c>
      <c r="AW795" s="27">
        <f t="shared" si="223"/>
        <v>5.0371766736758299E-2</v>
      </c>
      <c r="AY795" s="79"/>
      <c r="AZ795" s="79"/>
    </row>
    <row r="796" spans="1:52" x14ac:dyDescent="0.25">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9.5803753116994184E-2</v>
      </c>
      <c r="O796" s="27">
        <f t="shared" si="225"/>
        <v>9.5460820340069114E-2</v>
      </c>
      <c r="P796" s="27">
        <f t="shared" si="225"/>
        <v>9.4219345357912251E-2</v>
      </c>
      <c r="Q796" s="27">
        <f t="shared" si="225"/>
        <v>9.3696712749775951E-2</v>
      </c>
      <c r="R796" s="27">
        <f t="shared" si="225"/>
        <v>9.3292648760063338E-2</v>
      </c>
      <c r="S796" s="27">
        <f t="shared" si="225"/>
        <v>8.0376058708426956E-2</v>
      </c>
      <c r="T796" s="27">
        <f t="shared" si="225"/>
        <v>8.6340015678007545E-2</v>
      </c>
      <c r="U796" s="27">
        <f t="shared" si="225"/>
        <v>8.7984947165643632E-2</v>
      </c>
      <c r="V796" s="27">
        <f t="shared" si="225"/>
        <v>8.6727874188229179E-2</v>
      </c>
      <c r="W796" s="27">
        <f t="shared" si="225"/>
        <v>8.6734638342145773E-2</v>
      </c>
      <c r="X796" s="27">
        <f t="shared" si="225"/>
        <v>8.6870305480792789E-2</v>
      </c>
      <c r="Y796" s="27">
        <f t="shared" si="225"/>
        <v>8.7580691877150063E-2</v>
      </c>
      <c r="Z796" s="27">
        <f t="shared" si="225"/>
        <v>8.8695684594075869E-2</v>
      </c>
      <c r="AA796" s="27">
        <f t="shared" si="225"/>
        <v>9.0221825476709872E-2</v>
      </c>
      <c r="AB796" s="27">
        <f t="shared" si="225"/>
        <v>9.2519727602918309E-2</v>
      </c>
      <c r="AC796" s="27">
        <f t="shared" si="225"/>
        <v>9.5639978099042705E-2</v>
      </c>
      <c r="AD796" s="27">
        <f t="shared" si="225"/>
        <v>9.943579896984156E-2</v>
      </c>
      <c r="AE796" s="27">
        <f t="shared" si="225"/>
        <v>0.10348729572228972</v>
      </c>
      <c r="AF796" s="27">
        <f t="shared" si="225"/>
        <v>0.10784262198703665</v>
      </c>
      <c r="AG796" s="27">
        <f t="shared" si="225"/>
        <v>0.11299885054010057</v>
      </c>
      <c r="AH796" s="27">
        <f t="shared" si="225"/>
        <v>0.11850336028769703</v>
      </c>
      <c r="AI796" s="27">
        <f t="shared" si="225"/>
        <v>0.12437266856123773</v>
      </c>
      <c r="AJ796" s="27">
        <f t="shared" si="225"/>
        <v>0.13065554865647727</v>
      </c>
      <c r="AK796" s="27">
        <f t="shared" si="225"/>
        <v>0.13724726064422701</v>
      </c>
      <c r="AL796" s="27">
        <f t="shared" si="225"/>
        <v>0.14390752771141524</v>
      </c>
      <c r="AM796" s="27">
        <f t="shared" si="225"/>
        <v>0.15054264126858852</v>
      </c>
      <c r="AN796" s="27">
        <f t="shared" si="225"/>
        <v>0.15749356940665424</v>
      </c>
      <c r="AO796" s="27">
        <f t="shared" si="225"/>
        <v>0.16426708893576017</v>
      </c>
      <c r="AP796" s="27">
        <f t="shared" si="225"/>
        <v>0.17130235325642809</v>
      </c>
      <c r="AQ796" s="27">
        <f t="shared" si="225"/>
        <v>0.17870566166449456</v>
      </c>
      <c r="AR796" s="27">
        <f t="shared" si="225"/>
        <v>0.18650432879715309</v>
      </c>
      <c r="AS796" s="27">
        <f t="shared" si="225"/>
        <v>0.19472442624556849</v>
      </c>
      <c r="AT796" s="27">
        <f t="shared" si="225"/>
        <v>0.2027206383828781</v>
      </c>
      <c r="AU796" s="27">
        <f t="shared" si="225"/>
        <v>0.2111375064799012</v>
      </c>
      <c r="AV796" s="27">
        <f t="shared" si="225"/>
        <v>0.22021832663468599</v>
      </c>
      <c r="AW796" s="27">
        <f t="shared" si="225"/>
        <v>0.22987042936733301</v>
      </c>
      <c r="AY796" s="79"/>
      <c r="AZ796" s="79"/>
    </row>
    <row r="797" spans="1:52" x14ac:dyDescent="0.25">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5.9474079071945865E-2</v>
      </c>
      <c r="L797" s="27">
        <f t="shared" si="226"/>
        <v>5.9806569587962537E-2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5.9455674798365013E-2</v>
      </c>
      <c r="T797" s="27">
        <f t="shared" si="226"/>
        <v>6.0451967243316342E-2</v>
      </c>
      <c r="U797" s="27">
        <f t="shared" si="226"/>
        <v>6.0766078623677403E-2</v>
      </c>
      <c r="V797" s="27">
        <f t="shared" si="226"/>
        <v>6.066593992199025E-2</v>
      </c>
      <c r="W797" s="27">
        <f t="shared" si="226"/>
        <v>6.0809114383009413E-2</v>
      </c>
      <c r="X797" s="27">
        <f t="shared" si="226"/>
        <v>6.100366299603751E-2</v>
      </c>
      <c r="Y797" s="27">
        <f t="shared" si="226"/>
        <v>6.1277074183990775E-2</v>
      </c>
      <c r="Z797" s="27">
        <f t="shared" si="226"/>
        <v>6.160586812377028E-2</v>
      </c>
      <c r="AA797" s="27">
        <f t="shared" si="226"/>
        <v>6.1991300127351358E-2</v>
      </c>
      <c r="AB797" s="27">
        <f t="shared" si="226"/>
        <v>6.248976898306801E-2</v>
      </c>
      <c r="AC797" s="27">
        <f t="shared" si="226"/>
        <v>6.3111385034879647E-2</v>
      </c>
      <c r="AD797" s="27">
        <f t="shared" si="226"/>
        <v>6.3834798962092945E-2</v>
      </c>
      <c r="AE797" s="27">
        <f t="shared" si="226"/>
        <v>6.4597593140420823E-2</v>
      </c>
      <c r="AF797" s="27">
        <f t="shared" si="226"/>
        <v>6.5407717765887455E-2</v>
      </c>
      <c r="AG797" s="27">
        <f t="shared" si="226"/>
        <v>6.6341504779431473E-2</v>
      </c>
      <c r="AH797" s="27">
        <f t="shared" si="226"/>
        <v>6.7330403439729181E-2</v>
      </c>
      <c r="AI797" s="27">
        <f t="shared" si="226"/>
        <v>6.837825340455779E-2</v>
      </c>
      <c r="AJ797" s="27">
        <f t="shared" si="226"/>
        <v>6.949219402221983E-2</v>
      </c>
      <c r="AK797" s="27">
        <f t="shared" si="226"/>
        <v>7.0654806858806291E-2</v>
      </c>
      <c r="AL797" s="27">
        <f t="shared" si="226"/>
        <v>7.182879608717245E-2</v>
      </c>
      <c r="AM797" s="27">
        <f t="shared" si="226"/>
        <v>7.2999789176038873E-2</v>
      </c>
      <c r="AN797" s="27">
        <f t="shared" si="226"/>
        <v>7.4221699981571645E-2</v>
      </c>
      <c r="AO797" s="27">
        <f t="shared" si="226"/>
        <v>7.541600988185021E-2</v>
      </c>
      <c r="AP797" s="27">
        <f t="shared" si="226"/>
        <v>7.6651170682367667E-2</v>
      </c>
      <c r="AQ797" s="27">
        <f t="shared" si="226"/>
        <v>7.7944182647758153E-2</v>
      </c>
      <c r="AR797" s="27">
        <f t="shared" si="226"/>
        <v>7.929894190918986E-2</v>
      </c>
      <c r="AS797" s="27">
        <f t="shared" si="226"/>
        <v>8.0719108786434957E-2</v>
      </c>
      <c r="AT797" s="27">
        <f t="shared" si="226"/>
        <v>8.2102038153258075E-2</v>
      </c>
      <c r="AU797" s="27">
        <f t="shared" si="226"/>
        <v>8.3550657465590011E-2</v>
      </c>
      <c r="AV797" s="27">
        <f t="shared" si="226"/>
        <v>8.5104479324389026E-2</v>
      </c>
      <c r="AW797" s="27">
        <f t="shared" si="226"/>
        <v>8.6748447527684097E-2</v>
      </c>
      <c r="AY797" s="79"/>
      <c r="AZ797" s="79"/>
    </row>
    <row r="798" spans="1:52" x14ac:dyDescent="0.25">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0.26041511380118887</v>
      </c>
      <c r="L798" s="27">
        <f t="shared" si="227"/>
        <v>0.26187096745907495</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0.2603345282574735</v>
      </c>
      <c r="T798" s="27">
        <f t="shared" si="227"/>
        <v>0.26469692637241377</v>
      </c>
      <c r="U798" s="27">
        <f t="shared" si="227"/>
        <v>0.26607230455631165</v>
      </c>
      <c r="V798" s="27">
        <f t="shared" si="227"/>
        <v>0.2656338340191855</v>
      </c>
      <c r="W798" s="27">
        <f t="shared" si="227"/>
        <v>0.26626074231506047</v>
      </c>
      <c r="X798" s="27">
        <f t="shared" si="227"/>
        <v>0.26711259912381052</v>
      </c>
      <c r="Y798" s="27">
        <f t="shared" si="227"/>
        <v>0.26830976613734653</v>
      </c>
      <c r="Z798" s="27">
        <f t="shared" si="227"/>
        <v>0.26974943384773248</v>
      </c>
      <c r="AA798" s="27">
        <f t="shared" si="227"/>
        <v>0.27143709880432254</v>
      </c>
      <c r="AB798" s="27">
        <f t="shared" si="227"/>
        <v>0.27361971055406936</v>
      </c>
      <c r="AC798" s="27">
        <f t="shared" si="227"/>
        <v>0.27634153857392568</v>
      </c>
      <c r="AD798" s="27">
        <f t="shared" si="227"/>
        <v>0.27950910204225143</v>
      </c>
      <c r="AE798" s="27">
        <f t="shared" si="227"/>
        <v>0.28284909714357687</v>
      </c>
      <c r="AF798" s="27">
        <f t="shared" si="227"/>
        <v>0.28639633486168981</v>
      </c>
      <c r="AG798" s="27">
        <f t="shared" si="227"/>
        <v>0.29048504468608194</v>
      </c>
      <c r="AH798" s="27">
        <f t="shared" si="227"/>
        <v>0.29481506813794139</v>
      </c>
      <c r="AI798" s="27">
        <f t="shared" si="227"/>
        <v>0.29940321766619754</v>
      </c>
      <c r="AJ798" s="27">
        <f t="shared" si="227"/>
        <v>0.30428075385074782</v>
      </c>
      <c r="AK798" s="27">
        <f t="shared" si="227"/>
        <v>0.30937140777714384</v>
      </c>
      <c r="AL798" s="27">
        <f t="shared" si="227"/>
        <v>0.3145118747381625</v>
      </c>
      <c r="AM798" s="27">
        <f t="shared" si="227"/>
        <v>0.31963922270648765</v>
      </c>
      <c r="AN798" s="27">
        <f t="shared" si="227"/>
        <v>0.32498952062522957</v>
      </c>
      <c r="AO798" s="27">
        <f t="shared" si="227"/>
        <v>0.33021896433328074</v>
      </c>
      <c r="AP798" s="27">
        <f t="shared" si="227"/>
        <v>0.33562727910584594</v>
      </c>
      <c r="AQ798" s="27">
        <f t="shared" si="227"/>
        <v>0.34128890284794944</v>
      </c>
      <c r="AR798" s="27">
        <f t="shared" si="227"/>
        <v>0.34722089528472461</v>
      </c>
      <c r="AS798" s="27">
        <f t="shared" si="227"/>
        <v>0.35343928360994897</v>
      </c>
      <c r="AT798" s="27">
        <f t="shared" si="227"/>
        <v>0.35949462257542664</v>
      </c>
      <c r="AU798" s="27">
        <f t="shared" si="227"/>
        <v>0.36583759364723029</v>
      </c>
      <c r="AV798" s="27">
        <f t="shared" si="227"/>
        <v>0.3726412079696384</v>
      </c>
      <c r="AW798" s="27">
        <f t="shared" si="227"/>
        <v>0.37983953997287506</v>
      </c>
      <c r="AY798" s="79"/>
      <c r="AZ798" s="79"/>
    </row>
    <row r="799" spans="1:52" x14ac:dyDescent="0.25">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1.1586934798802533E-2</v>
      </c>
      <c r="L799" s="27">
        <f t="shared" si="228"/>
        <v>1.1651711689683767E-2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1.1583349217969196E-2</v>
      </c>
      <c r="T799" s="27">
        <f t="shared" si="228"/>
        <v>1.1777450173886912E-2</v>
      </c>
      <c r="U799" s="27">
        <f t="shared" si="228"/>
        <v>1.1838646381387711E-2</v>
      </c>
      <c r="V799" s="27">
        <f t="shared" si="228"/>
        <v>1.1819137031677862E-2</v>
      </c>
      <c r="W799" s="27">
        <f t="shared" si="228"/>
        <v>1.1847030748916861E-2</v>
      </c>
      <c r="X799" s="27">
        <f t="shared" si="228"/>
        <v>1.1884933346645648E-2</v>
      </c>
      <c r="Y799" s="27">
        <f t="shared" si="228"/>
        <v>1.1938200209411951E-2</v>
      </c>
      <c r="Z799" s="27">
        <f t="shared" si="228"/>
        <v>1.2002256921208324E-2</v>
      </c>
      <c r="AA799" s="27">
        <f t="shared" si="228"/>
        <v>1.2077348046023615E-2</v>
      </c>
      <c r="AB799" s="27">
        <f t="shared" si="228"/>
        <v>1.2174461380446762E-2</v>
      </c>
      <c r="AC799" s="27">
        <f t="shared" si="228"/>
        <v>1.2295566654788504E-2</v>
      </c>
      <c r="AD799" s="27">
        <f t="shared" si="228"/>
        <v>1.2436504524495172E-2</v>
      </c>
      <c r="AE799" s="27">
        <f t="shared" si="228"/>
        <v>1.2585114583652197E-2</v>
      </c>
      <c r="AF799" s="27">
        <f t="shared" si="228"/>
        <v>1.2742945715477389E-2</v>
      </c>
      <c r="AG799" s="27">
        <f t="shared" si="228"/>
        <v>1.2924869158609895E-2</v>
      </c>
      <c r="AH799" s="27">
        <f t="shared" si="228"/>
        <v>1.3117529633194651E-2</v>
      </c>
      <c r="AI799" s="27">
        <f t="shared" si="228"/>
        <v>1.3321675193930606E-2</v>
      </c>
      <c r="AJ799" s="27">
        <f t="shared" si="228"/>
        <v>1.3538696752027769E-2</v>
      </c>
      <c r="AK799" s="27">
        <f t="shared" si="228"/>
        <v>1.376520079116526E-2</v>
      </c>
      <c r="AL799" s="27">
        <f t="shared" si="228"/>
        <v>1.3993921216194792E-2</v>
      </c>
      <c r="AM799" s="27">
        <f t="shared" si="228"/>
        <v>1.4222057923517824E-2</v>
      </c>
      <c r="AN799" s="27">
        <f t="shared" si="228"/>
        <v>1.4460114587102871E-2</v>
      </c>
      <c r="AO799" s="27">
        <f t="shared" si="228"/>
        <v>1.4692793951962841E-2</v>
      </c>
      <c r="AP799" s="27">
        <f t="shared" si="228"/>
        <v>1.493343202295036E-2</v>
      </c>
      <c r="AQ799" s="27">
        <f t="shared" si="228"/>
        <v>1.5185340847279152E-2</v>
      </c>
      <c r="AR799" s="27">
        <f t="shared" si="228"/>
        <v>1.5449279481979043E-2</v>
      </c>
      <c r="AS799" s="27">
        <f t="shared" si="228"/>
        <v>1.57259610425317E-2</v>
      </c>
      <c r="AT799" s="27">
        <f t="shared" si="228"/>
        <v>1.599538786939092E-2</v>
      </c>
      <c r="AU799" s="27">
        <f t="shared" si="228"/>
        <v>1.6277612626498489E-2</v>
      </c>
      <c r="AV799" s="27">
        <f t="shared" si="228"/>
        <v>1.6580333288134606E-2</v>
      </c>
      <c r="AW799" s="27">
        <f t="shared" si="228"/>
        <v>1.690061655573832E-2</v>
      </c>
      <c r="AY799" s="79"/>
      <c r="AZ799" s="79"/>
    </row>
    <row r="800" spans="1:52" x14ac:dyDescent="0.25">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0.46906920988966821</v>
      </c>
      <c r="S800" s="27">
        <f t="shared" si="229"/>
        <v>0.41625563284018546</v>
      </c>
      <c r="T800" s="27">
        <f t="shared" si="229"/>
        <v>0.43182568050754744</v>
      </c>
      <c r="U800" s="27">
        <f t="shared" si="229"/>
        <v>0.43276986250657662</v>
      </c>
      <c r="V800" s="27">
        <f t="shared" si="229"/>
        <v>0.42451039024353943</v>
      </c>
      <c r="W800" s="27">
        <f t="shared" si="229"/>
        <v>0.42069180034718484</v>
      </c>
      <c r="X800" s="27">
        <f t="shared" si="229"/>
        <v>0.41748672112744412</v>
      </c>
      <c r="Y800" s="27">
        <f t="shared" si="229"/>
        <v>0.41598667621140395</v>
      </c>
      <c r="Z800" s="27">
        <f t="shared" si="229"/>
        <v>0.41562660460689055</v>
      </c>
      <c r="AA800" s="27">
        <f t="shared" si="229"/>
        <v>0.41638478302253951</v>
      </c>
      <c r="AB800" s="27">
        <f t="shared" si="229"/>
        <v>0.41929640578390009</v>
      </c>
      <c r="AC800" s="27">
        <f t="shared" si="229"/>
        <v>0.42444171586713753</v>
      </c>
      <c r="AD800" s="27">
        <f t="shared" si="229"/>
        <v>0.42769121343162542</v>
      </c>
      <c r="AE800" s="27">
        <f t="shared" si="229"/>
        <v>0.43122464412194694</v>
      </c>
      <c r="AF800" s="27">
        <f t="shared" si="229"/>
        <v>0.43513842510634143</v>
      </c>
      <c r="AG800" s="27">
        <f t="shared" si="229"/>
        <v>0.44072443701805641</v>
      </c>
      <c r="AH800" s="27">
        <f t="shared" si="229"/>
        <v>0.44666051556625885</v>
      </c>
      <c r="AI800" s="27">
        <f t="shared" si="229"/>
        <v>0.45294268891437839</v>
      </c>
      <c r="AJ800" s="27">
        <f t="shared" si="229"/>
        <v>0.45963621470445037</v>
      </c>
      <c r="AK800" s="27">
        <f t="shared" si="229"/>
        <v>0.46641324596689721</v>
      </c>
      <c r="AL800" s="27">
        <f t="shared" si="229"/>
        <v>0.47264962005514738</v>
      </c>
      <c r="AM800" s="27">
        <f t="shared" si="229"/>
        <v>0.47812233722890674</v>
      </c>
      <c r="AN800" s="27">
        <f t="shared" si="229"/>
        <v>0.48610117669198055</v>
      </c>
      <c r="AO800" s="27">
        <f t="shared" si="229"/>
        <v>0.49310549660544545</v>
      </c>
      <c r="AP800" s="27">
        <f t="shared" si="229"/>
        <v>0.50014466528570589</v>
      </c>
      <c r="AQ800" s="27">
        <f t="shared" si="229"/>
        <v>0.50742581284770016</v>
      </c>
      <c r="AR800" s="27">
        <f t="shared" si="229"/>
        <v>0.51496539369300465</v>
      </c>
      <c r="AS800" s="27">
        <f t="shared" si="229"/>
        <v>0.5227731481986807</v>
      </c>
      <c r="AT800" s="27">
        <f t="shared" si="229"/>
        <v>0.52946550826491434</v>
      </c>
      <c r="AU800" s="27">
        <f t="shared" si="229"/>
        <v>0.53638897290676979</v>
      </c>
      <c r="AV800" s="27">
        <f t="shared" si="229"/>
        <v>0.54398533982982011</v>
      </c>
      <c r="AW800" s="27">
        <f t="shared" si="229"/>
        <v>0.55199781660523584</v>
      </c>
      <c r="AY800" s="79"/>
      <c r="AZ800" s="79"/>
    </row>
    <row r="801" spans="1:52" x14ac:dyDescent="0.25">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0.71847062359542524</v>
      </c>
      <c r="S801" s="27">
        <f t="shared" si="230"/>
        <v>0.63757636996071732</v>
      </c>
      <c r="T801" s="27">
        <f t="shared" si="230"/>
        <v>0.66142492284188215</v>
      </c>
      <c r="U801" s="27">
        <f t="shared" si="230"/>
        <v>0.66287112100481371</v>
      </c>
      <c r="V801" s="27">
        <f t="shared" si="230"/>
        <v>0.65022013462097228</v>
      </c>
      <c r="W801" s="27">
        <f t="shared" si="230"/>
        <v>0.64437122233629163</v>
      </c>
      <c r="X801" s="27">
        <f t="shared" si="230"/>
        <v>0.6394620208429308</v>
      </c>
      <c r="Y801" s="27">
        <f t="shared" si="230"/>
        <v>0.63716441063205809</v>
      </c>
      <c r="Z801" s="27">
        <f t="shared" si="230"/>
        <v>0.63661289101665963</v>
      </c>
      <c r="AA801" s="27">
        <f t="shared" si="230"/>
        <v>0.63777418855570711</v>
      </c>
      <c r="AB801" s="27">
        <f t="shared" si="230"/>
        <v>0.64223390447166229</v>
      </c>
      <c r="AC801" s="27">
        <f t="shared" si="230"/>
        <v>0.65011494647176482</v>
      </c>
      <c r="AD801" s="27">
        <f t="shared" si="230"/>
        <v>0.65509218328950125</v>
      </c>
      <c r="AE801" s="27">
        <f t="shared" si="230"/>
        <v>0.6605043188506986</v>
      </c>
      <c r="AF801" s="27">
        <f t="shared" si="230"/>
        <v>0.66649903478000705</v>
      </c>
      <c r="AG801" s="27">
        <f t="shared" si="230"/>
        <v>0.67505509724798551</v>
      </c>
      <c r="AH801" s="27">
        <f t="shared" si="230"/>
        <v>0.68414735477911104</v>
      </c>
      <c r="AI801" s="27">
        <f t="shared" si="230"/>
        <v>0.69376972373404577</v>
      </c>
      <c r="AJ801" s="27">
        <f t="shared" si="230"/>
        <v>0.70402215886952646</v>
      </c>
      <c r="AK801" s="27">
        <f t="shared" si="230"/>
        <v>0.71440249885901574</v>
      </c>
      <c r="AL801" s="27">
        <f t="shared" si="230"/>
        <v>0.72395471734978678</v>
      </c>
      <c r="AM801" s="27">
        <f t="shared" si="230"/>
        <v>0.73233724691619606</v>
      </c>
      <c r="AN801" s="27">
        <f t="shared" si="230"/>
        <v>0.74455838964681953</v>
      </c>
      <c r="AO801" s="27">
        <f t="shared" si="230"/>
        <v>0.75528686636195619</v>
      </c>
      <c r="AP801" s="27">
        <f t="shared" si="230"/>
        <v>0.7660687207337018</v>
      </c>
      <c r="AQ801" s="27">
        <f t="shared" si="230"/>
        <v>0.77722121277338774</v>
      </c>
      <c r="AR801" s="27">
        <f t="shared" si="230"/>
        <v>0.78876954559371559</v>
      </c>
      <c r="AS801" s="27">
        <f t="shared" si="230"/>
        <v>0.80072863847447084</v>
      </c>
      <c r="AT801" s="27">
        <f t="shared" si="230"/>
        <v>0.8109792880774217</v>
      </c>
      <c r="AU801" s="27">
        <f t="shared" si="230"/>
        <v>0.82158391923589136</v>
      </c>
      <c r="AV801" s="27">
        <f t="shared" si="230"/>
        <v>0.83321923096642969</v>
      </c>
      <c r="AW801" s="27">
        <f t="shared" si="230"/>
        <v>0.84549189577581019</v>
      </c>
      <c r="AY801" s="79"/>
      <c r="AZ801" s="79"/>
    </row>
    <row r="802" spans="1:52" x14ac:dyDescent="0.25">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1.0806972456941148</v>
      </c>
      <c r="O802" s="27">
        <f t="shared" si="231"/>
        <v>1.1032367943433712</v>
      </c>
      <c r="P802" s="27">
        <f t="shared" si="231"/>
        <v>1.1187666946803865</v>
      </c>
      <c r="Q802" s="27">
        <f t="shared" si="231"/>
        <v>1.1399714801203364</v>
      </c>
      <c r="R802" s="27">
        <f t="shared" si="231"/>
        <v>1.1622002864669057</v>
      </c>
      <c r="S802" s="27">
        <f t="shared" si="231"/>
        <v>1.0730279236263234</v>
      </c>
      <c r="T802" s="27">
        <f t="shared" si="231"/>
        <v>1.1399836803648578</v>
      </c>
      <c r="U802" s="27">
        <f t="shared" si="231"/>
        <v>1.1696235962340178</v>
      </c>
      <c r="V802" s="27">
        <f t="shared" si="231"/>
        <v>1.1742166812929704</v>
      </c>
      <c r="W802" s="27">
        <f t="shared" si="231"/>
        <v>1.1906320978964438</v>
      </c>
      <c r="X802" s="27">
        <f t="shared" si="231"/>
        <v>1.2086554142510495</v>
      </c>
      <c r="Y802" s="27">
        <f t="shared" si="231"/>
        <v>1.2316496153579204</v>
      </c>
      <c r="Z802" s="27">
        <f t="shared" si="231"/>
        <v>1.258255330154235</v>
      </c>
      <c r="AA802" s="27">
        <f t="shared" si="231"/>
        <v>1.2886505984138643</v>
      </c>
      <c r="AB802" s="27">
        <f t="shared" si="231"/>
        <v>1.3263568789383806</v>
      </c>
      <c r="AC802" s="27">
        <f t="shared" si="231"/>
        <v>1.3721025217002476</v>
      </c>
      <c r="AD802" s="27">
        <f t="shared" si="231"/>
        <v>1.4284582496070619</v>
      </c>
      <c r="AE802" s="27">
        <f t="shared" si="231"/>
        <v>1.4881141333678853</v>
      </c>
      <c r="AF802" s="27">
        <f t="shared" si="231"/>
        <v>1.5516408950610387</v>
      </c>
      <c r="AG802" s="27">
        <f t="shared" si="231"/>
        <v>1.6240766416178025</v>
      </c>
      <c r="AH802" s="27">
        <f t="shared" si="231"/>
        <v>1.7011625484502222</v>
      </c>
      <c r="AI802" s="27">
        <f t="shared" si="231"/>
        <v>1.7832094854123086</v>
      </c>
      <c r="AJ802" s="27">
        <f t="shared" si="231"/>
        <v>1.8708328528345561</v>
      </c>
      <c r="AK802" s="27">
        <f t="shared" si="231"/>
        <v>1.9630568988587167</v>
      </c>
      <c r="AL802" s="27">
        <f t="shared" si="231"/>
        <v>2.0574589959193124</v>
      </c>
      <c r="AM802" s="27">
        <f t="shared" si="231"/>
        <v>2.1530717969647006</v>
      </c>
      <c r="AN802" s="27">
        <f t="shared" si="231"/>
        <v>2.250765166821143</v>
      </c>
      <c r="AO802" s="27">
        <f t="shared" si="231"/>
        <v>2.3478404843934655</v>
      </c>
      <c r="AP802" s="27">
        <f t="shared" si="231"/>
        <v>2.4490417385947705</v>
      </c>
      <c r="AQ802" s="27">
        <f t="shared" si="231"/>
        <v>2.5556234786795033</v>
      </c>
      <c r="AR802" s="27">
        <f t="shared" si="231"/>
        <v>2.6679858346100067</v>
      </c>
      <c r="AS802" s="27">
        <f t="shared" si="231"/>
        <v>2.7865239982889407</v>
      </c>
      <c r="AT802" s="27">
        <f t="shared" si="231"/>
        <v>2.9040204576293536</v>
      </c>
      <c r="AU802" s="27">
        <f t="shared" si="231"/>
        <v>3.0278086268273436</v>
      </c>
      <c r="AV802" s="27">
        <f t="shared" si="231"/>
        <v>3.1608379845335159</v>
      </c>
      <c r="AW802" s="27">
        <f t="shared" si="231"/>
        <v>3.3022096925832507</v>
      </c>
      <c r="AY802" s="79"/>
      <c r="AZ802" s="79"/>
    </row>
    <row r="803" spans="1:52" x14ac:dyDescent="0.25">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0.11888455997286118</v>
      </c>
      <c r="T803" s="27">
        <f t="shared" si="232"/>
        <v>0.11896261577939746</v>
      </c>
      <c r="U803" s="27">
        <f t="shared" si="232"/>
        <v>0.11892218599760222</v>
      </c>
      <c r="V803" s="27">
        <f t="shared" si="232"/>
        <v>0.11891064770528544</v>
      </c>
      <c r="W803" s="27">
        <f t="shared" si="232"/>
        <v>0.11903395070385182</v>
      </c>
      <c r="X803" s="27">
        <f t="shared" si="232"/>
        <v>0.11923395119710907</v>
      </c>
      <c r="Y803" s="27">
        <f t="shared" si="232"/>
        <v>0.11942411379575778</v>
      </c>
      <c r="Z803" s="27">
        <f t="shared" si="232"/>
        <v>0.11960643697150085</v>
      </c>
      <c r="AA803" s="27">
        <f t="shared" si="232"/>
        <v>0.11978007317047795</v>
      </c>
      <c r="AB803" s="27">
        <f t="shared" si="232"/>
        <v>0.11994892516148623</v>
      </c>
      <c r="AC803" s="27">
        <f t="shared" si="232"/>
        <v>0.12011612727676894</v>
      </c>
      <c r="AD803" s="27">
        <f t="shared" si="232"/>
        <v>0.12028086074895929</v>
      </c>
      <c r="AE803" s="27">
        <f t="shared" si="232"/>
        <v>0.12044336569342395</v>
      </c>
      <c r="AF803" s="27">
        <f t="shared" si="232"/>
        <v>0.12060435109292991</v>
      </c>
      <c r="AG803" s="27">
        <f t="shared" si="232"/>
        <v>0.12076479279582561</v>
      </c>
      <c r="AH803" s="27">
        <f t="shared" si="232"/>
        <v>0.12092335648513543</v>
      </c>
      <c r="AI803" s="27">
        <f t="shared" si="232"/>
        <v>0.1210820496781512</v>
      </c>
      <c r="AJ803" s="27">
        <f t="shared" si="232"/>
        <v>0.12123921402019595</v>
      </c>
      <c r="AK803" s="27">
        <f t="shared" si="232"/>
        <v>0.12139085367547189</v>
      </c>
      <c r="AL803" s="27">
        <f t="shared" si="232"/>
        <v>0.12153554376658857</v>
      </c>
      <c r="AM803" s="27">
        <f t="shared" si="232"/>
        <v>0.12167338249519187</v>
      </c>
      <c r="AN803" s="27">
        <f t="shared" si="232"/>
        <v>0.12180709588138768</v>
      </c>
      <c r="AO803" s="27">
        <f t="shared" si="232"/>
        <v>0.12193147057438727</v>
      </c>
      <c r="AP803" s="27">
        <f t="shared" si="232"/>
        <v>0.12204743883303182</v>
      </c>
      <c r="AQ803" s="27">
        <f t="shared" si="232"/>
        <v>0.1221553911377424</v>
      </c>
      <c r="AR803" s="27">
        <f t="shared" si="232"/>
        <v>0.12225368568590833</v>
      </c>
      <c r="AS803" s="27">
        <f t="shared" si="232"/>
        <v>0.12234051689113715</v>
      </c>
      <c r="AT803" s="27">
        <f t="shared" si="232"/>
        <v>0.12241192155130047</v>
      </c>
      <c r="AU803" s="27">
        <f t="shared" si="232"/>
        <v>0.12247195550900628</v>
      </c>
      <c r="AV803" s="27">
        <f t="shared" si="232"/>
        <v>0.12252227431416789</v>
      </c>
      <c r="AW803" s="27">
        <f t="shared" si="232"/>
        <v>0.12256050316428918</v>
      </c>
      <c r="AY803" s="79"/>
      <c r="AZ803" s="79"/>
    </row>
    <row r="804" spans="1:52" x14ac:dyDescent="0.25">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6.3572501203204429E-2</v>
      </c>
      <c r="T804" s="27">
        <f t="shared" si="233"/>
        <v>6.361424087786087E-2</v>
      </c>
      <c r="U804" s="27">
        <f t="shared" si="233"/>
        <v>6.3592621397985521E-2</v>
      </c>
      <c r="V804" s="27">
        <f t="shared" si="233"/>
        <v>6.3586451394897173E-2</v>
      </c>
      <c r="W804" s="27">
        <f t="shared" si="233"/>
        <v>6.3652386618331655E-2</v>
      </c>
      <c r="X804" s="27">
        <f t="shared" si="233"/>
        <v>6.3759335170785733E-2</v>
      </c>
      <c r="Y804" s="27">
        <f t="shared" si="233"/>
        <v>6.3861022993276367E-2</v>
      </c>
      <c r="Z804" s="27">
        <f t="shared" si="233"/>
        <v>6.3958518751446689E-2</v>
      </c>
      <c r="AA804" s="27">
        <f t="shared" si="233"/>
        <v>6.4051369223122004E-2</v>
      </c>
      <c r="AB804" s="27">
        <f t="shared" si="233"/>
        <v>6.4141661380522325E-2</v>
      </c>
      <c r="AC804" s="27">
        <f t="shared" si="233"/>
        <v>6.4231071280995658E-2</v>
      </c>
      <c r="AD804" s="27">
        <f t="shared" si="233"/>
        <v>6.4319161095698393E-2</v>
      </c>
      <c r="AE804" s="27">
        <f t="shared" si="233"/>
        <v>6.4406059224268356E-2</v>
      </c>
      <c r="AF804" s="27">
        <f t="shared" si="233"/>
        <v>6.4492144789173769E-2</v>
      </c>
      <c r="AG804" s="27">
        <f t="shared" si="233"/>
        <v>6.4577939616968963E-2</v>
      </c>
      <c r="AH804" s="27">
        <f t="shared" si="233"/>
        <v>6.4662730193068466E-2</v>
      </c>
      <c r="AI804" s="27">
        <f t="shared" si="233"/>
        <v>6.4747590020166598E-2</v>
      </c>
      <c r="AJ804" s="27">
        <f t="shared" si="233"/>
        <v>6.4831632307289694E-2</v>
      </c>
      <c r="AK804" s="27">
        <f t="shared" si="233"/>
        <v>6.4912720315435421E-2</v>
      </c>
      <c r="AL804" s="27">
        <f t="shared" si="233"/>
        <v>6.4990092103611341E-2</v>
      </c>
      <c r="AM804" s="27">
        <f t="shared" si="233"/>
        <v>6.5063800184307283E-2</v>
      </c>
      <c r="AN804" s="27">
        <f t="shared" si="233"/>
        <v>6.5135302273449533E-2</v>
      </c>
      <c r="AO804" s="27">
        <f t="shared" si="233"/>
        <v>6.5201810576312164E-2</v>
      </c>
      <c r="AP804" s="27">
        <f t="shared" si="233"/>
        <v>6.5263823610333532E-2</v>
      </c>
      <c r="AQ804" s="27">
        <f t="shared" si="233"/>
        <v>6.5321550181577703E-2</v>
      </c>
      <c r="AR804" s="27">
        <f t="shared" si="233"/>
        <v>6.5374112350146701E-2</v>
      </c>
      <c r="AS804" s="27">
        <f t="shared" si="233"/>
        <v>6.5420544594166852E-2</v>
      </c>
      <c r="AT804" s="27">
        <f t="shared" si="233"/>
        <v>6.5458727625211252E-2</v>
      </c>
      <c r="AU804" s="27">
        <f t="shared" si="233"/>
        <v>6.5490830270410583E-2</v>
      </c>
      <c r="AV804" s="27">
        <f t="shared" si="233"/>
        <v>6.551773782091512E-2</v>
      </c>
      <c r="AW804" s="27">
        <f t="shared" si="233"/>
        <v>6.553818037141021E-2</v>
      </c>
      <c r="AY804" s="79"/>
      <c r="AZ804" s="79"/>
    </row>
    <row r="805" spans="1:52" x14ac:dyDescent="0.25">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1.4890706011157261E-2</v>
      </c>
      <c r="R805" s="27">
        <f t="shared" si="234"/>
        <v>1.4988675221399694E-2</v>
      </c>
      <c r="S805" s="27">
        <f t="shared" si="234"/>
        <v>1.4951101535927771E-2</v>
      </c>
      <c r="T805" s="27">
        <f t="shared" si="234"/>
        <v>1.4975369144029959E-2</v>
      </c>
      <c r="U805" s="27">
        <f t="shared" si="234"/>
        <v>1.4975896946057863E-2</v>
      </c>
      <c r="V805" s="27">
        <f t="shared" si="234"/>
        <v>1.4980982185767223E-2</v>
      </c>
      <c r="W805" s="27">
        <f t="shared" si="234"/>
        <v>1.5010771698457163E-2</v>
      </c>
      <c r="X805" s="27">
        <f t="shared" si="234"/>
        <v>1.5054156746356703E-2</v>
      </c>
      <c r="Y805" s="27">
        <f t="shared" si="234"/>
        <v>1.5094768252804678E-2</v>
      </c>
      <c r="Z805" s="27">
        <f t="shared" si="234"/>
        <v>1.5133061962526291E-2</v>
      </c>
      <c r="AA805" s="27">
        <f t="shared" si="234"/>
        <v>1.5168947692397513E-2</v>
      </c>
      <c r="AB805" s="27">
        <f t="shared" si="234"/>
        <v>1.520322131033853E-2</v>
      </c>
      <c r="AC805" s="27">
        <f t="shared" si="234"/>
        <v>1.5236522949708543E-2</v>
      </c>
      <c r="AD805" s="27">
        <f t="shared" si="234"/>
        <v>1.5268744580277757E-2</v>
      </c>
      <c r="AE805" s="27">
        <f t="shared" si="234"/>
        <v>1.5299972740722121E-2</v>
      </c>
      <c r="AF805" s="27">
        <f t="shared" si="234"/>
        <v>1.5330377206214352E-2</v>
      </c>
      <c r="AG805" s="27">
        <f t="shared" si="234"/>
        <v>1.536017305273389E-2</v>
      </c>
      <c r="AH805" s="27">
        <f t="shared" si="234"/>
        <v>1.538914296734289E-2</v>
      </c>
      <c r="AI805" s="27">
        <f t="shared" si="234"/>
        <v>1.5417687214492416E-2</v>
      </c>
      <c r="AJ805" s="27">
        <f t="shared" si="234"/>
        <v>1.5445524150098427E-2</v>
      </c>
      <c r="AK805" s="27">
        <f t="shared" si="234"/>
        <v>1.5471941630826869E-2</v>
      </c>
      <c r="AL805" s="27">
        <f t="shared" si="234"/>
        <v>1.5496703998691203E-2</v>
      </c>
      <c r="AM805" s="27">
        <f t="shared" si="234"/>
        <v>1.5519855385925853E-2</v>
      </c>
      <c r="AN805" s="27">
        <f t="shared" si="234"/>
        <v>1.5541919846823718E-2</v>
      </c>
      <c r="AO805" s="27">
        <f t="shared" si="234"/>
        <v>1.5561963638966706E-2</v>
      </c>
      <c r="AP805" s="27">
        <f t="shared" si="234"/>
        <v>1.558018093734966E-2</v>
      </c>
      <c r="AQ805" s="27">
        <f t="shared" si="234"/>
        <v>1.5596664643648339E-2</v>
      </c>
      <c r="AR805" s="27">
        <f t="shared" si="234"/>
        <v>1.5611136004951967E-2</v>
      </c>
      <c r="AS805" s="27">
        <f t="shared" si="234"/>
        <v>1.5623287402871633E-2</v>
      </c>
      <c r="AT805" s="27">
        <f t="shared" si="234"/>
        <v>1.5632420812929534E-2</v>
      </c>
      <c r="AU805" s="27">
        <f t="shared" si="234"/>
        <v>1.5639294660882166E-2</v>
      </c>
      <c r="AV805" s="27">
        <f t="shared" si="234"/>
        <v>1.5644227511331415E-2</v>
      </c>
      <c r="AW805" s="27">
        <f t="shared" si="234"/>
        <v>1.5646807339630333E-2</v>
      </c>
      <c r="AY805" s="79"/>
      <c r="AZ805" s="79"/>
    </row>
    <row r="806" spans="1:52" x14ac:dyDescent="0.25">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0.11664735601685972</v>
      </c>
      <c r="P806" s="27">
        <f t="shared" si="235"/>
        <v>0.11732381389682567</v>
      </c>
      <c r="Q806" s="27">
        <f t="shared" si="235"/>
        <v>0.11805182815822728</v>
      </c>
      <c r="R806" s="27">
        <f t="shared" si="235"/>
        <v>0.11882851694408277</v>
      </c>
      <c r="S806" s="27">
        <f t="shared" si="235"/>
        <v>0.11853063702775919</v>
      </c>
      <c r="T806" s="27">
        <f t="shared" si="235"/>
        <v>0.11872302787204447</v>
      </c>
      <c r="U806" s="27">
        <f t="shared" si="235"/>
        <v>0.1187272122266515</v>
      </c>
      <c r="V806" s="27">
        <f t="shared" si="235"/>
        <v>0.11876752743023306</v>
      </c>
      <c r="W806" s="27">
        <f t="shared" si="235"/>
        <v>0.11900369530772358</v>
      </c>
      <c r="X806" s="27">
        <f t="shared" si="235"/>
        <v>0.11934764704617275</v>
      </c>
      <c r="Y806" s="27">
        <f t="shared" si="235"/>
        <v>0.11966961046260517</v>
      </c>
      <c r="Z806" s="27">
        <f t="shared" si="235"/>
        <v>0.11997319864950573</v>
      </c>
      <c r="AA806" s="27">
        <f t="shared" si="235"/>
        <v>0.12025769664529694</v>
      </c>
      <c r="AB806" s="27">
        <f t="shared" si="235"/>
        <v>0.12052941400057222</v>
      </c>
      <c r="AC806" s="27">
        <f t="shared" si="235"/>
        <v>0.12079342561999111</v>
      </c>
      <c r="AD806" s="27">
        <f t="shared" si="235"/>
        <v>0.12104887505214598</v>
      </c>
      <c r="AE806" s="27">
        <f t="shared" si="235"/>
        <v>0.12129644836584333</v>
      </c>
      <c r="AF806" s="27">
        <f t="shared" si="235"/>
        <v>0.12153749151939439</v>
      </c>
      <c r="AG806" s="27">
        <f t="shared" si="235"/>
        <v>0.1217737096107675</v>
      </c>
      <c r="AH806" s="27">
        <f t="shared" si="235"/>
        <v>0.12200337980764182</v>
      </c>
      <c r="AI806" s="27">
        <f t="shared" si="235"/>
        <v>0.12222967536118219</v>
      </c>
      <c r="AJ806" s="27">
        <f t="shared" si="235"/>
        <v>0.12245036342903809</v>
      </c>
      <c r="AK806" s="27">
        <f t="shared" si="235"/>
        <v>0.12265979821963775</v>
      </c>
      <c r="AL806" s="27">
        <f t="shared" si="235"/>
        <v>0.12285611146319521</v>
      </c>
      <c r="AM806" s="27">
        <f t="shared" si="235"/>
        <v>0.123039653035059</v>
      </c>
      <c r="AN806" s="27">
        <f t="shared" si="235"/>
        <v>0.12321457757821815</v>
      </c>
      <c r="AO806" s="27">
        <f t="shared" si="235"/>
        <v>0.12337348248869927</v>
      </c>
      <c r="AP806" s="27">
        <f t="shared" si="235"/>
        <v>0.12351790716383558</v>
      </c>
      <c r="AQ806" s="27">
        <f t="shared" si="235"/>
        <v>0.12364858811757438</v>
      </c>
      <c r="AR806" s="27">
        <f t="shared" si="235"/>
        <v>0.12376331542845882</v>
      </c>
      <c r="AS806" s="27">
        <f t="shared" si="235"/>
        <v>0.12385965033279583</v>
      </c>
      <c r="AT806" s="27">
        <f t="shared" si="235"/>
        <v>0.12393205897170424</v>
      </c>
      <c r="AU806" s="27">
        <f t="shared" si="235"/>
        <v>0.12398655405855119</v>
      </c>
      <c r="AV806" s="27">
        <f t="shared" si="235"/>
        <v>0.12402566113736453</v>
      </c>
      <c r="AW806" s="27">
        <f t="shared" si="235"/>
        <v>0.12404611372348058</v>
      </c>
      <c r="AY806" s="79"/>
      <c r="AZ806" s="79"/>
    </row>
    <row r="807" spans="1:52" x14ac:dyDescent="0.25">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5">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5">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9.6937181363551506E-2</v>
      </c>
      <c r="M809" s="27">
        <f t="shared" si="238"/>
        <v>9.6980665528366566E-2</v>
      </c>
      <c r="N809" s="27">
        <f t="shared" si="238"/>
        <v>9.6090308702663552E-2</v>
      </c>
      <c r="O809" s="27">
        <f t="shared" si="238"/>
        <v>9.4636150647850498E-2</v>
      </c>
      <c r="P809" s="27">
        <f t="shared" si="238"/>
        <v>9.2641437622218339E-2</v>
      </c>
      <c r="Q809" s="27">
        <f t="shared" si="238"/>
        <v>9.1193054757597203E-2</v>
      </c>
      <c r="R809" s="27">
        <f t="shared" si="238"/>
        <v>8.9872834352323586E-2</v>
      </c>
      <c r="S809" s="27">
        <f t="shared" si="238"/>
        <v>8.0221325339024735E-2</v>
      </c>
      <c r="T809" s="27">
        <f t="shared" si="238"/>
        <v>8.2993423874522076E-2</v>
      </c>
      <c r="U809" s="27">
        <f t="shared" si="238"/>
        <v>8.292208155330788E-2</v>
      </c>
      <c r="V809" s="27">
        <f t="shared" si="238"/>
        <v>8.1053133430491212E-2</v>
      </c>
      <c r="W809" s="27">
        <f t="shared" si="238"/>
        <v>8.0048687105702093E-2</v>
      </c>
      <c r="X809" s="27">
        <f t="shared" si="238"/>
        <v>7.9166984048785846E-2</v>
      </c>
      <c r="Y809" s="27">
        <f t="shared" si="238"/>
        <v>7.863881570398136E-2</v>
      </c>
      <c r="Z809" s="27">
        <f t="shared" si="238"/>
        <v>7.8350654133103742E-2</v>
      </c>
      <c r="AA809" s="27">
        <f t="shared" si="238"/>
        <v>7.8296458950318573E-2</v>
      </c>
      <c r="AB809" s="27">
        <f t="shared" si="238"/>
        <v>7.8675447028994205E-2</v>
      </c>
      <c r="AC809" s="27">
        <f t="shared" si="238"/>
        <v>7.9500376605484924E-2</v>
      </c>
      <c r="AD809" s="27">
        <f t="shared" si="238"/>
        <v>8.0671169199813944E-2</v>
      </c>
      <c r="AE809" s="27">
        <f t="shared" si="238"/>
        <v>8.1941680775513989E-2</v>
      </c>
      <c r="AF809" s="27">
        <f t="shared" si="238"/>
        <v>8.3333677639753023E-2</v>
      </c>
      <c r="AG809" s="27">
        <f t="shared" si="238"/>
        <v>8.5109926664145255E-2</v>
      </c>
      <c r="AH809" s="27">
        <f t="shared" si="238"/>
        <v>8.7013320936807997E-2</v>
      </c>
      <c r="AI809" s="27">
        <f t="shared" si="238"/>
        <v>8.9047004565403653E-2</v>
      </c>
      <c r="AJ809" s="27">
        <f t="shared" si="238"/>
        <v>9.1229449818169314E-2</v>
      </c>
      <c r="AK809" s="27">
        <f t="shared" si="238"/>
        <v>9.3498618072486231E-2</v>
      </c>
      <c r="AL809" s="27">
        <f t="shared" si="238"/>
        <v>9.5727493360624513E-2</v>
      </c>
      <c r="AM809" s="27">
        <f t="shared" si="238"/>
        <v>9.7869002841619174E-2</v>
      </c>
      <c r="AN809" s="27">
        <f t="shared" si="238"/>
        <v>0.10009371896218569</v>
      </c>
      <c r="AO809" s="27">
        <f t="shared" si="238"/>
        <v>0.10215483881232214</v>
      </c>
      <c r="AP809" s="27">
        <f t="shared" si="238"/>
        <v>0.10426825179709047</v>
      </c>
      <c r="AQ809" s="27">
        <f t="shared" si="238"/>
        <v>0.10648069568702163</v>
      </c>
      <c r="AR809" s="27">
        <f t="shared" si="238"/>
        <v>0.10879880316888361</v>
      </c>
      <c r="AS809" s="27">
        <f t="shared" si="238"/>
        <v>0.11122804864568461</v>
      </c>
      <c r="AT809" s="27">
        <f t="shared" si="238"/>
        <v>0.11346592610808565</v>
      </c>
      <c r="AU809" s="27">
        <f t="shared" si="238"/>
        <v>0.11580935511903138</v>
      </c>
      <c r="AV809" s="27">
        <f t="shared" si="238"/>
        <v>0.11836073011790547</v>
      </c>
      <c r="AW809" s="27">
        <f t="shared" si="238"/>
        <v>0.12106819411981658</v>
      </c>
      <c r="AY809" s="79"/>
      <c r="AZ809" s="79"/>
    </row>
    <row r="810" spans="1:52" x14ac:dyDescent="0.25">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3.7923788015899962E-2</v>
      </c>
      <c r="M810" s="27">
        <f t="shared" si="239"/>
        <v>3.794079990159023E-2</v>
      </c>
      <c r="N810" s="27">
        <f t="shared" si="239"/>
        <v>3.7592474284510076E-2</v>
      </c>
      <c r="O810" s="27">
        <f t="shared" si="239"/>
        <v>3.7023578211438576E-2</v>
      </c>
      <c r="P810" s="27">
        <f t="shared" si="239"/>
        <v>3.6243206089281214E-2</v>
      </c>
      <c r="Q810" s="27">
        <f t="shared" si="239"/>
        <v>3.5676569387541844E-2</v>
      </c>
      <c r="R810" s="27">
        <f t="shared" si="239"/>
        <v>3.5160072434777263E-2</v>
      </c>
      <c r="S810" s="27">
        <f t="shared" si="239"/>
        <v>3.1384206696726015E-2</v>
      </c>
      <c r="T810" s="27">
        <f t="shared" si="239"/>
        <v>3.2468707769901593E-2</v>
      </c>
      <c r="U810" s="27">
        <f t="shared" si="239"/>
        <v>3.2440797209389818E-2</v>
      </c>
      <c r="V810" s="27">
        <f t="shared" si="239"/>
        <v>3.170962686354907E-2</v>
      </c>
      <c r="W810" s="27">
        <f t="shared" si="239"/>
        <v>3.1316667124480634E-2</v>
      </c>
      <c r="X810" s="27">
        <f t="shared" si="239"/>
        <v>3.0971727036960859E-2</v>
      </c>
      <c r="Y810" s="27">
        <f t="shared" si="239"/>
        <v>3.0765096886761295E-2</v>
      </c>
      <c r="Z810" s="27">
        <f t="shared" si="239"/>
        <v>3.0652362245887983E-2</v>
      </c>
      <c r="AA810" s="27">
        <f t="shared" si="239"/>
        <v>3.0631159993104083E-2</v>
      </c>
      <c r="AB810" s="27">
        <f t="shared" si="239"/>
        <v>3.0779427802772954E-2</v>
      </c>
      <c r="AC810" s="27">
        <f t="shared" si="239"/>
        <v>3.1102156955269682E-2</v>
      </c>
      <c r="AD810" s="27">
        <f t="shared" si="239"/>
        <v>3.1560194722959657E-2</v>
      </c>
      <c r="AE810" s="27">
        <f t="shared" si="239"/>
        <v>3.205724457515096E-2</v>
      </c>
      <c r="AF810" s="27">
        <f t="shared" si="239"/>
        <v>3.2601821931905514E-2</v>
      </c>
      <c r="AG810" s="27">
        <f t="shared" si="239"/>
        <v>3.3296726513583681E-2</v>
      </c>
      <c r="AH810" s="27">
        <f t="shared" si="239"/>
        <v>3.404137289066806E-2</v>
      </c>
      <c r="AI810" s="27">
        <f t="shared" si="239"/>
        <v>3.4836991101734258E-2</v>
      </c>
      <c r="AJ810" s="27">
        <f t="shared" si="239"/>
        <v>3.5690807872120686E-2</v>
      </c>
      <c r="AK810" s="27">
        <f t="shared" si="239"/>
        <v>3.6578552436576144E-2</v>
      </c>
      <c r="AL810" s="27">
        <f t="shared" si="239"/>
        <v>3.7450533576859395E-2</v>
      </c>
      <c r="AM810" s="27">
        <f t="shared" si="239"/>
        <v>3.8288335444511157E-2</v>
      </c>
      <c r="AN810" s="27">
        <f t="shared" si="239"/>
        <v>3.9158689434230558E-2</v>
      </c>
      <c r="AO810" s="27">
        <f t="shared" si="239"/>
        <v>3.9965041250658841E-2</v>
      </c>
      <c r="AP810" s="27">
        <f t="shared" si="239"/>
        <v>4.0791851200123082E-2</v>
      </c>
      <c r="AQ810" s="27">
        <f t="shared" si="239"/>
        <v>4.1657404044744696E-2</v>
      </c>
      <c r="AR810" s="27">
        <f t="shared" si="239"/>
        <v>4.2564294625877887E-2</v>
      </c>
      <c r="AS810" s="27">
        <f t="shared" si="239"/>
        <v>4.3514664640818553E-2</v>
      </c>
      <c r="AT810" s="27">
        <f t="shared" si="239"/>
        <v>4.4390167613938505E-2</v>
      </c>
      <c r="AU810" s="27">
        <f t="shared" si="239"/>
        <v>4.5306964489928887E-2</v>
      </c>
      <c r="AV810" s="27">
        <f t="shared" si="239"/>
        <v>4.6305114046634989E-2</v>
      </c>
      <c r="AW810" s="27">
        <f t="shared" si="239"/>
        <v>4.7364328781630001E-2</v>
      </c>
      <c r="AY810" s="79"/>
      <c r="AZ810" s="79"/>
    </row>
    <row r="811" spans="1:52" x14ac:dyDescent="0.25">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0.33450793008613733</v>
      </c>
      <c r="M811" s="27">
        <f t="shared" si="240"/>
        <v>0.34229948156355033</v>
      </c>
      <c r="N811" s="27">
        <f t="shared" si="240"/>
        <v>0.34828124731402299</v>
      </c>
      <c r="O811" s="27">
        <f t="shared" si="240"/>
        <v>0.35308310351311478</v>
      </c>
      <c r="P811" s="27">
        <f t="shared" si="240"/>
        <v>0.35667649320457151</v>
      </c>
      <c r="Q811" s="27">
        <f t="shared" si="240"/>
        <v>0.36128421068096001</v>
      </c>
      <c r="R811" s="27">
        <f t="shared" si="240"/>
        <v>0.36607496135357975</v>
      </c>
      <c r="S811" s="27">
        <f t="shared" si="240"/>
        <v>0.35018378725607929</v>
      </c>
      <c r="T811" s="27">
        <f t="shared" si="240"/>
        <v>0.36277922463363277</v>
      </c>
      <c r="U811" s="27">
        <f t="shared" si="240"/>
        <v>0.36861698422014455</v>
      </c>
      <c r="V811" s="27">
        <f t="shared" si="240"/>
        <v>0.37013534980033347</v>
      </c>
      <c r="W811" s="27">
        <f t="shared" si="240"/>
        <v>0.37390095743156182</v>
      </c>
      <c r="X811" s="27">
        <f t="shared" si="240"/>
        <v>0.3780451920420555</v>
      </c>
      <c r="Y811" s="27">
        <f t="shared" si="240"/>
        <v>0.38297980501460854</v>
      </c>
      <c r="Z811" s="27">
        <f t="shared" si="240"/>
        <v>0.38847189419668049</v>
      </c>
      <c r="AA811" s="27">
        <f t="shared" si="240"/>
        <v>0.39454667484388334</v>
      </c>
      <c r="AB811" s="27">
        <f t="shared" si="240"/>
        <v>0.40180456573657009</v>
      </c>
      <c r="AC811" s="27">
        <f t="shared" si="240"/>
        <v>0.41036635992326981</v>
      </c>
      <c r="AD811" s="27">
        <f t="shared" si="240"/>
        <v>0.4200242352601567</v>
      </c>
      <c r="AE811" s="27">
        <f t="shared" si="240"/>
        <v>0.43012503451329276</v>
      </c>
      <c r="AF811" s="27">
        <f t="shared" si="240"/>
        <v>0.44075881402231554</v>
      </c>
      <c r="AG811" s="27">
        <f t="shared" si="240"/>
        <v>0.45275370336571369</v>
      </c>
      <c r="AH811" s="27">
        <f t="shared" si="240"/>
        <v>0.46538546596445124</v>
      </c>
      <c r="AI811" s="27">
        <f t="shared" si="240"/>
        <v>0.47869974883266708</v>
      </c>
      <c r="AJ811" s="27">
        <f t="shared" si="240"/>
        <v>0.49278368755602786</v>
      </c>
      <c r="AK811" s="27">
        <f t="shared" si="240"/>
        <v>0.5074597647298057</v>
      </c>
      <c r="AL811" s="27">
        <f t="shared" si="240"/>
        <v>0.52232540741149647</v>
      </c>
      <c r="AM811" s="27">
        <f t="shared" si="240"/>
        <v>0.53722268290724928</v>
      </c>
      <c r="AN811" s="27">
        <f t="shared" si="240"/>
        <v>0.55274344519615426</v>
      </c>
      <c r="AO811" s="27">
        <f t="shared" si="240"/>
        <v>0.56802831796023945</v>
      </c>
      <c r="AP811" s="27">
        <f t="shared" si="240"/>
        <v>0.58383502696626888</v>
      </c>
      <c r="AQ811" s="27">
        <f t="shared" si="240"/>
        <v>0.60035704436925008</v>
      </c>
      <c r="AR811" s="27">
        <f t="shared" si="240"/>
        <v>0.61764615207401241</v>
      </c>
      <c r="AS811" s="27">
        <f t="shared" si="240"/>
        <v>0.63575214897916132</v>
      </c>
      <c r="AT811" s="27">
        <f t="shared" si="240"/>
        <v>0.65352835195619663</v>
      </c>
      <c r="AU811" s="27">
        <f t="shared" si="240"/>
        <v>0.67212968668245365</v>
      </c>
      <c r="AV811" s="27">
        <f t="shared" si="240"/>
        <v>0.69200859383559843</v>
      </c>
      <c r="AW811" s="27">
        <f t="shared" si="240"/>
        <v>0.71300699946022406</v>
      </c>
      <c r="AY811" s="79"/>
      <c r="AZ811" s="79"/>
    </row>
    <row r="812" spans="1:52" x14ac:dyDescent="0.25">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1.7641159598844751</v>
      </c>
      <c r="P812" s="27">
        <f t="shared" si="241"/>
        <v>1.7411735022142167</v>
      </c>
      <c r="Q812" s="27">
        <f t="shared" si="241"/>
        <v>1.7315152516158581</v>
      </c>
      <c r="R812" s="27">
        <f t="shared" si="241"/>
        <v>1.7240481490859689</v>
      </c>
      <c r="S812" s="27">
        <f t="shared" si="241"/>
        <v>1.4853495649317285</v>
      </c>
      <c r="T812" s="27">
        <f t="shared" si="241"/>
        <v>1.5955634897295778</v>
      </c>
      <c r="U812" s="27">
        <f t="shared" si="241"/>
        <v>1.6259618236210924</v>
      </c>
      <c r="V812" s="27">
        <f t="shared" si="241"/>
        <v>1.6027311149984735</v>
      </c>
      <c r="W812" s="27">
        <f t="shared" si="241"/>
        <v>1.6028561165628519</v>
      </c>
      <c r="X812" s="27">
        <f t="shared" si="241"/>
        <v>1.605363245285049</v>
      </c>
      <c r="Y812" s="27">
        <f t="shared" si="241"/>
        <v>1.6184911858897313</v>
      </c>
      <c r="Z812" s="27">
        <f t="shared" si="241"/>
        <v>1.6390962512985201</v>
      </c>
      <c r="AA812" s="27">
        <f t="shared" si="241"/>
        <v>1.6672993348095966</v>
      </c>
      <c r="AB812" s="27">
        <f t="shared" si="241"/>
        <v>1.7097645661019285</v>
      </c>
      <c r="AC812" s="27">
        <f t="shared" si="241"/>
        <v>1.7674267952703075</v>
      </c>
      <c r="AD812" s="27">
        <f t="shared" si="241"/>
        <v>1.8375735649626701</v>
      </c>
      <c r="AE812" s="27">
        <f t="shared" si="241"/>
        <v>1.9124452249479114</v>
      </c>
      <c r="AF812" s="27">
        <f t="shared" si="241"/>
        <v>1.9929316543204347</v>
      </c>
      <c r="AG812" s="27">
        <f t="shared" si="241"/>
        <v>2.0882187579810569</v>
      </c>
      <c r="AH812" s="27">
        <f t="shared" si="241"/>
        <v>2.1899420981166391</v>
      </c>
      <c r="AI812" s="27">
        <f t="shared" si="241"/>
        <v>2.2984069150116708</v>
      </c>
      <c r="AJ812" s="27">
        <f t="shared" si="241"/>
        <v>2.4145145391716976</v>
      </c>
      <c r="AK812" s="27">
        <f t="shared" si="241"/>
        <v>2.536329376705313</v>
      </c>
      <c r="AL812" s="27">
        <f t="shared" si="241"/>
        <v>2.6594111121069512</v>
      </c>
      <c r="AM812" s="27">
        <f t="shared" si="241"/>
        <v>2.7820280106435127</v>
      </c>
      <c r="AN812" s="27">
        <f t="shared" si="241"/>
        <v>2.9104811626349671</v>
      </c>
      <c r="AO812" s="27">
        <f t="shared" si="241"/>
        <v>3.0356558035328449</v>
      </c>
      <c r="AP812" s="27">
        <f t="shared" si="241"/>
        <v>3.1656674881787876</v>
      </c>
      <c r="AQ812" s="27">
        <f t="shared" si="241"/>
        <v>3.3024806275598562</v>
      </c>
      <c r="AR812" s="27">
        <f t="shared" si="241"/>
        <v>3.4465999961713853</v>
      </c>
      <c r="AS812" s="27">
        <f t="shared" si="241"/>
        <v>3.5985073970181016</v>
      </c>
      <c r="AT812" s="27">
        <f t="shared" si="241"/>
        <v>3.7462773973155836</v>
      </c>
      <c r="AU812" s="27">
        <f t="shared" si="241"/>
        <v>3.9018211197485697</v>
      </c>
      <c r="AV812" s="27">
        <f t="shared" si="241"/>
        <v>4.0696346762089934</v>
      </c>
      <c r="AW812" s="27">
        <f t="shared" si="241"/>
        <v>4.2480055347083097</v>
      </c>
      <c r="AY812" s="79"/>
      <c r="AZ812" s="79"/>
    </row>
    <row r="813" spans="1:52" x14ac:dyDescent="0.25">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1.4590991135669987E-2</v>
      </c>
      <c r="T813" s="27">
        <f t="shared" si="242"/>
        <v>1.5115801026401379E-2</v>
      </c>
      <c r="U813" s="27">
        <f t="shared" si="242"/>
        <v>1.5359041009172703E-2</v>
      </c>
      <c r="V813" s="27">
        <f t="shared" si="242"/>
        <v>1.5422306241680575E-2</v>
      </c>
      <c r="W813" s="27">
        <f t="shared" si="242"/>
        <v>1.5579206559648423E-2</v>
      </c>
      <c r="X813" s="27">
        <f t="shared" si="242"/>
        <v>1.5751883001752332E-2</v>
      </c>
      <c r="Y813" s="27">
        <f t="shared" si="242"/>
        <v>1.5957491875608701E-2</v>
      </c>
      <c r="Z813" s="27">
        <f t="shared" si="242"/>
        <v>1.6186328924861701E-2</v>
      </c>
      <c r="AA813" s="27">
        <f t="shared" si="242"/>
        <v>1.6439444785161822E-2</v>
      </c>
      <c r="AB813" s="27">
        <f t="shared" si="242"/>
        <v>1.6741856905690439E-2</v>
      </c>
      <c r="AC813" s="27">
        <f t="shared" si="242"/>
        <v>1.7098598330136262E-2</v>
      </c>
      <c r="AD813" s="27">
        <f t="shared" si="242"/>
        <v>1.7501009802506545E-2</v>
      </c>
      <c r="AE813" s="27">
        <f t="shared" si="242"/>
        <v>1.7921876438053885E-2</v>
      </c>
      <c r="AF813" s="27">
        <f t="shared" si="242"/>
        <v>1.836495058426316E-2</v>
      </c>
      <c r="AG813" s="27">
        <f t="shared" si="242"/>
        <v>1.8864737640238091E-2</v>
      </c>
      <c r="AH813" s="27">
        <f t="shared" si="242"/>
        <v>1.9391061081852148E-2</v>
      </c>
      <c r="AI813" s="27">
        <f t="shared" si="242"/>
        <v>1.9945822868027815E-2</v>
      </c>
      <c r="AJ813" s="27">
        <f t="shared" si="242"/>
        <v>2.0532653648167851E-2</v>
      </c>
      <c r="AK813" s="27">
        <f t="shared" si="242"/>
        <v>2.1144156863741926E-2</v>
      </c>
      <c r="AL813" s="27">
        <f t="shared" si="242"/>
        <v>2.1763558642145707E-2</v>
      </c>
      <c r="AM813" s="27">
        <f t="shared" si="242"/>
        <v>2.2384278454468744E-2</v>
      </c>
      <c r="AN813" s="27">
        <f t="shared" si="242"/>
        <v>2.3030976883173123E-2</v>
      </c>
      <c r="AO813" s="27">
        <f t="shared" si="242"/>
        <v>2.3667846581676664E-2</v>
      </c>
      <c r="AP813" s="27">
        <f t="shared" si="242"/>
        <v>2.43264594569279E-2</v>
      </c>
      <c r="AQ813" s="27">
        <f t="shared" si="242"/>
        <v>2.5014876848718771E-2</v>
      </c>
      <c r="AR813" s="27">
        <f t="shared" si="242"/>
        <v>2.5735256336417205E-2</v>
      </c>
      <c r="AS813" s="27">
        <f t="shared" si="242"/>
        <v>2.6489672874131745E-2</v>
      </c>
      <c r="AT813" s="27">
        <f t="shared" si="242"/>
        <v>2.7230347998174888E-2</v>
      </c>
      <c r="AU813" s="27">
        <f t="shared" si="242"/>
        <v>2.8005403611768936E-2</v>
      </c>
      <c r="AV813" s="27">
        <f t="shared" si="242"/>
        <v>2.8833691409816627E-2</v>
      </c>
      <c r="AW813" s="27">
        <f t="shared" si="242"/>
        <v>2.9708624977509365E-2</v>
      </c>
      <c r="AY813" s="79"/>
      <c r="AZ813" s="79"/>
    </row>
    <row r="814" spans="1:52" x14ac:dyDescent="0.25">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7.3768889900085524E-2</v>
      </c>
      <c r="O814" s="27">
        <f t="shared" si="243"/>
        <v>7.3504831661853204E-2</v>
      </c>
      <c r="P814" s="27">
        <f t="shared" si="243"/>
        <v>7.2548895925592424E-2</v>
      </c>
      <c r="Q814" s="27">
        <f t="shared" si="243"/>
        <v>7.2146468817327475E-2</v>
      </c>
      <c r="R814" s="27">
        <f t="shared" si="243"/>
        <v>7.1835339545248775E-2</v>
      </c>
      <c r="S814" s="27">
        <f t="shared" si="243"/>
        <v>6.1889565205488752E-2</v>
      </c>
      <c r="T814" s="27">
        <f t="shared" si="243"/>
        <v>6.6481812072065799E-2</v>
      </c>
      <c r="U814" s="27">
        <f t="shared" si="243"/>
        <v>6.7748409317545569E-2</v>
      </c>
      <c r="V814" s="27">
        <f t="shared" si="243"/>
        <v>6.6780463124936462E-2</v>
      </c>
      <c r="W814" s="27">
        <f t="shared" si="243"/>
        <v>6.6785671523452231E-2</v>
      </c>
      <c r="X814" s="27">
        <f t="shared" si="243"/>
        <v>6.6890135220210464E-2</v>
      </c>
      <c r="Y814" s="27">
        <f t="shared" si="243"/>
        <v>6.743713274540554E-2</v>
      </c>
      <c r="Z814" s="27">
        <f t="shared" si="243"/>
        <v>6.8295677137438407E-2</v>
      </c>
      <c r="AA814" s="27">
        <f t="shared" si="243"/>
        <v>6.9470805617066575E-2</v>
      </c>
      <c r="AB814" s="27">
        <f t="shared" si="243"/>
        <v>7.1240190254247091E-2</v>
      </c>
      <c r="AC814" s="27">
        <f t="shared" si="243"/>
        <v>7.3642783136262879E-2</v>
      </c>
      <c r="AD814" s="27">
        <f t="shared" si="243"/>
        <v>7.6565565206777986E-2</v>
      </c>
      <c r="AE814" s="27">
        <f t="shared" si="243"/>
        <v>7.9685217706163075E-2</v>
      </c>
      <c r="AF814" s="27">
        <f t="shared" si="243"/>
        <v>8.3038818930018216E-2</v>
      </c>
      <c r="AG814" s="27">
        <f t="shared" si="243"/>
        <v>8.7009114915877442E-2</v>
      </c>
      <c r="AH814" s="27">
        <f t="shared" si="243"/>
        <v>9.1247587421526707E-2</v>
      </c>
      <c r="AI814" s="27">
        <f t="shared" si="243"/>
        <v>9.5766954792153025E-2</v>
      </c>
      <c r="AJ814" s="27">
        <f t="shared" si="243"/>
        <v>0.10060477246548749</v>
      </c>
      <c r="AK814" s="27">
        <f t="shared" si="243"/>
        <v>0.10568039069605478</v>
      </c>
      <c r="AL814" s="27">
        <f t="shared" si="243"/>
        <v>0.11080879633778973</v>
      </c>
      <c r="AM814" s="27">
        <f t="shared" si="243"/>
        <v>0.11591783377681314</v>
      </c>
      <c r="AN814" s="27">
        <f t="shared" si="243"/>
        <v>0.12127004844312377</v>
      </c>
      <c r="AO814" s="27">
        <f t="shared" si="243"/>
        <v>0.12648565848053531</v>
      </c>
      <c r="AP814" s="27">
        <f t="shared" si="243"/>
        <v>0.13190281200744958</v>
      </c>
      <c r="AQ814" s="27">
        <f t="shared" si="243"/>
        <v>0.13760335948166083</v>
      </c>
      <c r="AR814" s="27">
        <f t="shared" si="243"/>
        <v>0.14360833317380786</v>
      </c>
      <c r="AS814" s="27">
        <f t="shared" si="243"/>
        <v>0.14993780820908773</v>
      </c>
      <c r="AT814" s="27">
        <f t="shared" si="243"/>
        <v>0.15609489155481612</v>
      </c>
      <c r="AU814" s="27">
        <f t="shared" si="243"/>
        <v>0.16257587998952386</v>
      </c>
      <c r="AV814" s="27">
        <f t="shared" si="243"/>
        <v>0.16956811150870821</v>
      </c>
      <c r="AW814" s="27">
        <f t="shared" si="243"/>
        <v>0.17700023061284639</v>
      </c>
      <c r="AY814" s="79"/>
      <c r="AZ814" s="79"/>
    </row>
    <row r="815" spans="1:52" x14ac:dyDescent="0.25">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6.6039158293445119</v>
      </c>
      <c r="U815" s="27">
        <f t="shared" si="244"/>
        <v>6.6012485501396982</v>
      </c>
      <c r="V815" s="27">
        <f t="shared" si="244"/>
        <v>6.6001604443693616</v>
      </c>
      <c r="W815" s="27">
        <f t="shared" si="244"/>
        <v>6.600080325977534</v>
      </c>
      <c r="X815" s="27">
        <f t="shared" si="244"/>
        <v>6.5995306968895253</v>
      </c>
      <c r="Y815" s="27">
        <f t="shared" si="244"/>
        <v>6.598923115247441</v>
      </c>
      <c r="Z815" s="27">
        <f t="shared" si="244"/>
        <v>6.5981330479222331</v>
      </c>
      <c r="AA815" s="27">
        <f t="shared" si="244"/>
        <v>6.5972188784689152</v>
      </c>
      <c r="AB815" s="27">
        <f t="shared" si="244"/>
        <v>6.5961794681665245</v>
      </c>
      <c r="AC815" s="27">
        <f t="shared" si="244"/>
        <v>6.5948921529508517</v>
      </c>
      <c r="AD815" s="27">
        <f t="shared" si="244"/>
        <v>6.5933452356009754</v>
      </c>
      <c r="AE815" s="27">
        <f t="shared" si="244"/>
        <v>6.5915972521366664</v>
      </c>
      <c r="AF815" s="27">
        <f t="shared" si="244"/>
        <v>6.5897942064289055</v>
      </c>
      <c r="AG815" s="27">
        <f t="shared" si="244"/>
        <v>6.5879234496765005</v>
      </c>
      <c r="AH815" s="27">
        <f t="shared" si="244"/>
        <v>6.5858323539455093</v>
      </c>
      <c r="AI815" s="27">
        <f t="shared" si="244"/>
        <v>6.5836741303606168</v>
      </c>
      <c r="AJ815" s="27">
        <f t="shared" si="244"/>
        <v>6.5814483062045497</v>
      </c>
      <c r="AK815" s="27">
        <f t="shared" si="244"/>
        <v>6.5791464997715865</v>
      </c>
      <c r="AL815" s="27">
        <f t="shared" si="244"/>
        <v>6.5768062666006832</v>
      </c>
      <c r="AM815" s="27">
        <f t="shared" si="244"/>
        <v>6.574499252572755</v>
      </c>
      <c r="AN815" s="27">
        <f t="shared" si="244"/>
        <v>6.5722500654070046</v>
      </c>
      <c r="AO815" s="27">
        <f t="shared" si="244"/>
        <v>6.5699640895938574</v>
      </c>
      <c r="AP815" s="27">
        <f t="shared" si="244"/>
        <v>6.5677752523944619</v>
      </c>
      <c r="AQ815" s="27">
        <f t="shared" si="244"/>
        <v>6.5655657817639117</v>
      </c>
      <c r="AR815" s="27">
        <f t="shared" si="244"/>
        <v>6.5633115253658172</v>
      </c>
      <c r="AS815" s="27">
        <f t="shared" si="244"/>
        <v>6.5610104686438113</v>
      </c>
      <c r="AT815" s="27">
        <f t="shared" si="244"/>
        <v>6.5586614028060843</v>
      </c>
      <c r="AU815" s="27">
        <f t="shared" si="244"/>
        <v>6.5564197188652589</v>
      </c>
      <c r="AV815" s="27">
        <f t="shared" si="244"/>
        <v>6.5541322084476263</v>
      </c>
      <c r="AW815" s="27">
        <f t="shared" si="244"/>
        <v>6.5517492573399654</v>
      </c>
      <c r="AY815" s="79"/>
      <c r="AZ815" s="79"/>
    </row>
    <row r="816" spans="1:52" x14ac:dyDescent="0.25">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4.35858444736738E-2</v>
      </c>
      <c r="U816" s="27">
        <f t="shared" si="245"/>
        <v>4.3568240430922021E-2</v>
      </c>
      <c r="V816" s="27">
        <f t="shared" si="245"/>
        <v>4.3561058932837793E-2</v>
      </c>
      <c r="W816" s="27">
        <f t="shared" si="245"/>
        <v>4.356053015145174E-2</v>
      </c>
      <c r="X816" s="27">
        <f t="shared" si="245"/>
        <v>4.3556902599470863E-2</v>
      </c>
      <c r="Y816" s="27">
        <f t="shared" si="245"/>
        <v>4.3552892560633126E-2</v>
      </c>
      <c r="Z816" s="27">
        <f t="shared" si="245"/>
        <v>4.3547678116286744E-2</v>
      </c>
      <c r="AA816" s="27">
        <f t="shared" si="244"/>
        <v>4.3541644597894835E-2</v>
      </c>
      <c r="AB816" s="27">
        <f t="shared" si="244"/>
        <v>4.353478448989908E-2</v>
      </c>
      <c r="AC816" s="27">
        <f t="shared" si="244"/>
        <v>4.3526288209475635E-2</v>
      </c>
      <c r="AD816" s="27">
        <f t="shared" si="244"/>
        <v>4.3516078554966441E-2</v>
      </c>
      <c r="AE816" s="27">
        <f t="shared" si="244"/>
        <v>4.3504541864102013E-2</v>
      </c>
      <c r="AF816" s="27">
        <f t="shared" si="244"/>
        <v>4.3492641762430798E-2</v>
      </c>
      <c r="AG816" s="27">
        <f t="shared" si="244"/>
        <v>4.3480294767864906E-2</v>
      </c>
      <c r="AH816" s="27">
        <f t="shared" si="244"/>
        <v>4.346649353604036E-2</v>
      </c>
      <c r="AI816" s="27">
        <f t="shared" si="244"/>
        <v>4.3452249260380084E-2</v>
      </c>
      <c r="AJ816" s="27">
        <f t="shared" si="244"/>
        <v>4.3437558820950045E-2</v>
      </c>
      <c r="AK816" s="27">
        <f t="shared" si="244"/>
        <v>4.3422366898492486E-2</v>
      </c>
      <c r="AL816" s="27">
        <f t="shared" si="244"/>
        <v>4.3406921359564518E-2</v>
      </c>
      <c r="AM816" s="27">
        <f t="shared" si="244"/>
        <v>4.3391695066980186E-2</v>
      </c>
      <c r="AN816" s="27">
        <f t="shared" si="244"/>
        <v>4.3376850431686237E-2</v>
      </c>
      <c r="AO816" s="27">
        <f t="shared" si="244"/>
        <v>4.3361762991319469E-2</v>
      </c>
      <c r="AP816" s="27">
        <f t="shared" si="244"/>
        <v>4.3347316665803458E-2</v>
      </c>
      <c r="AQ816" s="27">
        <f t="shared" si="244"/>
        <v>4.3332734159641825E-2</v>
      </c>
      <c r="AR816" s="27">
        <f t="shared" si="244"/>
        <v>4.3317856067414402E-2</v>
      </c>
      <c r="AS816" s="27">
        <f t="shared" si="244"/>
        <v>4.3302669093049161E-2</v>
      </c>
      <c r="AT816" s="27">
        <f t="shared" si="244"/>
        <v>4.3287165258520166E-2</v>
      </c>
      <c r="AU816" s="27">
        <f t="shared" si="244"/>
        <v>4.3272370144510713E-2</v>
      </c>
      <c r="AV816" s="27">
        <f t="shared" si="244"/>
        <v>4.3257272575754346E-2</v>
      </c>
      <c r="AW816" s="27">
        <f t="shared" si="244"/>
        <v>4.324154509844378E-2</v>
      </c>
      <c r="AY816" s="79"/>
      <c r="AZ816" s="79"/>
    </row>
    <row r="817" spans="1:52" x14ac:dyDescent="0.25">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2.9684611408468315</v>
      </c>
      <c r="U817" s="27">
        <f t="shared" si="244"/>
        <v>2.9883739464507562</v>
      </c>
      <c r="V817" s="27">
        <f t="shared" si="244"/>
        <v>2.9964972950083832</v>
      </c>
      <c r="W817" s="27">
        <f t="shared" si="244"/>
        <v>2.9970954258523137</v>
      </c>
      <c r="X817" s="27">
        <f t="shared" si="244"/>
        <v>3.0011987297599263</v>
      </c>
      <c r="Y817" s="27">
        <f t="shared" si="244"/>
        <v>3.0057346835158967</v>
      </c>
      <c r="Z817" s="27">
        <f t="shared" si="244"/>
        <v>3.0116330000597751</v>
      </c>
      <c r="AA817" s="27">
        <f t="shared" si="244"/>
        <v>3.0184578118680414</v>
      </c>
      <c r="AB817" s="27">
        <f t="shared" si="244"/>
        <v>3.0262176201613911</v>
      </c>
      <c r="AC817" s="27">
        <f t="shared" si="244"/>
        <v>3.0358281842127273</v>
      </c>
      <c r="AD817" s="27">
        <f t="shared" si="244"/>
        <v>3.0473768306453319</v>
      </c>
      <c r="AE817" s="27">
        <f t="shared" si="244"/>
        <v>3.0604265536967552</v>
      </c>
      <c r="AF817" s="27">
        <f t="shared" si="244"/>
        <v>3.0738873487304446</v>
      </c>
      <c r="AG817" s="27">
        <f t="shared" si="244"/>
        <v>3.0878536464752222</v>
      </c>
      <c r="AH817" s="27">
        <f t="shared" si="244"/>
        <v>3.1034649040875801</v>
      </c>
      <c r="AI817" s="27">
        <f t="shared" si="244"/>
        <v>3.1195773105496314</v>
      </c>
      <c r="AJ817" s="27">
        <f t="shared" si="244"/>
        <v>3.1361943949734403</v>
      </c>
      <c r="AK817" s="27">
        <f t="shared" si="244"/>
        <v>3.1533787317143176</v>
      </c>
      <c r="AL817" s="27">
        <f t="shared" si="244"/>
        <v>3.1708499466197355</v>
      </c>
      <c r="AM817" s="27">
        <f t="shared" si="244"/>
        <v>3.1880731611151454</v>
      </c>
      <c r="AN817" s="27">
        <f t="shared" si="244"/>
        <v>3.204864664125997</v>
      </c>
      <c r="AO817" s="27">
        <f t="shared" si="244"/>
        <v>3.2219308159935354</v>
      </c>
      <c r="AP817" s="27">
        <f t="shared" si="244"/>
        <v>3.2382717710654783</v>
      </c>
      <c r="AQ817" s="27">
        <f t="shared" si="244"/>
        <v>3.2547667668178186</v>
      </c>
      <c r="AR817" s="27">
        <f t="shared" si="244"/>
        <v>3.2715961146249932</v>
      </c>
      <c r="AS817" s="27">
        <f t="shared" si="244"/>
        <v>3.2887748543333002</v>
      </c>
      <c r="AT817" s="27">
        <f t="shared" si="244"/>
        <v>3.3063120102834809</v>
      </c>
      <c r="AU817" s="27">
        <f t="shared" si="244"/>
        <v>3.3230474973140525</v>
      </c>
      <c r="AV817" s="27">
        <f t="shared" si="244"/>
        <v>3.3401251059052477</v>
      </c>
      <c r="AW817" s="27">
        <f t="shared" si="244"/>
        <v>3.3579152352943518</v>
      </c>
      <c r="AY817" s="79"/>
      <c r="AZ817" s="79"/>
    </row>
    <row r="818" spans="1:52" x14ac:dyDescent="0.25">
      <c r="A818" s="95" t="str">
        <f t="shared" si="224"/>
        <v>BD Organic</v>
      </c>
      <c r="B818" s="95" t="s">
        <v>1228</v>
      </c>
      <c r="C818" s="95" t="s">
        <v>1127</v>
      </c>
      <c r="D818" t="s">
        <v>369</v>
      </c>
      <c r="E818" t="s">
        <v>55</v>
      </c>
      <c r="F818" t="s">
        <v>421</v>
      </c>
      <c r="G818" t="s">
        <v>1152</v>
      </c>
      <c r="H818" t="s">
        <v>1153</v>
      </c>
      <c r="I818" t="s">
        <v>139</v>
      </c>
      <c r="J818" t="s">
        <v>287</v>
      </c>
      <c r="K818" s="27">
        <f t="shared" si="245"/>
        <v>0.31878106382562982</v>
      </c>
      <c r="L818" s="27">
        <f t="shared" si="244"/>
        <v>0.32056321299147922</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0.31868241691923649</v>
      </c>
      <c r="T818" s="27">
        <f t="shared" si="244"/>
        <v>0.32402254442417555</v>
      </c>
      <c r="U818" s="27">
        <f t="shared" si="244"/>
        <v>0.32570618142291091</v>
      </c>
      <c r="V818" s="27">
        <f t="shared" si="244"/>
        <v>0.32516943798186776</v>
      </c>
      <c r="W818" s="27">
        <f t="shared" si="244"/>
        <v>0.32593685309293052</v>
      </c>
      <c r="X818" s="27">
        <f t="shared" si="244"/>
        <v>0.32697963365876109</v>
      </c>
      <c r="Y818" s="27">
        <f t="shared" si="244"/>
        <v>0.32844511762619055</v>
      </c>
      <c r="Z818" s="27">
        <f t="shared" si="244"/>
        <v>0.33020745314340871</v>
      </c>
      <c r="AA818" s="27">
        <f t="shared" si="244"/>
        <v>0.33227336868260327</v>
      </c>
      <c r="AB818" s="27">
        <f t="shared" si="244"/>
        <v>0.33494516174924455</v>
      </c>
      <c r="AC818" s="27">
        <f t="shared" si="244"/>
        <v>0.33827702378695496</v>
      </c>
      <c r="AD818" s="27">
        <f t="shared" si="244"/>
        <v>0.34215452243681815</v>
      </c>
      <c r="AE818" s="27">
        <f t="shared" si="244"/>
        <v>0.34624309923265562</v>
      </c>
      <c r="AF818" s="27">
        <f t="shared" si="244"/>
        <v>0.35058536722515687</v>
      </c>
      <c r="AG818" s="27">
        <f t="shared" si="244"/>
        <v>0.35559046561775276</v>
      </c>
      <c r="AH818" s="27">
        <f t="shared" si="244"/>
        <v>0.3608909624369484</v>
      </c>
      <c r="AI818" s="27">
        <f t="shared" si="244"/>
        <v>0.3665074382484298</v>
      </c>
      <c r="AJ818" s="27">
        <f t="shared" si="244"/>
        <v>0.37247815995909833</v>
      </c>
      <c r="AK818" s="27">
        <f t="shared" si="244"/>
        <v>0.37870976476320173</v>
      </c>
      <c r="AL818" s="27">
        <f t="shared" si="244"/>
        <v>0.3850023470272444</v>
      </c>
      <c r="AM818" s="27">
        <f t="shared" si="244"/>
        <v>0.39127886998356842</v>
      </c>
      <c r="AN818" s="27">
        <f t="shared" si="244"/>
        <v>0.39782831190122409</v>
      </c>
      <c r="AO818" s="27">
        <f t="shared" si="244"/>
        <v>0.40422981296671717</v>
      </c>
      <c r="AP818" s="27">
        <f t="shared" si="244"/>
        <v>0.41085027485749065</v>
      </c>
      <c r="AQ818" s="27">
        <f t="shared" si="244"/>
        <v>0.41778081899198388</v>
      </c>
      <c r="AR818" s="27">
        <f t="shared" si="244"/>
        <v>0.42504232863325769</v>
      </c>
      <c r="AS818" s="27">
        <f t="shared" si="244"/>
        <v>0.43265442309529134</v>
      </c>
      <c r="AT818" s="27">
        <f t="shared" si="244"/>
        <v>0.44006692450146334</v>
      </c>
      <c r="AU818" s="27">
        <f t="shared" si="244"/>
        <v>0.44783152401556248</v>
      </c>
      <c r="AV818" s="27">
        <f t="shared" si="244"/>
        <v>0.45616000917872523</v>
      </c>
      <c r="AW818" s="27">
        <f t="shared" si="244"/>
        <v>0.46497167874838674</v>
      </c>
      <c r="AY818" s="79"/>
      <c r="AZ818" s="79"/>
    </row>
    <row r="819" spans="1:52" x14ac:dyDescent="0.25">
      <c r="A819" s="95" t="str">
        <f t="shared" si="224"/>
        <v>BD Organic</v>
      </c>
      <c r="B819" s="95" t="s">
        <v>1228</v>
      </c>
      <c r="C819" s="95" t="s">
        <v>1127</v>
      </c>
      <c r="D819" t="s">
        <v>369</v>
      </c>
      <c r="E819" t="s">
        <v>55</v>
      </c>
      <c r="F819" t="s">
        <v>421</v>
      </c>
      <c r="G819" t="s">
        <v>1154</v>
      </c>
      <c r="H819" t="s">
        <v>1155</v>
      </c>
      <c r="I819" t="s">
        <v>139</v>
      </c>
      <c r="J819" t="s">
        <v>287</v>
      </c>
      <c r="K819" s="27">
        <f t="shared" si="245"/>
        <v>0.93210651077804829</v>
      </c>
      <c r="L819" s="27">
        <f t="shared" si="244"/>
        <v>0.93731746283627526</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0.93181807010778428</v>
      </c>
      <c r="T819" s="27">
        <f t="shared" si="244"/>
        <v>0.94743244680884642</v>
      </c>
      <c r="U819" s="27">
        <f t="shared" si="244"/>
        <v>0.95235535217052214</v>
      </c>
      <c r="V819" s="27">
        <f t="shared" si="244"/>
        <v>0.95078593004108458</v>
      </c>
      <c r="W819" s="27">
        <f t="shared" si="244"/>
        <v>0.95302982938976799</v>
      </c>
      <c r="X819" s="27">
        <f t="shared" si="244"/>
        <v>0.95607888927763895</v>
      </c>
      <c r="Y819" s="27">
        <f t="shared" si="244"/>
        <v>0.96036392155367478</v>
      </c>
      <c r="Z819" s="27">
        <f t="shared" si="244"/>
        <v>0.96551693908257352</v>
      </c>
      <c r="AA819" s="27">
        <f t="shared" si="244"/>
        <v>0.97155761572029908</v>
      </c>
      <c r="AB819" s="27">
        <f t="shared" si="244"/>
        <v>0.97936986053491026</v>
      </c>
      <c r="AC819" s="27">
        <f t="shared" si="244"/>
        <v>0.98911212772322343</v>
      </c>
      <c r="AD819" s="27">
        <f t="shared" si="244"/>
        <v>1.0004498204132997</v>
      </c>
      <c r="AE819" s="27">
        <f t="shared" si="244"/>
        <v>1.0124046994311475</v>
      </c>
      <c r="AF819" s="27">
        <f t="shared" si="244"/>
        <v>1.0251013640911517</v>
      </c>
      <c r="AG819" s="27">
        <f t="shared" si="244"/>
        <v>1.0397361254625965</v>
      </c>
      <c r="AH819" s="27">
        <f t="shared" si="244"/>
        <v>1.0552346231971832</v>
      </c>
      <c r="AI819" s="27">
        <f t="shared" si="244"/>
        <v>1.071657034267286</v>
      </c>
      <c r="AJ819" s="27">
        <f t="shared" si="244"/>
        <v>1.0891152499899179</v>
      </c>
      <c r="AK819" s="27">
        <f t="shared" si="244"/>
        <v>1.1073362802506044</v>
      </c>
      <c r="AL819" s="27">
        <f t="shared" si="244"/>
        <v>1.1257356068214228</v>
      </c>
      <c r="AM819" s="27">
        <f t="shared" si="244"/>
        <v>1.1440879764459799</v>
      </c>
      <c r="AN819" s="27">
        <f t="shared" si="244"/>
        <v>1.1632383531344423</v>
      </c>
      <c r="AO819" s="27">
        <f t="shared" si="244"/>
        <v>1.1819561550963633</v>
      </c>
      <c r="AP819" s="27">
        <f t="shared" si="244"/>
        <v>1.2013141921098898</v>
      </c>
      <c r="AQ819" s="27">
        <f t="shared" si="244"/>
        <v>1.2215789005385222</v>
      </c>
      <c r="AR819" s="27">
        <f t="shared" si="244"/>
        <v>1.2428113424329106</v>
      </c>
      <c r="AS819" s="27">
        <f t="shared" si="244"/>
        <v>1.2650688840935413</v>
      </c>
      <c r="AT819" s="27">
        <f t="shared" si="244"/>
        <v>1.2867428214941132</v>
      </c>
      <c r="AU819" s="27">
        <f t="shared" si="244"/>
        <v>1.3094462834683622</v>
      </c>
      <c r="AV819" s="27">
        <f t="shared" si="244"/>
        <v>1.3337985305947744</v>
      </c>
      <c r="AW819" s="27">
        <f t="shared" si="244"/>
        <v>1.3595635947994631</v>
      </c>
      <c r="AY819" s="79"/>
      <c r="AZ819" s="79"/>
    </row>
    <row r="820" spans="1:52" x14ac:dyDescent="0.25">
      <c r="A820" s="95" t="str">
        <f t="shared" si="224"/>
        <v>BD Organic</v>
      </c>
      <c r="B820" s="95" t="s">
        <v>1228</v>
      </c>
      <c r="C820" s="95" t="s">
        <v>1127</v>
      </c>
      <c r="D820" t="s">
        <v>369</v>
      </c>
      <c r="E820" t="s">
        <v>55</v>
      </c>
      <c r="F820" t="s">
        <v>421</v>
      </c>
      <c r="G820" t="s">
        <v>1156</v>
      </c>
      <c r="H820" t="s">
        <v>1157</v>
      </c>
      <c r="I820" t="s">
        <v>139</v>
      </c>
      <c r="J820" t="s">
        <v>287</v>
      </c>
      <c r="K820" s="27">
        <f t="shared" si="245"/>
        <v>4.9862442750846905E-2</v>
      </c>
      <c r="L820" s="27">
        <f t="shared" si="244"/>
        <v>5.0141199304605817E-2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4.9847012801327445E-2</v>
      </c>
      <c r="T820" s="27">
        <f t="shared" si="244"/>
        <v>5.0682293914960028E-2</v>
      </c>
      <c r="U820" s="27">
        <f t="shared" si="244"/>
        <v>5.0945641594571781E-2</v>
      </c>
      <c r="V820" s="27">
        <f t="shared" si="244"/>
        <v>5.0861686359653741E-2</v>
      </c>
      <c r="W820" s="27">
        <f t="shared" si="244"/>
        <v>5.0981722322838888E-2</v>
      </c>
      <c r="X820" s="27">
        <f t="shared" si="244"/>
        <v>5.1144829835065117E-2</v>
      </c>
      <c r="Y820" s="27">
        <f t="shared" si="244"/>
        <v>5.1374054901169426E-2</v>
      </c>
      <c r="Z820" s="27">
        <f t="shared" si="244"/>
        <v>5.16497122842665E-2</v>
      </c>
      <c r="AA820" s="27">
        <f t="shared" si="244"/>
        <v>5.1972854424721632E-2</v>
      </c>
      <c r="AB820" s="27">
        <f t="shared" si="244"/>
        <v>5.2390765473855912E-2</v>
      </c>
      <c r="AC820" s="27">
        <f t="shared" si="244"/>
        <v>5.2911921837773199E-2</v>
      </c>
      <c r="AD820" s="27">
        <f t="shared" si="244"/>
        <v>5.3518424470410907E-2</v>
      </c>
      <c r="AE820" s="27">
        <f t="shared" si="244"/>
        <v>5.4157943091649959E-2</v>
      </c>
      <c r="AF820" s="27">
        <f t="shared" si="244"/>
        <v>5.483714306227104E-2</v>
      </c>
      <c r="AG820" s="27">
        <f t="shared" si="244"/>
        <v>5.5620020279217919E-2</v>
      </c>
      <c r="AH820" s="27">
        <f t="shared" si="244"/>
        <v>5.6449102521514333E-2</v>
      </c>
      <c r="AI820" s="27">
        <f t="shared" si="244"/>
        <v>5.7327608917881384E-2</v>
      </c>
      <c r="AJ820" s="27">
        <f t="shared" si="244"/>
        <v>5.8261525022892849E-2</v>
      </c>
      <c r="AK820" s="27">
        <f t="shared" si="244"/>
        <v>5.9236247404647842E-2</v>
      </c>
      <c r="AL820" s="27">
        <f t="shared" si="244"/>
        <v>6.0220507633691592E-2</v>
      </c>
      <c r="AM820" s="27">
        <f t="shared" si="244"/>
        <v>6.120225593087171E-2</v>
      </c>
      <c r="AN820" s="27">
        <f t="shared" si="244"/>
        <v>6.2226693106499371E-2</v>
      </c>
      <c r="AO820" s="27">
        <f t="shared" si="244"/>
        <v>6.3227989973280108E-2</v>
      </c>
      <c r="AP820" s="27">
        <f t="shared" si="244"/>
        <v>6.4263535805429733E-2</v>
      </c>
      <c r="AQ820" s="27">
        <f t="shared" si="244"/>
        <v>6.5347583446124638E-2</v>
      </c>
      <c r="AR820" s="27">
        <f t="shared" si="244"/>
        <v>6.6483399370783167E-2</v>
      </c>
      <c r="AS820" s="27">
        <f t="shared" si="244"/>
        <v>6.7674052353028091E-2</v>
      </c>
      <c r="AT820" s="27">
        <f t="shared" si="244"/>
        <v>6.8833485797945612E-2</v>
      </c>
      <c r="AU820" s="27">
        <f t="shared" si="244"/>
        <v>7.0047993002698511E-2</v>
      </c>
      <c r="AV820" s="27">
        <f t="shared" si="244"/>
        <v>7.1350700916605947E-2</v>
      </c>
      <c r="AW820" s="27">
        <f t="shared" si="244"/>
        <v>7.2728986578193891E-2</v>
      </c>
      <c r="AY820" s="79"/>
      <c r="AZ820" s="79"/>
    </row>
    <row r="821" spans="1:52" x14ac:dyDescent="0.25">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0.35721424445443967</v>
      </c>
      <c r="S821" s="27">
        <f t="shared" si="244"/>
        <v>0.31699467423983352</v>
      </c>
      <c r="T821" s="27">
        <f t="shared" si="244"/>
        <v>0.32885186438651698</v>
      </c>
      <c r="U821" s="27">
        <f t="shared" si="244"/>
        <v>0.32957089529346995</v>
      </c>
      <c r="V821" s="27">
        <f t="shared" si="244"/>
        <v>0.32328098949315692</v>
      </c>
      <c r="W821" s="27">
        <f t="shared" si="244"/>
        <v>0.3203729864182408</v>
      </c>
      <c r="X821" s="27">
        <f t="shared" si="244"/>
        <v>0.31793219532013056</v>
      </c>
      <c r="Y821" s="27">
        <f t="shared" si="244"/>
        <v>0.31678985342253074</v>
      </c>
      <c r="Z821" s="27">
        <f t="shared" si="244"/>
        <v>0.31651564504678592</v>
      </c>
      <c r="AA821" s="27">
        <f t="shared" si="244"/>
        <v>0.31709302707101089</v>
      </c>
      <c r="AB821" s="27">
        <f t="shared" si="244"/>
        <v>0.31931033978927781</v>
      </c>
      <c r="AC821" s="27">
        <f t="shared" si="244"/>
        <v>0.32322869131420484</v>
      </c>
      <c r="AD821" s="27">
        <f t="shared" si="244"/>
        <v>0.32570330869023784</v>
      </c>
      <c r="AE821" s="27">
        <f t="shared" si="244"/>
        <v>0.3283941520620981</v>
      </c>
      <c r="AF821" s="27">
        <f t="shared" si="244"/>
        <v>0.33137464681175233</v>
      </c>
      <c r="AG821" s="27">
        <f t="shared" si="244"/>
        <v>0.33562860972913539</v>
      </c>
      <c r="AH821" s="27">
        <f t="shared" si="244"/>
        <v>0.34014916185430494</v>
      </c>
      <c r="AI821" s="27">
        <f t="shared" si="244"/>
        <v>0.34493327848094968</v>
      </c>
      <c r="AJ821" s="27">
        <f t="shared" si="244"/>
        <v>0.35003065581338916</v>
      </c>
      <c r="AK821" s="27">
        <f t="shared" si="244"/>
        <v>0.35519162577479102</v>
      </c>
      <c r="AL821" s="27">
        <f t="shared" si="244"/>
        <v>0.3599408645035353</v>
      </c>
      <c r="AM821" s="27">
        <f t="shared" si="244"/>
        <v>0.36410854912047524</v>
      </c>
      <c r="AN821" s="27">
        <f t="shared" si="244"/>
        <v>0.37018474225004672</v>
      </c>
      <c r="AO821" s="27">
        <f t="shared" si="244"/>
        <v>0.37551880126107001</v>
      </c>
      <c r="AP821" s="27">
        <f t="shared" si="244"/>
        <v>0.38087939894834533</v>
      </c>
      <c r="AQ821" s="27">
        <f t="shared" si="244"/>
        <v>0.386424272860941</v>
      </c>
      <c r="AR821" s="27">
        <f t="shared" si="244"/>
        <v>0.39216595365851897</v>
      </c>
      <c r="AS821" s="27">
        <f t="shared" si="244"/>
        <v>0.39811185901284146</v>
      </c>
      <c r="AT821" s="27">
        <f t="shared" si="244"/>
        <v>0.40320834860174254</v>
      </c>
      <c r="AU821" s="27">
        <f t="shared" si="244"/>
        <v>0.408480833213617</v>
      </c>
      <c r="AV821" s="27">
        <f t="shared" si="244"/>
        <v>0.41426575879347838</v>
      </c>
      <c r="AW821" s="27">
        <f t="shared" si="244"/>
        <v>0.42036756803014114</v>
      </c>
      <c r="AY821" s="79"/>
      <c r="AZ821" s="79"/>
    </row>
    <row r="822" spans="1:52" x14ac:dyDescent="0.25">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2.3757428620222059</v>
      </c>
      <c r="S822" s="27">
        <f t="shared" si="246"/>
        <v>2.1082525300034387</v>
      </c>
      <c r="T822" s="27">
        <f t="shared" si="246"/>
        <v>2.1871117448638238</v>
      </c>
      <c r="U822" s="27">
        <f t="shared" si="246"/>
        <v>2.1918938401225838</v>
      </c>
      <c r="V822" s="27">
        <f t="shared" si="246"/>
        <v>2.1500612451466816</v>
      </c>
      <c r="W822" s="27">
        <f t="shared" si="246"/>
        <v>2.1307208418586709</v>
      </c>
      <c r="X822" s="27">
        <f t="shared" si="246"/>
        <v>2.1144877489206246</v>
      </c>
      <c r="Y822" s="27">
        <f t="shared" si="246"/>
        <v>2.1068903178233387</v>
      </c>
      <c r="Z822" s="27">
        <f t="shared" si="246"/>
        <v>2.1050666262950872</v>
      </c>
      <c r="AA822" s="27">
        <f t="shared" si="246"/>
        <v>2.1089066501575378</v>
      </c>
      <c r="AB822" s="27">
        <f t="shared" si="246"/>
        <v>2.12365344411963</v>
      </c>
      <c r="AC822" s="27">
        <f t="shared" si="246"/>
        <v>2.1497134229999686</v>
      </c>
      <c r="AD822" s="27">
        <f t="shared" si="246"/>
        <v>2.1661714860772836</v>
      </c>
      <c r="AE822" s="27">
        <f t="shared" si="246"/>
        <v>2.1840676143329767</v>
      </c>
      <c r="AF822" s="27">
        <f t="shared" si="246"/>
        <v>2.2038901416725563</v>
      </c>
      <c r="AG822" s="27">
        <f t="shared" si="246"/>
        <v>2.2321821882333386</v>
      </c>
      <c r="AH822" s="27">
        <f t="shared" si="246"/>
        <v>2.2622472531362603</v>
      </c>
      <c r="AI822" s="27">
        <f t="shared" si="246"/>
        <v>2.2940652198139113</v>
      </c>
      <c r="AJ822" s="27">
        <f t="shared" si="246"/>
        <v>2.3279666053285673</v>
      </c>
      <c r="AK822" s="27">
        <f t="shared" si="246"/>
        <v>2.3622909295604781</v>
      </c>
      <c r="AL822" s="27">
        <f t="shared" si="246"/>
        <v>2.3938769320366284</v>
      </c>
      <c r="AM822" s="27">
        <f t="shared" si="246"/>
        <v>2.4215951631362209</v>
      </c>
      <c r="AN822" s="27">
        <f t="shared" si="246"/>
        <v>2.4620064084321496</v>
      </c>
      <c r="AO822" s="27">
        <f t="shared" si="246"/>
        <v>2.4974819047702019</v>
      </c>
      <c r="AP822" s="27">
        <f t="shared" si="246"/>
        <v>2.5331339032261067</v>
      </c>
      <c r="AQ822" s="27">
        <f t="shared" si="246"/>
        <v>2.5700114769040021</v>
      </c>
      <c r="AR822" s="27">
        <f t="shared" si="246"/>
        <v>2.6081979640965525</v>
      </c>
      <c r="AS822" s="27">
        <f t="shared" si="246"/>
        <v>2.6477426978889169</v>
      </c>
      <c r="AT822" s="27">
        <f t="shared" si="246"/>
        <v>2.681638179242674</v>
      </c>
      <c r="AU822" s="27">
        <f t="shared" si="246"/>
        <v>2.7167041596066808</v>
      </c>
      <c r="AV822" s="27">
        <f t="shared" si="246"/>
        <v>2.7551782570623273</v>
      </c>
      <c r="AW822" s="27">
        <f t="shared" si="246"/>
        <v>2.7957598686986791</v>
      </c>
      <c r="AY822" s="79"/>
      <c r="AZ822" s="79"/>
    </row>
    <row r="823" spans="1:52" x14ac:dyDescent="0.25">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0.37917034791782084</v>
      </c>
      <c r="O823" s="27">
        <f t="shared" si="246"/>
        <v>0.38707850955818845</v>
      </c>
      <c r="P823" s="27">
        <f t="shared" si="246"/>
        <v>0.39252728601928993</v>
      </c>
      <c r="Q823" s="27">
        <f t="shared" si="246"/>
        <v>0.3999671364536494</v>
      </c>
      <c r="R823" s="27">
        <f t="shared" si="246"/>
        <v>0.40776627193753145</v>
      </c>
      <c r="S823" s="27">
        <f t="shared" si="246"/>
        <v>0.37647951148946435</v>
      </c>
      <c r="T823" s="27">
        <f t="shared" si="246"/>
        <v>0.39997141699658445</v>
      </c>
      <c r="U823" s="27">
        <f t="shared" si="246"/>
        <v>0.41037079319296399</v>
      </c>
      <c r="V823" s="27">
        <f t="shared" si="246"/>
        <v>0.41198230989364792</v>
      </c>
      <c r="W823" s="27">
        <f t="shared" si="246"/>
        <v>0.41774177606195234</v>
      </c>
      <c r="X823" s="27">
        <f t="shared" si="246"/>
        <v>0.42406538534293964</v>
      </c>
      <c r="Y823" s="27">
        <f t="shared" si="246"/>
        <v>0.43213306504557886</v>
      </c>
      <c r="Z823" s="27">
        <f t="shared" si="246"/>
        <v>0.44146787012268579</v>
      </c>
      <c r="AA823" s="27">
        <f t="shared" si="246"/>
        <v>0.45213226710063575</v>
      </c>
      <c r="AB823" s="27">
        <f t="shared" si="246"/>
        <v>0.46536178495323738</v>
      </c>
      <c r="AC823" s="27">
        <f t="shared" si="246"/>
        <v>0.48141197047082973</v>
      </c>
      <c r="AD823" s="27">
        <f t="shared" si="246"/>
        <v>0.50118478014784917</v>
      </c>
      <c r="AE823" s="27">
        <f t="shared" si="246"/>
        <v>0.52211547307878936</v>
      </c>
      <c r="AF823" s="27">
        <f t="shared" si="246"/>
        <v>0.54440429118141587</v>
      </c>
      <c r="AG823" s="27">
        <f t="shared" si="246"/>
        <v>0.56981889025904608</v>
      </c>
      <c r="AH823" s="27">
        <f t="shared" si="246"/>
        <v>0.59686503128482082</v>
      </c>
      <c r="AI823" s="27">
        <f t="shared" si="246"/>
        <v>0.62565178516751863</v>
      </c>
      <c r="AJ823" s="27">
        <f t="shared" si="246"/>
        <v>0.65639506950880988</v>
      </c>
      <c r="AK823" s="27">
        <f t="shared" si="246"/>
        <v>0.68875253479957244</v>
      </c>
      <c r="AL823" s="27">
        <f t="shared" si="246"/>
        <v>0.72187418485397581</v>
      </c>
      <c r="AM823" s="27">
        <f t="shared" si="246"/>
        <v>0.75542061904932911</v>
      </c>
      <c r="AN823" s="27">
        <f t="shared" si="246"/>
        <v>0.78969703567324656</v>
      </c>
      <c r="AO823" s="27">
        <f t="shared" si="246"/>
        <v>0.82375660423862163</v>
      </c>
      <c r="AP823" s="27">
        <f t="shared" si="246"/>
        <v>0.85926378714125085</v>
      </c>
      <c r="AQ823" s="27">
        <f t="shared" si="246"/>
        <v>0.89665875194812283</v>
      </c>
      <c r="AR823" s="27">
        <f t="shared" si="246"/>
        <v>0.93608188711459661</v>
      </c>
      <c r="AS823" s="27">
        <f t="shared" si="246"/>
        <v>0.97767184854251954</v>
      </c>
      <c r="AT823" s="27">
        <f t="shared" si="246"/>
        <v>1.0188963205625274</v>
      </c>
      <c r="AU823" s="27">
        <f t="shared" si="246"/>
        <v>1.0623282839268509</v>
      </c>
      <c r="AV823" s="27">
        <f t="shared" si="246"/>
        <v>1.1090025842877593</v>
      </c>
      <c r="AW823" s="27">
        <f t="shared" si="246"/>
        <v>1.1586038578549231</v>
      </c>
      <c r="AY823" s="79"/>
      <c r="AZ823" s="79"/>
    </row>
    <row r="824" spans="1:52" x14ac:dyDescent="0.25">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5.9204510866484872E-2</v>
      </c>
      <c r="T824" s="27">
        <f t="shared" si="246"/>
        <v>5.9243382658139922E-2</v>
      </c>
      <c r="U824" s="27">
        <f t="shared" si="246"/>
        <v>5.9223248626805898E-2</v>
      </c>
      <c r="V824" s="27">
        <f t="shared" si="246"/>
        <v>5.9217502557232155E-2</v>
      </c>
      <c r="W824" s="27">
        <f t="shared" si="246"/>
        <v>5.9278907450518212E-2</v>
      </c>
      <c r="X824" s="27">
        <f t="shared" si="246"/>
        <v>5.9378507696160314E-2</v>
      </c>
      <c r="Y824" s="27">
        <f t="shared" si="246"/>
        <v>5.9473208670287374E-2</v>
      </c>
      <c r="Z824" s="27">
        <f t="shared" si="246"/>
        <v>5.9564005611807427E-2</v>
      </c>
      <c r="AA824" s="27">
        <f t="shared" si="246"/>
        <v>5.965047643889803E-2</v>
      </c>
      <c r="AB824" s="27">
        <f t="shared" si="246"/>
        <v>5.9734564730420145E-2</v>
      </c>
      <c r="AC824" s="27">
        <f t="shared" si="246"/>
        <v>5.9817831383830941E-2</v>
      </c>
      <c r="AD824" s="27">
        <f t="shared" si="246"/>
        <v>5.9899868652981712E-2</v>
      </c>
      <c r="AE824" s="27">
        <f t="shared" si="246"/>
        <v>5.9980796115325127E-2</v>
      </c>
      <c r="AF824" s="27">
        <f t="shared" si="246"/>
        <v>6.0060966844279105E-2</v>
      </c>
      <c r="AG824" s="27">
        <f t="shared" si="246"/>
        <v>6.0140866812321149E-2</v>
      </c>
      <c r="AH824" s="27">
        <f t="shared" si="246"/>
        <v>6.021983152959743E-2</v>
      </c>
      <c r="AI824" s="27">
        <f t="shared" si="246"/>
        <v>6.0298860739719302E-2</v>
      </c>
      <c r="AJ824" s="27">
        <f t="shared" si="246"/>
        <v>6.0377128582057585E-2</v>
      </c>
      <c r="AK824" s="27">
        <f t="shared" si="246"/>
        <v>6.0452645130385001E-2</v>
      </c>
      <c r="AL824" s="27">
        <f t="shared" si="246"/>
        <v>6.0524700795761104E-2</v>
      </c>
      <c r="AM824" s="27">
        <f t="shared" si="246"/>
        <v>6.059334448260556E-2</v>
      </c>
      <c r="AN824" s="27">
        <f t="shared" si="246"/>
        <v>6.0659933748931069E-2</v>
      </c>
      <c r="AO824" s="27">
        <f t="shared" si="246"/>
        <v>6.0721872346044863E-2</v>
      </c>
      <c r="AP824" s="27">
        <f t="shared" si="246"/>
        <v>6.0779624538849837E-2</v>
      </c>
      <c r="AQ824" s="27">
        <f t="shared" si="246"/>
        <v>6.0833384786595716E-2</v>
      </c>
      <c r="AR824" s="27">
        <f t="shared" si="246"/>
        <v>6.0882335471582338E-2</v>
      </c>
      <c r="AS824" s="27">
        <f t="shared" si="246"/>
        <v>6.0925577411786301E-2</v>
      </c>
      <c r="AT824" s="27">
        <f t="shared" si="246"/>
        <v>6.0961136932547622E-2</v>
      </c>
      <c r="AU824" s="27">
        <f t="shared" si="246"/>
        <v>6.0991033843485122E-2</v>
      </c>
      <c r="AV824" s="27">
        <f t="shared" si="246"/>
        <v>6.1016092608455606E-2</v>
      </c>
      <c r="AW824" s="27">
        <f t="shared" si="246"/>
        <v>6.1035130575816006E-2</v>
      </c>
      <c r="AY824" s="79"/>
      <c r="AZ824" s="79"/>
    </row>
    <row r="825" spans="1:52" x14ac:dyDescent="0.25">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4.8184424106406554E-2</v>
      </c>
      <c r="T825" s="27">
        <f t="shared" si="246"/>
        <v>4.8216060460925338E-2</v>
      </c>
      <c r="U825" s="27">
        <f t="shared" si="246"/>
        <v>4.8199674096262038E-2</v>
      </c>
      <c r="V825" s="27">
        <f t="shared" si="246"/>
        <v>4.8194997576699018E-2</v>
      </c>
      <c r="W825" s="27">
        <f t="shared" si="246"/>
        <v>4.8244972812994384E-2</v>
      </c>
      <c r="X825" s="27">
        <f t="shared" si="246"/>
        <v>4.8326033874168325E-2</v>
      </c>
      <c r="Y825" s="27">
        <f t="shared" si="246"/>
        <v>4.8403107594292762E-2</v>
      </c>
      <c r="Z825" s="27">
        <f t="shared" si="246"/>
        <v>4.8477003962554853E-2</v>
      </c>
      <c r="AA825" s="27">
        <f t="shared" si="246"/>
        <v>4.8547379461725201E-2</v>
      </c>
      <c r="AB825" s="27">
        <f t="shared" si="246"/>
        <v>4.8615815900803681E-2</v>
      </c>
      <c r="AC825" s="27">
        <f t="shared" si="246"/>
        <v>4.8683583638145775E-2</v>
      </c>
      <c r="AD825" s="27">
        <f t="shared" si="246"/>
        <v>4.875035082381185E-2</v>
      </c>
      <c r="AE825" s="27">
        <f t="shared" si="246"/>
        <v>4.8816214777594076E-2</v>
      </c>
      <c r="AF825" s="27">
        <f t="shared" si="246"/>
        <v>4.888146285326099E-2</v>
      </c>
      <c r="AG825" s="27">
        <f t="shared" si="246"/>
        <v>4.8946490566350427E-2</v>
      </c>
      <c r="AH825" s="27">
        <f t="shared" si="246"/>
        <v>4.901075711244629E-2</v>
      </c>
      <c r="AI825" s="27">
        <f t="shared" si="246"/>
        <v>4.9075076146951828E-2</v>
      </c>
      <c r="AJ825" s="27">
        <f t="shared" si="246"/>
        <v>4.9138775531575189E-2</v>
      </c>
      <c r="AK825" s="27">
        <f t="shared" si="246"/>
        <v>4.9200235736860311E-2</v>
      </c>
      <c r="AL825" s="27">
        <f t="shared" si="246"/>
        <v>4.9258879253864976E-2</v>
      </c>
      <c r="AM825" s="27">
        <f t="shared" si="246"/>
        <v>4.9314745884139137E-2</v>
      </c>
      <c r="AN825" s="27">
        <f t="shared" si="246"/>
        <v>4.9368940495370682E-2</v>
      </c>
      <c r="AO825" s="27">
        <f t="shared" si="246"/>
        <v>4.9419350094034843E-2</v>
      </c>
      <c r="AP825" s="27">
        <f t="shared" si="246"/>
        <v>4.9466352528654479E-2</v>
      </c>
      <c r="AQ825" s="27">
        <f t="shared" si="246"/>
        <v>4.9510106062625826E-2</v>
      </c>
      <c r="AR825" s="27">
        <f t="shared" si="246"/>
        <v>4.9549945266280641E-2</v>
      </c>
      <c r="AS825" s="27">
        <f t="shared" si="246"/>
        <v>4.9585138327678802E-2</v>
      </c>
      <c r="AT825" s="27">
        <f t="shared" si="246"/>
        <v>4.9614078943930974E-2</v>
      </c>
      <c r="AU825" s="27">
        <f t="shared" si="246"/>
        <v>4.9638410965511762E-2</v>
      </c>
      <c r="AV825" s="27">
        <f t="shared" si="246"/>
        <v>4.9658805393930298E-2</v>
      </c>
      <c r="AW825" s="27">
        <f t="shared" si="246"/>
        <v>4.9674299711508316E-2</v>
      </c>
      <c r="AY825" s="79"/>
      <c r="AZ825" s="79"/>
    </row>
    <row r="826" spans="1:52" x14ac:dyDescent="0.25">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7.4155715935563154E-3</v>
      </c>
      <c r="R826" s="27">
        <f t="shared" si="246"/>
        <v>7.4643602602570466E-3</v>
      </c>
      <c r="S826" s="27">
        <f t="shared" si="246"/>
        <v>7.445648564892029E-3</v>
      </c>
      <c r="T826" s="27">
        <f t="shared" si="246"/>
        <v>7.4577338337269202E-3</v>
      </c>
      <c r="U826" s="27">
        <f t="shared" si="246"/>
        <v>7.4579966791368151E-3</v>
      </c>
      <c r="V826" s="27">
        <f t="shared" si="246"/>
        <v>7.4605291285120773E-3</v>
      </c>
      <c r="W826" s="27">
        <f t="shared" si="246"/>
        <v>7.4753643058316672E-3</v>
      </c>
      <c r="X826" s="27">
        <f t="shared" si="246"/>
        <v>7.4969700596856387E-3</v>
      </c>
      <c r="Y826" s="27">
        <f t="shared" si="246"/>
        <v>7.5171945898967292E-3</v>
      </c>
      <c r="Z826" s="27">
        <f t="shared" si="246"/>
        <v>7.536264857338092E-3</v>
      </c>
      <c r="AA826" s="27">
        <f t="shared" si="246"/>
        <v>7.5541359508139614E-3</v>
      </c>
      <c r="AB826" s="27">
        <f t="shared" si="246"/>
        <v>7.571204212548587E-3</v>
      </c>
      <c r="AC826" s="27">
        <f t="shared" si="246"/>
        <v>7.5877884289548541E-3</v>
      </c>
      <c r="AD826" s="27">
        <f t="shared" si="246"/>
        <v>7.6038348009783239E-3</v>
      </c>
      <c r="AE826" s="27">
        <f t="shared" si="246"/>
        <v>7.6193864248796164E-3</v>
      </c>
      <c r="AF826" s="27">
        <f t="shared" si="246"/>
        <v>7.6345278486947468E-3</v>
      </c>
      <c r="AG826" s="27">
        <f t="shared" si="246"/>
        <v>7.6493661802614753E-3</v>
      </c>
      <c r="AH826" s="27">
        <f t="shared" si="246"/>
        <v>7.6637931977367596E-3</v>
      </c>
      <c r="AI826" s="27">
        <f t="shared" si="246"/>
        <v>7.678008232817223E-3</v>
      </c>
      <c r="AJ826" s="27">
        <f t="shared" si="246"/>
        <v>7.6918710267490174E-3</v>
      </c>
      <c r="AK826" s="27">
        <f t="shared" si="246"/>
        <v>7.7050269321517805E-3</v>
      </c>
      <c r="AL826" s="27">
        <f t="shared" si="246"/>
        <v>7.7173585913482183E-3</v>
      </c>
      <c r="AM826" s="27">
        <f t="shared" si="246"/>
        <v>7.7288879821910744E-3</v>
      </c>
      <c r="AN826" s="27">
        <f t="shared" si="246"/>
        <v>7.7398760837182118E-3</v>
      </c>
      <c r="AO826" s="27">
        <f t="shared" si="246"/>
        <v>7.7498578922054195E-3</v>
      </c>
      <c r="AP826" s="27">
        <f t="shared" si="246"/>
        <v>7.7589301068001311E-3</v>
      </c>
      <c r="AQ826" s="27">
        <f t="shared" si="246"/>
        <v>7.7671389925368737E-3</v>
      </c>
      <c r="AR826" s="27">
        <f t="shared" si="246"/>
        <v>7.7743457304660793E-3</v>
      </c>
      <c r="AS826" s="27">
        <f t="shared" si="246"/>
        <v>7.7803971266300741E-3</v>
      </c>
      <c r="AT826" s="27">
        <f t="shared" si="246"/>
        <v>7.7849455648389063E-3</v>
      </c>
      <c r="AU826" s="27">
        <f t="shared" si="246"/>
        <v>7.7883687411193182E-3</v>
      </c>
      <c r="AV826" s="27">
        <f t="shared" si="246"/>
        <v>7.7908253006430447E-3</v>
      </c>
      <c r="AW826" s="27">
        <f t="shared" si="246"/>
        <v>7.7921100551359059E-3</v>
      </c>
      <c r="AY826" s="79"/>
      <c r="AZ826" s="79"/>
    </row>
    <row r="827" spans="1:52" x14ac:dyDescent="0.25">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8.7964358824768801E-2</v>
      </c>
      <c r="O827" s="27">
        <f t="shared" si="246"/>
        <v>8.8412215452112072E-2</v>
      </c>
      <c r="P827" s="27">
        <f t="shared" si="246"/>
        <v>8.8924932944132923E-2</v>
      </c>
      <c r="Q827" s="27">
        <f t="shared" si="246"/>
        <v>8.9476727309038592E-2</v>
      </c>
      <c r="R827" s="27">
        <f t="shared" si="246"/>
        <v>9.0065414259340087E-2</v>
      </c>
      <c r="S827" s="27">
        <f t="shared" si="246"/>
        <v>8.9839637831651067E-2</v>
      </c>
      <c r="T827" s="27">
        <f t="shared" si="246"/>
        <v>8.9985459403239057E-2</v>
      </c>
      <c r="U827" s="27">
        <f t="shared" si="246"/>
        <v>8.998863091156703E-2</v>
      </c>
      <c r="V827" s="27">
        <f t="shared" si="246"/>
        <v>9.0019187596148326E-2</v>
      </c>
      <c r="W827" s="27">
        <f t="shared" si="246"/>
        <v>9.0198189726848496E-2</v>
      </c>
      <c r="X827" s="27">
        <f t="shared" si="246"/>
        <v>9.0458886036163061E-2</v>
      </c>
      <c r="Y827" s="27">
        <f t="shared" si="246"/>
        <v>9.0702916418962359E-2</v>
      </c>
      <c r="Z827" s="27">
        <f t="shared" si="246"/>
        <v>9.0933019398622597E-2</v>
      </c>
      <c r="AA827" s="27">
        <f t="shared" si="246"/>
        <v>9.1148653073988131E-2</v>
      </c>
      <c r="AB827" s="27">
        <f t="shared" si="246"/>
        <v>9.1354599733878203E-2</v>
      </c>
      <c r="AC827" s="27">
        <f t="shared" si="246"/>
        <v>9.1554705874085499E-2</v>
      </c>
      <c r="AD827" s="27">
        <f t="shared" si="246"/>
        <v>9.1748322352023765E-2</v>
      </c>
      <c r="AE827" s="27">
        <f t="shared" si="246"/>
        <v>9.1935969169733386E-2</v>
      </c>
      <c r="AF827" s="27">
        <f t="shared" si="246"/>
        <v>9.2118666488838791E-2</v>
      </c>
      <c r="AG827" s="27">
        <f t="shared" si="246"/>
        <v>9.2297706678872285E-2</v>
      </c>
      <c r="AH827" s="27">
        <f t="shared" si="246"/>
        <v>9.2471783928647647E-2</v>
      </c>
      <c r="AI827" s="27">
        <f t="shared" si="246"/>
        <v>9.2643303386256037E-2</v>
      </c>
      <c r="AJ827" s="27">
        <f t="shared" si="246"/>
        <v>9.2810572681242626E-2</v>
      </c>
      <c r="AK827" s="27">
        <f t="shared" si="246"/>
        <v>9.2969312617250999E-2</v>
      </c>
      <c r="AL827" s="27">
        <f t="shared" si="246"/>
        <v>9.3118107149576246E-2</v>
      </c>
      <c r="AM827" s="27">
        <f t="shared" si="246"/>
        <v>9.3257221464295006E-2</v>
      </c>
      <c r="AN827" s="27">
        <f t="shared" si="246"/>
        <v>9.3389804549979458E-2</v>
      </c>
      <c r="AO827" s="27">
        <f t="shared" si="246"/>
        <v>9.3510245644073564E-2</v>
      </c>
      <c r="AP827" s="27">
        <f t="shared" si="246"/>
        <v>9.3619711524233831E-2</v>
      </c>
      <c r="AQ827" s="27">
        <f t="shared" si="246"/>
        <v>9.3718760427114856E-2</v>
      </c>
      <c r="AR827" s="27">
        <f t="shared" si="246"/>
        <v>9.3805717355025783E-2</v>
      </c>
      <c r="AS827" s="27">
        <f t="shared" si="246"/>
        <v>9.387873386057409E-2</v>
      </c>
      <c r="AT827" s="27">
        <f t="shared" si="246"/>
        <v>9.3933615586164518E-2</v>
      </c>
      <c r="AU827" s="27">
        <f t="shared" si="246"/>
        <v>9.3974919834489676E-2</v>
      </c>
      <c r="AV827" s="27">
        <f t="shared" si="246"/>
        <v>9.40045608276147E-2</v>
      </c>
      <c r="AW827" s="27">
        <f t="shared" si="246"/>
        <v>9.402006275163588E-2</v>
      </c>
      <c r="AY827" s="79"/>
      <c r="AZ827" s="79"/>
    </row>
    <row r="828" spans="1:52" x14ac:dyDescent="0.25">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5">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5">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0.12100901910045002</v>
      </c>
      <c r="P830" s="27">
        <f t="shared" si="247"/>
        <v>0.11845842648899831</v>
      </c>
      <c r="Q830" s="27">
        <f t="shared" si="247"/>
        <v>0.11660641339960408</v>
      </c>
      <c r="R830" s="27">
        <f t="shared" si="247"/>
        <v>0.11491827863139022</v>
      </c>
      <c r="S830" s="27">
        <f t="shared" si="247"/>
        <v>0.10257712115041472</v>
      </c>
      <c r="T830" s="27">
        <f t="shared" si="247"/>
        <v>0.10612173832190724</v>
      </c>
      <c r="U830" s="27">
        <f t="shared" si="247"/>
        <v>0.10603051457441355</v>
      </c>
      <c r="V830" s="27">
        <f t="shared" si="247"/>
        <v>0.1036407345850178</v>
      </c>
      <c r="W830" s="27">
        <f t="shared" si="247"/>
        <v>0.10235637270354113</v>
      </c>
      <c r="X830" s="27">
        <f t="shared" si="247"/>
        <v>0.10122895975061659</v>
      </c>
      <c r="Y830" s="27">
        <f t="shared" si="247"/>
        <v>0.10055360331560556</v>
      </c>
      <c r="Z830" s="27">
        <f t="shared" si="247"/>
        <v>0.10018513789519663</v>
      </c>
      <c r="AA830" s="27">
        <f t="shared" si="247"/>
        <v>0.10011583979014999</v>
      </c>
      <c r="AB830" s="27">
        <f t="shared" si="247"/>
        <v>0.10060044292898597</v>
      </c>
      <c r="AC830" s="27">
        <f t="shared" si="247"/>
        <v>0.10165526096833698</v>
      </c>
      <c r="AD830" s="27">
        <f t="shared" si="247"/>
        <v>0.10315232591064444</v>
      </c>
      <c r="AE830" s="27">
        <f t="shared" si="247"/>
        <v>0.10477689916810205</v>
      </c>
      <c r="AF830" s="27">
        <f t="shared" si="247"/>
        <v>0.10655681280553714</v>
      </c>
      <c r="AG830" s="27">
        <f t="shared" si="247"/>
        <v>0.10882806063893279</v>
      </c>
      <c r="AH830" s="27">
        <f t="shared" si="247"/>
        <v>0.11126188610963902</v>
      </c>
      <c r="AI830" s="27">
        <f t="shared" si="247"/>
        <v>0.11386230951414482</v>
      </c>
      <c r="AJ830" s="27">
        <f t="shared" si="247"/>
        <v>0.11665295090720325</v>
      </c>
      <c r="AK830" s="27">
        <f t="shared" si="247"/>
        <v>0.11955448296180408</v>
      </c>
      <c r="AL830" s="27">
        <f t="shared" si="247"/>
        <v>0.12240449334862206</v>
      </c>
      <c r="AM830" s="27">
        <f t="shared" si="247"/>
        <v>0.12514279113351157</v>
      </c>
      <c r="AN830" s="27">
        <f t="shared" si="247"/>
        <v>0.12798748329061832</v>
      </c>
      <c r="AO830" s="27">
        <f t="shared" si="247"/>
        <v>0.13062298874605013</v>
      </c>
      <c r="AP830" s="27">
        <f t="shared" si="247"/>
        <v>0.13332536020230906</v>
      </c>
      <c r="AQ830" s="27">
        <f t="shared" si="247"/>
        <v>0.13615436014686075</v>
      </c>
      <c r="AR830" s="27">
        <f t="shared" si="247"/>
        <v>0.13911846964021221</v>
      </c>
      <c r="AS830" s="27">
        <f t="shared" si="247"/>
        <v>0.14222468867268048</v>
      </c>
      <c r="AT830" s="27">
        <f t="shared" si="247"/>
        <v>0.14508620992791244</v>
      </c>
      <c r="AU830" s="27">
        <f t="shared" si="247"/>
        <v>0.14808269746470262</v>
      </c>
      <c r="AV830" s="27">
        <f t="shared" si="247"/>
        <v>0.15134508064341001</v>
      </c>
      <c r="AW830" s="27">
        <f t="shared" si="247"/>
        <v>0.15480705115761836</v>
      </c>
      <c r="AY830" s="79"/>
      <c r="AZ830" s="79"/>
    </row>
    <row r="831" spans="1:52" x14ac:dyDescent="0.25">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3.0700450247237832E-2</v>
      </c>
      <c r="P831" s="27">
        <f t="shared" si="247"/>
        <v>3.0053355161673637E-2</v>
      </c>
      <c r="Q831" s="27">
        <f t="shared" si="247"/>
        <v>2.9583492368545926E-2</v>
      </c>
      <c r="R831" s="27">
        <f t="shared" si="247"/>
        <v>2.9155206131309685E-2</v>
      </c>
      <c r="S831" s="27">
        <f t="shared" si="247"/>
        <v>2.6024207350768307E-2</v>
      </c>
      <c r="T831" s="27">
        <f t="shared" si="247"/>
        <v>2.6923490263131886E-2</v>
      </c>
      <c r="U831" s="27">
        <f t="shared" si="247"/>
        <v>2.6900346450033353E-2</v>
      </c>
      <c r="V831" s="27">
        <f t="shared" si="247"/>
        <v>2.6294050140785639E-2</v>
      </c>
      <c r="W831" s="27">
        <f t="shared" si="247"/>
        <v>2.5968202626816525E-2</v>
      </c>
      <c r="X831" s="27">
        <f t="shared" si="247"/>
        <v>2.5682173655367548E-2</v>
      </c>
      <c r="Y831" s="27">
        <f t="shared" si="247"/>
        <v>2.5510833148797568E-2</v>
      </c>
      <c r="Z831" s="27">
        <f t="shared" si="247"/>
        <v>2.5417352064567786E-2</v>
      </c>
      <c r="AA831" s="27">
        <f t="shared" si="247"/>
        <v>2.539977087068631E-2</v>
      </c>
      <c r="AB831" s="27">
        <f t="shared" si="247"/>
        <v>2.5522716537580269E-2</v>
      </c>
      <c r="AC831" s="27">
        <f t="shared" si="247"/>
        <v>2.5790327902234858E-2</v>
      </c>
      <c r="AD831" s="27">
        <f t="shared" si="247"/>
        <v>2.6170138994993514E-2</v>
      </c>
      <c r="AE831" s="27">
        <f t="shared" si="247"/>
        <v>2.6582299434226301E-2</v>
      </c>
      <c r="AF831" s="27">
        <f t="shared" si="247"/>
        <v>2.7033870321063219E-2</v>
      </c>
      <c r="AG831" s="27">
        <f t="shared" si="247"/>
        <v>2.7610094569690744E-2</v>
      </c>
      <c r="AH831" s="27">
        <f t="shared" si="247"/>
        <v>2.8227565385744974E-2</v>
      </c>
      <c r="AI831" s="27">
        <f t="shared" si="247"/>
        <v>2.8887302733797623E-2</v>
      </c>
      <c r="AJ831" s="27">
        <f t="shared" si="247"/>
        <v>2.9595299111938284E-2</v>
      </c>
      <c r="AK831" s="27">
        <f t="shared" si="247"/>
        <v>3.0331428874374376E-2</v>
      </c>
      <c r="AL831" s="27">
        <f t="shared" si="247"/>
        <v>3.1054487392946327E-2</v>
      </c>
      <c r="AM831" s="27">
        <f t="shared" si="247"/>
        <v>3.1749203997808124E-2</v>
      </c>
      <c r="AN831" s="27">
        <f t="shared" si="247"/>
        <v>3.2470913261193425E-2</v>
      </c>
      <c r="AO831" s="27">
        <f t="shared" si="247"/>
        <v>3.3139551059535081E-2</v>
      </c>
      <c r="AP831" s="27">
        <f t="shared" si="247"/>
        <v>3.3825153017630158E-2</v>
      </c>
      <c r="AQ831" s="27">
        <f t="shared" si="247"/>
        <v>3.454288110676583E-2</v>
      </c>
      <c r="AR831" s="27">
        <f t="shared" si="247"/>
        <v>3.5294887004379646E-2</v>
      </c>
      <c r="AS831" s="27">
        <f t="shared" si="247"/>
        <v>3.6082946634746177E-2</v>
      </c>
      <c r="AT831" s="27">
        <f t="shared" si="247"/>
        <v>3.6808925504591701E-2</v>
      </c>
      <c r="AU831" s="27">
        <f t="shared" si="247"/>
        <v>3.7569145835469123E-2</v>
      </c>
      <c r="AV831" s="27">
        <f t="shared" si="247"/>
        <v>3.8396824906086091E-2</v>
      </c>
      <c r="AW831" s="27">
        <f t="shared" si="247"/>
        <v>3.9275140045890937E-2</v>
      </c>
      <c r="AY831" s="79"/>
      <c r="AZ831" s="79"/>
    </row>
    <row r="832" spans="1:52" x14ac:dyDescent="0.25">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0.16019971617730658</v>
      </c>
      <c r="M832" s="27">
        <f t="shared" si="247"/>
        <v>0.16393118028621728</v>
      </c>
      <c r="N832" s="27">
        <f t="shared" si="247"/>
        <v>0.1667959170810015</v>
      </c>
      <c r="O832" s="27">
        <f t="shared" si="247"/>
        <v>0.16909558154641685</v>
      </c>
      <c r="P832" s="27">
        <f t="shared" si="247"/>
        <v>0.1708164974258628</v>
      </c>
      <c r="Q832" s="27">
        <f t="shared" si="247"/>
        <v>0.17302318661183388</v>
      </c>
      <c r="R832" s="27">
        <f t="shared" si="247"/>
        <v>0.17531753251219057</v>
      </c>
      <c r="S832" s="27">
        <f t="shared" si="247"/>
        <v>0.16770706546141487</v>
      </c>
      <c r="T832" s="27">
        <f t="shared" si="247"/>
        <v>0.17373916608304588</v>
      </c>
      <c r="U832" s="27">
        <f t="shared" si="247"/>
        <v>0.17653493666053177</v>
      </c>
      <c r="V832" s="27">
        <f t="shared" si="247"/>
        <v>0.17726209949621408</v>
      </c>
      <c r="W832" s="27">
        <f t="shared" si="247"/>
        <v>0.17906549253865273</v>
      </c>
      <c r="X832" s="27">
        <f t="shared" si="247"/>
        <v>0.18105021442014085</v>
      </c>
      <c r="Y832" s="27">
        <f t="shared" si="247"/>
        <v>0.18341345763964922</v>
      </c>
      <c r="Z832" s="27">
        <f t="shared" si="247"/>
        <v>0.18604368266290003</v>
      </c>
      <c r="AA832" s="27">
        <f t="shared" si="247"/>
        <v>0.18895296536741077</v>
      </c>
      <c r="AB832" s="27">
        <f t="shared" si="247"/>
        <v>0.1924288532507111</v>
      </c>
      <c r="AC832" s="27">
        <f t="shared" si="247"/>
        <v>0.196529195500668</v>
      </c>
      <c r="AD832" s="27">
        <f t="shared" si="247"/>
        <v>0.20115446368921791</v>
      </c>
      <c r="AE832" s="27">
        <f t="shared" si="247"/>
        <v>0.20599185326350888</v>
      </c>
      <c r="AF832" s="27">
        <f t="shared" si="247"/>
        <v>0.21108449324606129</v>
      </c>
      <c r="AG832" s="27">
        <f t="shared" si="247"/>
        <v>0.21682898446902202</v>
      </c>
      <c r="AH832" s="27">
        <f t="shared" si="247"/>
        <v>0.22287848165916574</v>
      </c>
      <c r="AI832" s="27">
        <f t="shared" si="247"/>
        <v>0.22925484569945415</v>
      </c>
      <c r="AJ832" s="27">
        <f t="shared" si="247"/>
        <v>0.23599980682955346</v>
      </c>
      <c r="AK832" s="27">
        <f t="shared" si="247"/>
        <v>0.24302834991141717</v>
      </c>
      <c r="AL832" s="27">
        <f t="shared" si="247"/>
        <v>0.25014767810727451</v>
      </c>
      <c r="AM832" s="27">
        <f t="shared" si="247"/>
        <v>0.25728215562360784</v>
      </c>
      <c r="AN832" s="27">
        <f t="shared" si="247"/>
        <v>0.26471522817557319</v>
      </c>
      <c r="AO832" s="27">
        <f t="shared" si="247"/>
        <v>0.27203533050612827</v>
      </c>
      <c r="AP832" s="27">
        <f t="shared" si="247"/>
        <v>0.27960534624779138</v>
      </c>
      <c r="AQ832" s="27">
        <f t="shared" si="247"/>
        <v>0.28751793145302856</v>
      </c>
      <c r="AR832" s="27">
        <f t="shared" si="247"/>
        <v>0.29579788507490112</v>
      </c>
      <c r="AS832" s="27">
        <f t="shared" si="247"/>
        <v>0.30446905638185684</v>
      </c>
      <c r="AT832" s="27">
        <f t="shared" si="247"/>
        <v>0.31298228556269558</v>
      </c>
      <c r="AU832" s="27">
        <f t="shared" si="247"/>
        <v>0.3218906798805764</v>
      </c>
      <c r="AV832" s="27">
        <f t="shared" si="247"/>
        <v>0.33141091840834092</v>
      </c>
      <c r="AW832" s="27">
        <f t="shared" si="247"/>
        <v>0.34146729770067868</v>
      </c>
      <c r="AY832" s="79"/>
      <c r="AZ832" s="79"/>
    </row>
    <row r="833" spans="1:52" x14ac:dyDescent="0.25">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0.81503229757580609</v>
      </c>
      <c r="P833" s="27">
        <f t="shared" si="247"/>
        <v>0.80443274266431908</v>
      </c>
      <c r="Q833" s="27">
        <f t="shared" si="247"/>
        <v>0.79997057217510759</v>
      </c>
      <c r="R833" s="27">
        <f t="shared" si="247"/>
        <v>0.79652072541357855</v>
      </c>
      <c r="S833" s="27">
        <f t="shared" si="247"/>
        <v>0.68624052847909656</v>
      </c>
      <c r="T833" s="27">
        <f t="shared" si="247"/>
        <v>0.73716003172916666</v>
      </c>
      <c r="U833" s="27">
        <f t="shared" si="247"/>
        <v>0.75120424677934983</v>
      </c>
      <c r="V833" s="27">
        <f t="shared" si="247"/>
        <v>0.74047151817558654</v>
      </c>
      <c r="W833" s="27">
        <f t="shared" si="247"/>
        <v>0.74052926965821742</v>
      </c>
      <c r="X833" s="27">
        <f t="shared" si="247"/>
        <v>0.74168757836877641</v>
      </c>
      <c r="Y833" s="27">
        <f t="shared" si="247"/>
        <v>0.74775276673324975</v>
      </c>
      <c r="Z833" s="27">
        <f t="shared" si="247"/>
        <v>0.7572724322108666</v>
      </c>
      <c r="AA833" s="27">
        <f t="shared" si="247"/>
        <v>0.77030242824030004</v>
      </c>
      <c r="AB833" s="27">
        <f t="shared" si="247"/>
        <v>0.78992162324465998</v>
      </c>
      <c r="AC833" s="27">
        <f t="shared" si="247"/>
        <v>0.81656192365071967</v>
      </c>
      <c r="AD833" s="27">
        <f t="shared" si="247"/>
        <v>0.8489701576727231</v>
      </c>
      <c r="AE833" s="27">
        <f t="shared" si="247"/>
        <v>0.88356131973277385</v>
      </c>
      <c r="AF833" s="27">
        <f t="shared" si="247"/>
        <v>0.9207465393820855</v>
      </c>
      <c r="AG833" s="27">
        <f t="shared" si="247"/>
        <v>0.96476976052620256</v>
      </c>
      <c r="AH833" s="27">
        <f t="shared" si="247"/>
        <v>1.0117665620478089</v>
      </c>
      <c r="AI833" s="27">
        <f t="shared" si="247"/>
        <v>1.0618779668139025</v>
      </c>
      <c r="AJ833" s="27">
        <f t="shared" si="247"/>
        <v>1.1155203949972583</v>
      </c>
      <c r="AK833" s="27">
        <f t="shared" si="247"/>
        <v>1.1717995904535186</v>
      </c>
      <c r="AL833" s="27">
        <f t="shared" si="247"/>
        <v>1.2286641004263119</v>
      </c>
      <c r="AM833" s="27">
        <f t="shared" si="247"/>
        <v>1.2853138529416839</v>
      </c>
      <c r="AN833" s="27">
        <f t="shared" si="247"/>
        <v>1.3446599900319607</v>
      </c>
      <c r="AO833" s="27">
        <f t="shared" si="247"/>
        <v>1.4024914350668463</v>
      </c>
      <c r="AP833" s="27">
        <f t="shared" si="247"/>
        <v>1.4625576237178592</v>
      </c>
      <c r="AQ833" s="27">
        <f t="shared" si="247"/>
        <v>1.52576612580273</v>
      </c>
      <c r="AR833" s="27">
        <f t="shared" si="247"/>
        <v>1.5923501502068407</v>
      </c>
      <c r="AS833" s="27">
        <f t="shared" si="247"/>
        <v>1.6625322928472692</v>
      </c>
      <c r="AT833" s="27">
        <f t="shared" si="247"/>
        <v>1.7308029312825794</v>
      </c>
      <c r="AU833" s="27">
        <f t="shared" si="247"/>
        <v>1.8026650766011629</v>
      </c>
      <c r="AV833" s="27">
        <f t="shared" si="247"/>
        <v>1.8801959598290792</v>
      </c>
      <c r="AW833" s="27">
        <f t="shared" si="247"/>
        <v>1.9626043807770914</v>
      </c>
      <c r="AY833" s="79"/>
      <c r="AZ833" s="79"/>
    </row>
    <row r="834" spans="1:52" x14ac:dyDescent="0.25">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5">
      <c r="A835" s="95" t="str">
        <f t="shared" si="224"/>
        <v>BD U&amp;D</v>
      </c>
      <c r="B835" s="95" t="s">
        <v>1228</v>
      </c>
      <c r="C835" s="95" t="s">
        <v>1336</v>
      </c>
      <c r="D835" t="s">
        <v>369</v>
      </c>
      <c r="E835" t="s">
        <v>55</v>
      </c>
      <c r="F835" t="s">
        <v>422</v>
      </c>
      <c r="G835" t="s">
        <v>1154</v>
      </c>
      <c r="H835" t="s">
        <v>1241</v>
      </c>
      <c r="I835" t="s">
        <v>139</v>
      </c>
      <c r="J835" t="s">
        <v>287</v>
      </c>
      <c r="K835" s="27">
        <f t="shared" si="245"/>
        <v>1.0775797812462986</v>
      </c>
      <c r="L835" s="27">
        <f t="shared" si="247"/>
        <v>1.0836040032789309</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1.0772463238240282</v>
      </c>
      <c r="T835" s="27">
        <f t="shared" si="247"/>
        <v>1.0952976263686085</v>
      </c>
      <c r="U835" s="27">
        <f t="shared" si="247"/>
        <v>1.10098884643991</v>
      </c>
      <c r="V835" s="27">
        <f t="shared" si="247"/>
        <v>1.0991744855966292</v>
      </c>
      <c r="W835" s="27">
        <f t="shared" si="247"/>
        <v>1.1017685888899051</v>
      </c>
      <c r="X835" s="27">
        <f t="shared" si="247"/>
        <v>1.1052935136157676</v>
      </c>
      <c r="Y835" s="27">
        <f t="shared" si="247"/>
        <v>1.1102473081545372</v>
      </c>
      <c r="Z835" s="27">
        <f t="shared" si="247"/>
        <v>1.1162045538526861</v>
      </c>
      <c r="AA835" s="27">
        <f t="shared" si="247"/>
        <v>1.1231879950523691</v>
      </c>
      <c r="AB835" s="27">
        <f t="shared" si="247"/>
        <v>1.1322194919478732</v>
      </c>
      <c r="AC835" s="27">
        <f t="shared" si="247"/>
        <v>1.1434822285817614</v>
      </c>
      <c r="AD835" s="27">
        <f t="shared" si="247"/>
        <v>1.1565893877610403</v>
      </c>
      <c r="AE835" s="27">
        <f t="shared" si="247"/>
        <v>1.1704100571458353</v>
      </c>
      <c r="AF835" s="27">
        <f t="shared" ref="L835:AW837" si="248">AF1483</f>
        <v>1.1850882821863025</v>
      </c>
      <c r="AG835" s="27">
        <f t="shared" si="248"/>
        <v>1.2020070814596491</v>
      </c>
      <c r="AH835" s="27">
        <f t="shared" si="248"/>
        <v>1.2199244198811368</v>
      </c>
      <c r="AI835" s="27">
        <f t="shared" si="248"/>
        <v>1.2389098662049551</v>
      </c>
      <c r="AJ835" s="27">
        <f t="shared" si="248"/>
        <v>1.2590927745548184</v>
      </c>
      <c r="AK835" s="27">
        <f t="shared" si="248"/>
        <v>1.2801575494226642</v>
      </c>
      <c r="AL835" s="27">
        <f t="shared" si="248"/>
        <v>1.3014284471923965</v>
      </c>
      <c r="AM835" s="27">
        <f t="shared" si="248"/>
        <v>1.3226450594751211</v>
      </c>
      <c r="AN835" s="27">
        <f t="shared" si="248"/>
        <v>1.3447842232768119</v>
      </c>
      <c r="AO835" s="27">
        <f t="shared" si="248"/>
        <v>1.3664233006894375</v>
      </c>
      <c r="AP835" s="27">
        <f t="shared" si="248"/>
        <v>1.3888025342310863</v>
      </c>
      <c r="AQ835" s="27">
        <f t="shared" si="248"/>
        <v>1.4122299428191007</v>
      </c>
      <c r="AR835" s="27">
        <f t="shared" si="248"/>
        <v>1.4367761184195498</v>
      </c>
      <c r="AS835" s="27">
        <f t="shared" si="248"/>
        <v>1.4625073804549613</v>
      </c>
      <c r="AT835" s="27">
        <f t="shared" si="248"/>
        <v>1.4875639554845237</v>
      </c>
      <c r="AU835" s="27">
        <f t="shared" si="248"/>
        <v>1.5138107323333667</v>
      </c>
      <c r="AV835" s="27">
        <f t="shared" si="248"/>
        <v>1.5419636191847106</v>
      </c>
      <c r="AW835" s="27">
        <f t="shared" si="248"/>
        <v>1.5717498205774141</v>
      </c>
      <c r="AY835" s="79"/>
      <c r="AZ835" s="79"/>
    </row>
    <row r="836" spans="1:52" x14ac:dyDescent="0.25">
      <c r="A836" s="95" t="str">
        <f t="shared" si="224"/>
        <v>BD U&amp;D</v>
      </c>
      <c r="B836" s="95" t="s">
        <v>1228</v>
      </c>
      <c r="C836" s="95" t="s">
        <v>1336</v>
      </c>
      <c r="D836" t="s">
        <v>369</v>
      </c>
      <c r="E836" t="s">
        <v>55</v>
      </c>
      <c r="F836" t="s">
        <v>422</v>
      </c>
      <c r="G836" t="s">
        <v>1156</v>
      </c>
      <c r="H836" t="s">
        <v>1242</v>
      </c>
      <c r="I836" t="s">
        <v>139</v>
      </c>
      <c r="J836" t="s">
        <v>287</v>
      </c>
      <c r="K836" s="27">
        <f t="shared" si="245"/>
        <v>0.73383920392416035</v>
      </c>
      <c r="L836" s="27">
        <f t="shared" si="248"/>
        <v>0.73794174034663862</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0.73361211713804919</v>
      </c>
      <c r="T836" s="27">
        <f t="shared" si="248"/>
        <v>0.74590517767950448</v>
      </c>
      <c r="U836" s="27">
        <f t="shared" si="248"/>
        <v>0.74978093748788832</v>
      </c>
      <c r="V836" s="27">
        <f t="shared" si="248"/>
        <v>0.74854534533959793</v>
      </c>
      <c r="W836" s="27">
        <f t="shared" si="248"/>
        <v>0.75031194743140117</v>
      </c>
      <c r="X836" s="27">
        <f t="shared" si="248"/>
        <v>0.75271244528755776</v>
      </c>
      <c r="Y836" s="27">
        <f t="shared" si="248"/>
        <v>0.75608601326275693</v>
      </c>
      <c r="Z836" s="27">
        <f t="shared" si="248"/>
        <v>0.76014293834319391</v>
      </c>
      <c r="AA836" s="27">
        <f t="shared" si="248"/>
        <v>0.76489870958149553</v>
      </c>
      <c r="AB836" s="27">
        <f t="shared" si="248"/>
        <v>0.7710492207616283</v>
      </c>
      <c r="AC836" s="27">
        <f t="shared" si="248"/>
        <v>0.77871922146993877</v>
      </c>
      <c r="AD836" s="27">
        <f t="shared" si="248"/>
        <v>0.7876452865513609</v>
      </c>
      <c r="AE836" s="27">
        <f t="shared" si="248"/>
        <v>0.79705725696463914</v>
      </c>
      <c r="AF836" s="27">
        <f t="shared" si="248"/>
        <v>0.80705322864690143</v>
      </c>
      <c r="AG836" s="27">
        <f t="shared" si="248"/>
        <v>0.81857504671196002</v>
      </c>
      <c r="AH836" s="27">
        <f t="shared" si="248"/>
        <v>0.83077687676899459</v>
      </c>
      <c r="AI836" s="27">
        <f t="shared" si="248"/>
        <v>0.84370609561560506</v>
      </c>
      <c r="AJ836" s="27">
        <f t="shared" si="248"/>
        <v>0.85745079429509208</v>
      </c>
      <c r="AK836" s="27">
        <f t="shared" si="248"/>
        <v>0.87179605010713312</v>
      </c>
      <c r="AL836" s="27">
        <f t="shared" si="248"/>
        <v>0.88628167702567007</v>
      </c>
      <c r="AM836" s="27">
        <f t="shared" si="248"/>
        <v>0.90073033515612888</v>
      </c>
      <c r="AN836" s="27">
        <f t="shared" si="248"/>
        <v>0.9158072571831819</v>
      </c>
      <c r="AO836" s="27">
        <f t="shared" si="248"/>
        <v>0.93054361695764665</v>
      </c>
      <c r="AP836" s="27">
        <f t="shared" si="248"/>
        <v>0.94578402812018958</v>
      </c>
      <c r="AQ836" s="27">
        <f t="shared" si="248"/>
        <v>0.96173825366101318</v>
      </c>
      <c r="AR836" s="27">
        <f t="shared" si="248"/>
        <v>0.97845436719200618</v>
      </c>
      <c r="AS836" s="27">
        <f t="shared" si="248"/>
        <v>0.99597753269367439</v>
      </c>
      <c r="AT836" s="27">
        <f t="shared" si="248"/>
        <v>1.0130412317280915</v>
      </c>
      <c r="AU836" s="27">
        <f t="shared" si="248"/>
        <v>1.0309154663449043</v>
      </c>
      <c r="AV836" s="27">
        <f t="shared" si="248"/>
        <v>1.0500877749151918</v>
      </c>
      <c r="AW836" s="27">
        <f t="shared" si="248"/>
        <v>1.0703723818634268</v>
      </c>
      <c r="AY836" s="79"/>
      <c r="AZ836" s="79"/>
    </row>
    <row r="837" spans="1:52" x14ac:dyDescent="0.25">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13.711253827544148</v>
      </c>
      <c r="S837" s="27">
        <f t="shared" si="248"/>
        <v>12.167472344559267</v>
      </c>
      <c r="T837" s="27">
        <f t="shared" si="248"/>
        <v>12.622596814836001</v>
      </c>
      <c r="U837" s="27">
        <f t="shared" si="248"/>
        <v>12.650195980961469</v>
      </c>
      <c r="V837" s="27">
        <f t="shared" si="248"/>
        <v>12.408765253272689</v>
      </c>
      <c r="W837" s="27">
        <f t="shared" si="248"/>
        <v>12.297144933225404</v>
      </c>
      <c r="X837" s="27">
        <f t="shared" si="248"/>
        <v>12.203458002186826</v>
      </c>
      <c r="Y837" s="27">
        <f t="shared" si="248"/>
        <v>12.15961053541027</v>
      </c>
      <c r="Z837" s="27">
        <f t="shared" si="248"/>
        <v>12.149085365432185</v>
      </c>
      <c r="AA837" s="27">
        <f t="shared" si="248"/>
        <v>12.171247503735771</v>
      </c>
      <c r="AB837" s="27">
        <f t="shared" si="248"/>
        <v>12.256356476760155</v>
      </c>
      <c r="AC837" s="27">
        <f t="shared" si="248"/>
        <v>12.40675784842402</v>
      </c>
      <c r="AD837" s="27">
        <f t="shared" si="248"/>
        <v>12.501743161847511</v>
      </c>
      <c r="AE837" s="27">
        <f t="shared" si="248"/>
        <v>12.60502805894922</v>
      </c>
      <c r="AF837" s="27">
        <f t="shared" si="248"/>
        <v>12.719430887723828</v>
      </c>
      <c r="AG837" s="27">
        <f t="shared" si="248"/>
        <v>12.882714312835496</v>
      </c>
      <c r="AH837" s="27">
        <f t="shared" si="248"/>
        <v>13.056230455013722</v>
      </c>
      <c r="AI837" s="27">
        <f t="shared" si="248"/>
        <v>13.239863214420293</v>
      </c>
      <c r="AJ837" s="27">
        <f t="shared" si="248"/>
        <v>13.435520122130086</v>
      </c>
      <c r="AK837" s="27">
        <f t="shared" si="248"/>
        <v>13.63361795903238</v>
      </c>
      <c r="AL837" s="27">
        <f t="shared" si="248"/>
        <v>13.815911970842766</v>
      </c>
      <c r="AM837" s="27">
        <f t="shared" si="248"/>
        <v>13.975883703614199</v>
      </c>
      <c r="AN837" s="27">
        <f t="shared" si="248"/>
        <v>14.209111318688663</v>
      </c>
      <c r="AO837" s="27">
        <f t="shared" si="248"/>
        <v>14.413852977697637</v>
      </c>
      <c r="AP837" s="27">
        <f t="shared" si="248"/>
        <v>14.619613292966791</v>
      </c>
      <c r="AQ837" s="27">
        <f t="shared" si="248"/>
        <v>14.832446837086621</v>
      </c>
      <c r="AR837" s="27">
        <f t="shared" si="248"/>
        <v>15.052834584872441</v>
      </c>
      <c r="AS837" s="27">
        <f t="shared" si="248"/>
        <v>15.28106125503836</v>
      </c>
      <c r="AT837" s="27">
        <f t="shared" si="248"/>
        <v>15.476684087743651</v>
      </c>
      <c r="AU837" s="27">
        <f t="shared" si="248"/>
        <v>15.679062284967117</v>
      </c>
      <c r="AV837" s="27">
        <f t="shared" si="248"/>
        <v>15.901109933487049</v>
      </c>
      <c r="AW837" s="27">
        <f t="shared" si="248"/>
        <v>16.135320793076126</v>
      </c>
      <c r="AY837" s="79"/>
      <c r="AZ837" s="79"/>
    </row>
    <row r="838" spans="1:52" x14ac:dyDescent="0.25">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8.621647483145102</v>
      </c>
      <c r="S838" s="94">
        <f>IF('Net zero activities &amp; levers'!$C$10="Off",'Activity data'!AL70*UDCPPEF*NtoN2O*kgtoGg,IF('Net zero activities &amp; levers'!$C$10="On",'Net zero Activity data'!AL70*UDCPPEF*NtoN2O*kgtoGg,"ERROR"))</f>
        <v>7.6509164395286078</v>
      </c>
      <c r="T838" s="94">
        <f>IF('Net zero activities &amp; levers'!$C$10="Off",'Activity data'!AM70*UDCPPEF*NtoN2O*kgtoGg,IF('Net zero activities &amp; levers'!$C$10="On",'Net zero Activity data'!AM70*UDCPPEF*NtoN2O*kgtoGg,"ERROR"))</f>
        <v>7.9370990741025862</v>
      </c>
      <c r="U838" s="94">
        <f>IF('Net zero activities &amp; levers'!$C$10="Off",'Activity data'!AN70*UDCPPEF*NtoN2O*kgtoGg,IF('Net zero activities &amp; levers'!$C$10="On",'Net zero Activity data'!AN70*UDCPPEF*NtoN2O*kgtoGg,"ERROR"))</f>
        <v>7.9544534520577637</v>
      </c>
      <c r="V838" s="94">
        <f>IF('Net zero activities &amp; levers'!$C$10="Off",'Activity data'!AO70*UDCPPEF*NtoN2O*kgtoGg,IF('Net zero activities &amp; levers'!$C$10="On",'Net zero Activity data'!AO70*UDCPPEF*NtoN2O*kgtoGg,"ERROR"))</f>
        <v>7.802641615451666</v>
      </c>
      <c r="W838" s="94">
        <f>IF('Net zero activities &amp; levers'!$C$10="Off",'Activity data'!AP70*UDCPPEF*NtoN2O*kgtoGg,IF('Net zero activities &amp; levers'!$C$10="On",'Net zero Activity data'!AP70*UDCPPEF*NtoN2O*kgtoGg,"ERROR"))</f>
        <v>7.7324546680354986</v>
      </c>
      <c r="X838" s="94">
        <f>IF('Net zero activities &amp; levers'!$C$10="Off",'Activity data'!AQ70*UDCPPEF*NtoN2O*kgtoGg,IF('Net zero activities &amp; levers'!$C$10="On",'Net zero Activity data'!AQ70*UDCPPEF*NtoN2O*kgtoGg,"ERROR"))</f>
        <v>7.6735442501151701</v>
      </c>
      <c r="Y838" s="94">
        <f>IF('Net zero activities &amp; levers'!$C$10="Off",'Activity data'!AR70*UDCPPEF*NtoN2O*kgtoGg,IF('Net zero activities &amp; levers'!$C$10="On",'Net zero Activity data'!AR70*UDCPPEF*NtoN2O*kgtoGg,"ERROR"))</f>
        <v>7.6459729275846975</v>
      </c>
      <c r="Z838" s="94">
        <f>IF('Net zero activities &amp; levers'!$C$10="Off",'Activity data'!AS70*UDCPPEF*NtoN2O*kgtoGg,IF('Net zero activities &amp; levers'!$C$10="On",'Net zero Activity data'!AS70*UDCPPEF*NtoN2O*kgtoGg,"ERROR"))</f>
        <v>7.6393546921999143</v>
      </c>
      <c r="AA838" s="94">
        <f>IF('Net zero activities &amp; levers'!$C$10="Off",'Activity data'!AT70*UDCPPEF*NtoN2O*kgtoGg,IF('Net zero activities &amp; levers'!$C$10="On",'Net zero Activity data'!AT70*UDCPPEF*NtoN2O*kgtoGg,"ERROR"))</f>
        <v>7.6532902626684836</v>
      </c>
      <c r="AB838" s="94">
        <f>IF('Net zero activities &amp; levers'!$C$10="Off",'Activity data'!AU70*UDCPPEF*NtoN2O*kgtoGg,IF('Net zero activities &amp; levers'!$C$10="On",'Net zero Activity data'!AU70*UDCPPEF*NtoN2O*kgtoGg,"ERROR"))</f>
        <v>7.7068068536599466</v>
      </c>
      <c r="AC838" s="94">
        <f>IF('Net zero activities &amp; levers'!$C$10="Off",'Activity data'!AV70*UDCPPEF*NtoN2O*kgtoGg,IF('Net zero activities &amp; levers'!$C$10="On",'Net zero Activity data'!AV70*UDCPPEF*NtoN2O*kgtoGg,"ERROR"))</f>
        <v>7.8013793576611761</v>
      </c>
      <c r="AD838" s="94">
        <f>IF('Net zero activities &amp; levers'!$C$10="Off",'Activity data'!AW70*UDCPPEF*NtoN2O*kgtoGg,IF('Net zero activities &amp; levers'!$C$10="On",'Net zero Activity data'!AW70*UDCPPEF*NtoN2O*kgtoGg,"ERROR"))</f>
        <v>7.8611061994740128</v>
      </c>
      <c r="AE838" s="94">
        <f>IF('Net zero activities &amp; levers'!$C$10="Off",'Activity data'!AX70*UDCPPEF*NtoN2O*kgtoGg,IF('Net zero activities &amp; levers'!$C$10="On",'Net zero Activity data'!AX70*UDCPPEF*NtoN2O*kgtoGg,"ERROR"))</f>
        <v>7.9260518262083819</v>
      </c>
      <c r="AF838" s="94">
        <f>IF('Net zero activities &amp; levers'!$C$10="Off",'Activity data'!AY70*UDCPPEF*NtoN2O*kgtoGg,IF('Net zero activities &amp; levers'!$C$10="On",'Net zero Activity data'!AY70*UDCPPEF*NtoN2O*kgtoGg,"ERROR"))</f>
        <v>7.9979884173600837</v>
      </c>
      <c r="AG838" s="94">
        <f>IF('Net zero activities &amp; levers'!$C$10="Off",'Activity data'!AZ70*UDCPPEF*NtoN2O*kgtoGg,IF('Net zero activities &amp; levers'!$C$10="On",'Net zero Activity data'!AZ70*UDCPPEF*NtoN2O*kgtoGg,"ERROR"))</f>
        <v>8.1006611669758257</v>
      </c>
      <c r="AH838" s="94">
        <f>IF('Net zero activities &amp; levers'!$C$10="Off",'Activity data'!BA70*UDCPPEF*NtoN2O*kgtoGg,IF('Net zero activities &amp; levers'!$C$10="On",'Net zero Activity data'!BA70*UDCPPEF*NtoN2O*kgtoGg,"ERROR"))</f>
        <v>8.2097682573493316</v>
      </c>
      <c r="AI838" s="94">
        <f>IF('Net zero activities &amp; levers'!$C$10="Off",'Activity data'!BB70*UDCPPEF*NtoN2O*kgtoGg,IF('Net zero activities &amp; levers'!$C$10="On",'Net zero Activity data'!BB70*UDCPPEF*NtoN2O*kgtoGg,"ERROR"))</f>
        <v>8.3252366848085479</v>
      </c>
      <c r="AJ838" s="94">
        <f>IF('Net zero activities &amp; levers'!$C$10="Off",'Activity data'!BC70*UDCPPEF*NtoN2O*kgtoGg,IF('Net zero activities &amp; levers'!$C$10="On",'Net zero Activity data'!BC70*UDCPPEF*NtoN2O*kgtoGg,"ERROR"))</f>
        <v>8.4482659064343135</v>
      </c>
      <c r="AK838" s="94">
        <f>IF('Net zero activities &amp; levers'!$C$10="Off",'Activity data'!BD70*UDCPPEF*NtoN2O*kgtoGg,IF('Net zero activities &amp; levers'!$C$10="On",'Net zero Activity data'!BD70*UDCPPEF*NtoN2O*kgtoGg,"ERROR"))</f>
        <v>8.5728299863081894</v>
      </c>
      <c r="AL838" s="94">
        <f>IF('Net zero activities &amp; levers'!$C$10="Off",'Activity data'!BE70*UDCPPEF*NtoN2O*kgtoGg,IF('Net zero activities &amp; levers'!$C$10="On",'Net zero Activity data'!BE70*UDCPPEF*NtoN2O*kgtoGg,"ERROR"))</f>
        <v>8.6874566081974383</v>
      </c>
      <c r="AM838" s="94">
        <f>IF('Net zero activities &amp; levers'!$C$10="Off",'Activity data'!BF70*UDCPPEF*NtoN2O*kgtoGg,IF('Net zero activities &amp; levers'!$C$10="On",'Net zero Activity data'!BF70*UDCPPEF*NtoN2O*kgtoGg,"ERROR"))</f>
        <v>8.7880469629943505</v>
      </c>
      <c r="AN838" s="94">
        <f>IF('Net zero activities &amp; levers'!$C$10="Off",'Activity data'!BG70*UDCPPEF*NtoN2O*kgtoGg,IF('Net zero activities &amp; levers'!$C$10="On",'Net zero Activity data'!BG70*UDCPPEF*NtoN2O*kgtoGg,"ERROR"))</f>
        <v>8.9347006757618317</v>
      </c>
      <c r="AO838" s="94">
        <f>IF('Net zero activities &amp; levers'!$C$10="Off",'Activity data'!BH70*UDCPPEF*NtoN2O*kgtoGg,IF('Net zero activities &amp; levers'!$C$10="On",'Net zero Activity data'!BH70*UDCPPEF*NtoN2O*kgtoGg,"ERROR"))</f>
        <v>9.0634423963434738</v>
      </c>
      <c r="AP838" s="94">
        <f>IF('Net zero activities &amp; levers'!$C$10="Off",'Activity data'!BI70*UDCPPEF*NtoN2O*kgtoGg,IF('Net zero activities &amp; levers'!$C$10="On",'Net zero Activity data'!BI70*UDCPPEF*NtoN2O*kgtoGg,"ERROR"))</f>
        <v>9.1928246488044216</v>
      </c>
      <c r="AQ838" s="94">
        <f>IF('Net zero activities &amp; levers'!$C$10="Off",'Activity data'!BJ70*UDCPPEF*NtoN2O*kgtoGg,IF('Net zero activities &amp; levers'!$C$10="On",'Net zero Activity data'!BJ70*UDCPPEF*NtoN2O*kgtoGg,"ERROR"))</f>
        <v>9.3266545532806528</v>
      </c>
      <c r="AR838" s="94">
        <f>IF('Net zero activities &amp; levers'!$C$10="Off",'Activity data'!BK70*UDCPPEF*NtoN2O*kgtoGg,IF('Net zero activities &amp; levers'!$C$10="On",'Net zero Activity data'!BK70*UDCPPEF*NtoN2O*kgtoGg,"ERROR"))</f>
        <v>9.4652345471245862</v>
      </c>
      <c r="AS838" s="94">
        <f>IF('Net zero activities &amp; levers'!$C$10="Off",'Activity data'!BL70*UDCPPEF*NtoN2O*kgtoGg,IF('Net zero activities &amp; levers'!$C$10="On",'Net zero Activity data'!BL70*UDCPPEF*NtoN2O*kgtoGg,"ERROR"))</f>
        <v>9.6087436616936497</v>
      </c>
      <c r="AT838" s="94">
        <f>IF('Net zero activities &amp; levers'!$C$10="Off",'Activity data'!BM70*UDCPPEF*NtoN2O*kgtoGg,IF('Net zero activities &amp; levers'!$C$10="On",'Net zero Activity data'!BM70*UDCPPEF*NtoN2O*kgtoGg,"ERROR"))</f>
        <v>9.7317514569290591</v>
      </c>
      <c r="AU838" s="94">
        <f>IF('Net zero activities &amp; levers'!$C$10="Off",'Activity data'!BN70*UDCPPEF*NtoN2O*kgtoGg,IF('Net zero activities &amp; levers'!$C$10="On",'Net zero Activity data'!BN70*UDCPPEF*NtoN2O*kgtoGg,"ERROR"))</f>
        <v>9.8590070308306945</v>
      </c>
      <c r="AV838" s="94">
        <f>IF('Net zero activities &amp; levers'!$C$10="Off",'Activity data'!BO70*UDCPPEF*NtoN2O*kgtoGg,IF('Net zero activities &amp; levers'!$C$10="On",'Net zero Activity data'!BO70*UDCPPEF*NtoN2O*kgtoGg,"ERROR"))</f>
        <v>9.9986307715971563</v>
      </c>
      <c r="AW838" s="94">
        <f>IF('Net zero activities &amp; levers'!$C$10="Off",'Activity data'!BP70*UDCPPEF*NtoN2O*kgtoGg,IF('Net zero activities &amp; levers'!$C$10="On",'Net zero Activity data'!BP70*UDCPPEF*NtoN2O*kgtoGg,"ERROR"))</f>
        <v>10.145902749309721</v>
      </c>
      <c r="AY838" s="79"/>
      <c r="AZ838" s="79"/>
    </row>
    <row r="839" spans="1:52" x14ac:dyDescent="0.25">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5">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5.8847857186566284</v>
      </c>
      <c r="T840" s="27">
        <f t="shared" si="250"/>
        <v>5.8886494810801731</v>
      </c>
      <c r="U840" s="27">
        <f t="shared" si="250"/>
        <v>5.8866482068813086</v>
      </c>
      <c r="V840" s="27">
        <f t="shared" si="250"/>
        <v>5.8860770614116298</v>
      </c>
      <c r="W840" s="27">
        <f t="shared" si="250"/>
        <v>5.892180559840666</v>
      </c>
      <c r="X840" s="27">
        <f t="shared" si="250"/>
        <v>5.9020805842568986</v>
      </c>
      <c r="Y840" s="27">
        <f t="shared" si="250"/>
        <v>5.9114936328900098</v>
      </c>
      <c r="Z840" s="27">
        <f t="shared" si="250"/>
        <v>5.9205186300892922</v>
      </c>
      <c r="AA840" s="27">
        <f t="shared" si="250"/>
        <v>5.9291136219386589</v>
      </c>
      <c r="AB840" s="27">
        <f t="shared" si="250"/>
        <v>5.9374717954935692</v>
      </c>
      <c r="AC840" s="27">
        <f t="shared" si="250"/>
        <v>5.9457483002000622</v>
      </c>
      <c r="AD840" s="27">
        <f t="shared" si="250"/>
        <v>5.9539026070734851</v>
      </c>
      <c r="AE840" s="27">
        <f t="shared" si="250"/>
        <v>5.9619466018244847</v>
      </c>
      <c r="AF840" s="27">
        <f t="shared" si="250"/>
        <v>5.9699153791000308</v>
      </c>
      <c r="AG840" s="27">
        <f t="shared" si="250"/>
        <v>5.9778572433933679</v>
      </c>
      <c r="AH840" s="27">
        <f t="shared" si="250"/>
        <v>5.985706146014202</v>
      </c>
      <c r="AI840" s="27">
        <f t="shared" si="250"/>
        <v>5.9935614590684843</v>
      </c>
      <c r="AJ840" s="27">
        <f t="shared" si="250"/>
        <v>6.0013410939996996</v>
      </c>
      <c r="AK840" s="27">
        <f t="shared" si="250"/>
        <v>6.0088472569358578</v>
      </c>
      <c r="AL840" s="27">
        <f t="shared" si="250"/>
        <v>6.0160094164461331</v>
      </c>
      <c r="AM840" s="27">
        <f t="shared" si="250"/>
        <v>6.022832433511998</v>
      </c>
      <c r="AN840" s="27">
        <f t="shared" si="250"/>
        <v>6.0294512461286898</v>
      </c>
      <c r="AO840" s="27">
        <f t="shared" si="250"/>
        <v>6.0356077934321695</v>
      </c>
      <c r="AP840" s="27">
        <f t="shared" si="250"/>
        <v>6.0413482222350741</v>
      </c>
      <c r="AQ840" s="27">
        <f t="shared" si="250"/>
        <v>6.0466918613182488</v>
      </c>
      <c r="AR840" s="27">
        <f t="shared" si="250"/>
        <v>6.0515574414524611</v>
      </c>
      <c r="AS840" s="27">
        <f t="shared" si="250"/>
        <v>6.0558555861112886</v>
      </c>
      <c r="AT840" s="27">
        <f t="shared" si="250"/>
        <v>6.0593901167893724</v>
      </c>
      <c r="AU840" s="27">
        <f t="shared" si="250"/>
        <v>6.0623617976958108</v>
      </c>
      <c r="AV840" s="27">
        <f t="shared" si="250"/>
        <v>6.064852578551311</v>
      </c>
      <c r="AW840" s="27">
        <f t="shared" si="250"/>
        <v>6.0667449066323131</v>
      </c>
      <c r="AY840" s="79"/>
      <c r="AZ840" s="79"/>
    </row>
    <row r="841" spans="1:52" x14ac:dyDescent="0.25">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0.65691584576644568</v>
      </c>
      <c r="T841" s="27">
        <f t="shared" si="251"/>
        <v>0.65734715573789559</v>
      </c>
      <c r="U841" s="27">
        <f t="shared" si="251"/>
        <v>0.65712375444585047</v>
      </c>
      <c r="V841" s="27">
        <f t="shared" si="251"/>
        <v>0.65705999774727075</v>
      </c>
      <c r="W841" s="27">
        <f t="shared" si="251"/>
        <v>0.65774132838942712</v>
      </c>
      <c r="X841" s="27">
        <f t="shared" si="251"/>
        <v>0.65884646343145248</v>
      </c>
      <c r="Y841" s="27">
        <f t="shared" si="251"/>
        <v>0.65989723759718932</v>
      </c>
      <c r="Z841" s="27">
        <f t="shared" si="251"/>
        <v>0.66090469376494909</v>
      </c>
      <c r="AA841" s="27">
        <f t="shared" si="251"/>
        <v>0.6618641486389274</v>
      </c>
      <c r="AB841" s="27">
        <f t="shared" si="251"/>
        <v>0.66279716759873064</v>
      </c>
      <c r="AC841" s="27">
        <f t="shared" si="251"/>
        <v>0.66372106990362179</v>
      </c>
      <c r="AD841" s="27">
        <f t="shared" si="251"/>
        <v>0.66463133132221675</v>
      </c>
      <c r="AE841" s="27">
        <f t="shared" si="251"/>
        <v>0.66552927865077305</v>
      </c>
      <c r="AF841" s="27">
        <f t="shared" si="251"/>
        <v>0.66641882948812903</v>
      </c>
      <c r="AG841" s="27">
        <f t="shared" si="251"/>
        <v>0.66730537604201257</v>
      </c>
      <c r="AH841" s="27">
        <f t="shared" si="251"/>
        <v>0.66818154532837415</v>
      </c>
      <c r="AI841" s="27">
        <f t="shared" si="251"/>
        <v>0.66905843020838807</v>
      </c>
      <c r="AJ841" s="27">
        <f t="shared" si="251"/>
        <v>0.6699268671753269</v>
      </c>
      <c r="AK841" s="27">
        <f t="shared" si="251"/>
        <v>0.67076477659283273</v>
      </c>
      <c r="AL841" s="27">
        <f t="shared" si="251"/>
        <v>0.67156428507065047</v>
      </c>
      <c r="AM841" s="27">
        <f t="shared" si="251"/>
        <v>0.6723259352378419</v>
      </c>
      <c r="AN841" s="27">
        <f t="shared" si="251"/>
        <v>0.67306479015897869</v>
      </c>
      <c r="AO841" s="27">
        <f t="shared" si="251"/>
        <v>0.67375204262189237</v>
      </c>
      <c r="AP841" s="27">
        <f t="shared" si="251"/>
        <v>0.67439284397344657</v>
      </c>
      <c r="AQ841" s="27">
        <f t="shared" si="251"/>
        <v>0.67498935187630293</v>
      </c>
      <c r="AR841" s="27">
        <f t="shared" si="251"/>
        <v>0.67553249428484918</v>
      </c>
      <c r="AS841" s="27">
        <f t="shared" si="251"/>
        <v>0.67601229413972397</v>
      </c>
      <c r="AT841" s="27">
        <f t="shared" si="251"/>
        <v>0.67640685212718299</v>
      </c>
      <c r="AU841" s="27">
        <f t="shared" si="251"/>
        <v>0.67673857946090932</v>
      </c>
      <c r="AV841" s="27">
        <f t="shared" si="251"/>
        <v>0.67701662414945629</v>
      </c>
      <c r="AW841" s="27">
        <f t="shared" si="251"/>
        <v>0.67722786383790545</v>
      </c>
      <c r="AY841" s="79"/>
      <c r="AZ841" s="79"/>
    </row>
    <row r="842" spans="1:52" x14ac:dyDescent="0.25">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0.73708994755228441</v>
      </c>
      <c r="R842" s="27">
        <f t="shared" si="252"/>
        <v>0.74193942345928476</v>
      </c>
      <c r="S842" s="27">
        <f t="shared" si="252"/>
        <v>0.74007952602842475</v>
      </c>
      <c r="T842" s="27">
        <f t="shared" si="252"/>
        <v>0.74128077262948289</v>
      </c>
      <c r="U842" s="27">
        <f t="shared" si="252"/>
        <v>0.74130689882986411</v>
      </c>
      <c r="V842" s="27">
        <f t="shared" si="252"/>
        <v>0.74155861819547764</v>
      </c>
      <c r="W842" s="27">
        <f t="shared" si="252"/>
        <v>0.74303319907362941</v>
      </c>
      <c r="X842" s="27">
        <f t="shared" si="252"/>
        <v>0.74518075894465685</v>
      </c>
      <c r="Y842" s="27">
        <f t="shared" si="252"/>
        <v>0.74719102851383168</v>
      </c>
      <c r="Z842" s="27">
        <f t="shared" si="252"/>
        <v>0.74908656714505129</v>
      </c>
      <c r="AA842" s="27">
        <f t="shared" si="252"/>
        <v>0.75086291077367695</v>
      </c>
      <c r="AB842" s="27">
        <f t="shared" si="252"/>
        <v>0.75255945486175735</v>
      </c>
      <c r="AC842" s="27">
        <f t="shared" si="252"/>
        <v>0.75420788601057287</v>
      </c>
      <c r="AD842" s="27">
        <f t="shared" si="252"/>
        <v>0.75580285672374903</v>
      </c>
      <c r="AE842" s="27">
        <f t="shared" si="252"/>
        <v>0.75734865066574497</v>
      </c>
      <c r="AF842" s="27">
        <f t="shared" si="252"/>
        <v>0.75885367170761042</v>
      </c>
      <c r="AG842" s="27">
        <f t="shared" si="252"/>
        <v>0.76032856611032751</v>
      </c>
      <c r="AH842" s="27">
        <f t="shared" si="252"/>
        <v>0.76176257688347304</v>
      </c>
      <c r="AI842" s="27">
        <f t="shared" si="252"/>
        <v>0.76317551711737452</v>
      </c>
      <c r="AJ842" s="27">
        <f t="shared" si="252"/>
        <v>0.76455344542987214</v>
      </c>
      <c r="AK842" s="27">
        <f t="shared" si="252"/>
        <v>0.76586111072592999</v>
      </c>
      <c r="AL842" s="27">
        <f t="shared" si="252"/>
        <v>0.76708684793521442</v>
      </c>
      <c r="AM842" s="27">
        <f t="shared" si="252"/>
        <v>0.76823284160332972</v>
      </c>
      <c r="AN842" s="27">
        <f t="shared" si="252"/>
        <v>0.76932503241777406</v>
      </c>
      <c r="AO842" s="27">
        <f t="shared" si="252"/>
        <v>0.77031720012885196</v>
      </c>
      <c r="AP842" s="27">
        <f t="shared" si="252"/>
        <v>0.77121895639880822</v>
      </c>
      <c r="AQ842" s="27">
        <f t="shared" si="252"/>
        <v>0.77203489986059293</v>
      </c>
      <c r="AR842" s="27">
        <f t="shared" si="252"/>
        <v>0.77275123224512232</v>
      </c>
      <c r="AS842" s="27">
        <f t="shared" si="252"/>
        <v>0.77335272644214581</v>
      </c>
      <c r="AT842" s="27">
        <f t="shared" si="252"/>
        <v>0.7738048302400119</v>
      </c>
      <c r="AU842" s="27">
        <f t="shared" si="252"/>
        <v>0.77414508571366714</v>
      </c>
      <c r="AV842" s="27">
        <f t="shared" si="252"/>
        <v>0.77438926181090495</v>
      </c>
      <c r="AW842" s="27">
        <f t="shared" si="252"/>
        <v>0.7745169633117015</v>
      </c>
      <c r="AY842" s="79"/>
      <c r="AZ842" s="79"/>
    </row>
    <row r="843" spans="1:52" x14ac:dyDescent="0.25">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1.2248165826201782</v>
      </c>
      <c r="T843" s="27">
        <f t="shared" si="253"/>
        <v>1.2268046213444594</v>
      </c>
      <c r="U843" s="27">
        <f t="shared" si="253"/>
        <v>1.2268478596753989</v>
      </c>
      <c r="V843" s="27">
        <f t="shared" si="253"/>
        <v>1.2272644501124084</v>
      </c>
      <c r="W843" s="27">
        <f t="shared" si="253"/>
        <v>1.2297048515131437</v>
      </c>
      <c r="X843" s="27">
        <f t="shared" si="253"/>
        <v>1.2332590194771185</v>
      </c>
      <c r="Y843" s="27">
        <f t="shared" si="253"/>
        <v>1.2365859747802534</v>
      </c>
      <c r="Z843" s="27">
        <f t="shared" si="253"/>
        <v>1.2397230527115592</v>
      </c>
      <c r="AA843" s="27">
        <f t="shared" si="253"/>
        <v>1.2426628653347351</v>
      </c>
      <c r="AB843" s="27">
        <f t="shared" si="253"/>
        <v>1.2454706113392466</v>
      </c>
      <c r="AC843" s="27">
        <f t="shared" si="253"/>
        <v>1.2481987314065748</v>
      </c>
      <c r="AD843" s="27">
        <f t="shared" si="253"/>
        <v>1.2508383755388417</v>
      </c>
      <c r="AE843" s="27">
        <f t="shared" si="253"/>
        <v>1.2533966331137145</v>
      </c>
      <c r="AF843" s="27">
        <f t="shared" si="253"/>
        <v>1.2558874123670754</v>
      </c>
      <c r="AG843" s="27">
        <f t="shared" si="253"/>
        <v>1.2583283326445973</v>
      </c>
      <c r="AH843" s="27">
        <f t="shared" si="253"/>
        <v>1.2607015913456321</v>
      </c>
      <c r="AI843" s="27">
        <f t="shared" si="253"/>
        <v>1.263039978732216</v>
      </c>
      <c r="AJ843" s="27">
        <f t="shared" si="253"/>
        <v>1.2653204221000602</v>
      </c>
      <c r="AK843" s="27">
        <f t="shared" si="253"/>
        <v>1.2674845816029232</v>
      </c>
      <c r="AL843" s="27">
        <f t="shared" si="253"/>
        <v>1.2695131517863503</v>
      </c>
      <c r="AM843" s="27">
        <f t="shared" si="253"/>
        <v>1.271409748028943</v>
      </c>
      <c r="AN843" s="27">
        <f t="shared" si="253"/>
        <v>1.2732173016415873</v>
      </c>
      <c r="AO843" s="27">
        <f t="shared" si="253"/>
        <v>1.2748593190498922</v>
      </c>
      <c r="AP843" s="27">
        <f t="shared" si="253"/>
        <v>1.2763517073596342</v>
      </c>
      <c r="AQ843" s="27">
        <f t="shared" si="253"/>
        <v>1.2777020772149352</v>
      </c>
      <c r="AR843" s="27">
        <f t="shared" si="253"/>
        <v>1.2788875927607413</v>
      </c>
      <c r="AS843" s="27">
        <f t="shared" si="253"/>
        <v>1.2798830534388905</v>
      </c>
      <c r="AT843" s="27">
        <f t="shared" si="253"/>
        <v>1.280631276040944</v>
      </c>
      <c r="AU843" s="27">
        <f t="shared" si="253"/>
        <v>1.2811943919383622</v>
      </c>
      <c r="AV843" s="27">
        <f t="shared" si="253"/>
        <v>1.2815984984194333</v>
      </c>
      <c r="AW843" s="27">
        <f t="shared" si="253"/>
        <v>1.2818098418092996</v>
      </c>
      <c r="AY843" s="79"/>
      <c r="AZ843" s="79"/>
    </row>
    <row r="844" spans="1:52" x14ac:dyDescent="0.25">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0.19381280191845884</v>
      </c>
      <c r="N844" s="27">
        <f t="shared" si="254"/>
        <v>0.19411375969056655</v>
      </c>
      <c r="O844" s="27">
        <f t="shared" si="254"/>
        <v>0.19368291106027893</v>
      </c>
      <c r="P844" s="27">
        <f t="shared" si="254"/>
        <v>0.19253602379697465</v>
      </c>
      <c r="Q844" s="27">
        <f t="shared" si="254"/>
        <v>0.19190012409058904</v>
      </c>
      <c r="R844" s="27">
        <f t="shared" si="254"/>
        <v>0.19132863754616411</v>
      </c>
      <c r="S844" s="27">
        <f t="shared" si="254"/>
        <v>0.18208940984408351</v>
      </c>
      <c r="T844" s="27">
        <f t="shared" si="254"/>
        <v>0.18650458380292187</v>
      </c>
      <c r="U844" s="27">
        <f t="shared" si="254"/>
        <v>0.18782509427816671</v>
      </c>
      <c r="V844" s="27">
        <f t="shared" si="254"/>
        <v>0.18698737185003164</v>
      </c>
      <c r="W844" s="27">
        <f t="shared" si="254"/>
        <v>0.18698411982517998</v>
      </c>
      <c r="X844" s="27">
        <f t="shared" si="254"/>
        <v>0.18702146626487534</v>
      </c>
      <c r="Y844" s="27">
        <f t="shared" si="254"/>
        <v>0.18748754964144224</v>
      </c>
      <c r="Z844" s="27">
        <f t="shared" si="254"/>
        <v>0.18825410052969024</v>
      </c>
      <c r="AA844" s="27">
        <f t="shared" si="254"/>
        <v>0.18932518762803624</v>
      </c>
      <c r="AB844" s="27">
        <f t="shared" si="254"/>
        <v>0.19096000643163408</v>
      </c>
      <c r="AC844" s="27">
        <f t="shared" si="254"/>
        <v>0.19319120458740052</v>
      </c>
      <c r="AD844" s="27">
        <f t="shared" si="254"/>
        <v>0.1959108618030003</v>
      </c>
      <c r="AE844" s="27">
        <f t="shared" si="254"/>
        <v>0.19881233317460748</v>
      </c>
      <c r="AF844" s="27">
        <f t="shared" si="254"/>
        <v>0.20192996022191315</v>
      </c>
      <c r="AG844" s="27">
        <f t="shared" si="254"/>
        <v>0.20562379742400483</v>
      </c>
      <c r="AH844" s="27">
        <f t="shared" si="254"/>
        <v>0.20956569929071434</v>
      </c>
      <c r="AI844" s="27">
        <f t="shared" si="254"/>
        <v>0.21376572448369915</v>
      </c>
      <c r="AJ844" s="27">
        <f t="shared" si="254"/>
        <v>0.21826085665065206</v>
      </c>
      <c r="AK844" s="27">
        <f t="shared" si="254"/>
        <v>0.22297970925859958</v>
      </c>
      <c r="AL844" s="27">
        <f t="shared" si="254"/>
        <v>0.22775066267657273</v>
      </c>
      <c r="AM844" s="27">
        <f t="shared" si="254"/>
        <v>0.23250696889867636</v>
      </c>
      <c r="AN844" s="27">
        <f t="shared" si="254"/>
        <v>0.23749371595586077</v>
      </c>
      <c r="AO844" s="27">
        <f t="shared" si="254"/>
        <v>0.24236103449740087</v>
      </c>
      <c r="AP844" s="27">
        <f t="shared" si="254"/>
        <v>0.24742786738237058</v>
      </c>
      <c r="AQ844" s="27">
        <f t="shared" si="254"/>
        <v>0.25277258101926975</v>
      </c>
      <c r="AR844" s="27">
        <f t="shared" si="254"/>
        <v>0.25841946779016939</v>
      </c>
      <c r="AS844" s="27">
        <f t="shared" si="254"/>
        <v>0.26439288061785843</v>
      </c>
      <c r="AT844" s="27">
        <f t="shared" si="254"/>
        <v>0.27023296917478923</v>
      </c>
      <c r="AU844" s="27">
        <f t="shared" si="254"/>
        <v>0.27640509451857076</v>
      </c>
      <c r="AV844" s="27">
        <f t="shared" si="254"/>
        <v>0.28308746416676767</v>
      </c>
      <c r="AW844" s="27">
        <f t="shared" si="254"/>
        <v>0.29022122923830351</v>
      </c>
      <c r="AY844" s="79"/>
      <c r="AZ844" s="79"/>
    </row>
    <row r="845" spans="1:52" x14ac:dyDescent="0.25">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5">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5">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5">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5">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5">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5">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5">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5">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5">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5">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5">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5">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5">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5">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5">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5">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5">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0.66039158293445122</v>
      </c>
      <c r="U862" s="27">
        <f t="shared" si="273"/>
        <v>0.66012485501396989</v>
      </c>
      <c r="V862" s="27">
        <f t="shared" si="273"/>
        <v>0.66001604443693607</v>
      </c>
      <c r="W862" s="27">
        <f t="shared" si="273"/>
        <v>0.66000803259775342</v>
      </c>
      <c r="X862" s="27">
        <f t="shared" si="273"/>
        <v>0.65995306968895251</v>
      </c>
      <c r="Y862" s="27">
        <f t="shared" si="273"/>
        <v>0.65989231152474426</v>
      </c>
      <c r="Z862" s="27">
        <f t="shared" si="273"/>
        <v>0.65981330479222333</v>
      </c>
      <c r="AA862" s="27">
        <f t="shared" si="273"/>
        <v>0.65972188784689145</v>
      </c>
      <c r="AB862" s="27">
        <f t="shared" si="273"/>
        <v>0.65961794681665253</v>
      </c>
      <c r="AC862" s="27">
        <f t="shared" si="273"/>
        <v>0.6594892152950852</v>
      </c>
      <c r="AD862" s="27">
        <f t="shared" si="273"/>
        <v>0.6593345235600977</v>
      </c>
      <c r="AE862" s="27">
        <f t="shared" si="273"/>
        <v>0.65915972521366661</v>
      </c>
      <c r="AF862" s="27">
        <f t="shared" si="273"/>
        <v>0.65897942064289072</v>
      </c>
      <c r="AG862" s="27">
        <f t="shared" si="273"/>
        <v>0.65879234496764993</v>
      </c>
      <c r="AH862" s="27">
        <f t="shared" si="273"/>
        <v>0.65858323539455099</v>
      </c>
      <c r="AI862" s="27">
        <f t="shared" si="273"/>
        <v>0.65836741303606172</v>
      </c>
      <c r="AJ862" s="27">
        <f t="shared" si="273"/>
        <v>0.65814483062045515</v>
      </c>
      <c r="AK862" s="27">
        <f t="shared" si="273"/>
        <v>0.65791464997715865</v>
      </c>
      <c r="AL862" s="27">
        <f t="shared" si="273"/>
        <v>0.65768062666006832</v>
      </c>
      <c r="AM862" s="27">
        <f t="shared" si="273"/>
        <v>0.65744992525727552</v>
      </c>
      <c r="AN862" s="27">
        <f t="shared" si="273"/>
        <v>0.65722500654070048</v>
      </c>
      <c r="AO862" s="27">
        <f t="shared" si="273"/>
        <v>0.65699640895938582</v>
      </c>
      <c r="AP862" s="27">
        <f t="shared" si="273"/>
        <v>0.65677752523944621</v>
      </c>
      <c r="AQ862" s="27">
        <f t="shared" si="273"/>
        <v>0.65655657817639124</v>
      </c>
      <c r="AR862" s="27">
        <f t="shared" si="273"/>
        <v>0.6563311525365817</v>
      </c>
      <c r="AS862" s="27">
        <f t="shared" si="273"/>
        <v>0.6561010468643812</v>
      </c>
      <c r="AT862" s="27">
        <f t="shared" si="273"/>
        <v>0.65586614028060841</v>
      </c>
      <c r="AU862" s="27">
        <f t="shared" si="273"/>
        <v>0.65564197188652584</v>
      </c>
      <c r="AV862" s="27">
        <f t="shared" si="273"/>
        <v>0.65541322084476272</v>
      </c>
      <c r="AW862" s="27">
        <f t="shared" si="273"/>
        <v>0.6551749257339966</v>
      </c>
      <c r="AY862" s="79"/>
      <c r="AZ862" s="79"/>
    </row>
    <row r="863" spans="1:52" x14ac:dyDescent="0.25">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8.7171688947347593E-3</v>
      </c>
      <c r="U863" s="27">
        <f t="shared" si="274"/>
        <v>8.7136480861844043E-3</v>
      </c>
      <c r="V863" s="27">
        <f t="shared" si="274"/>
        <v>8.7122117865675586E-3</v>
      </c>
      <c r="W863" s="27">
        <f t="shared" si="274"/>
        <v>8.7121060302903473E-3</v>
      </c>
      <c r="X863" s="27">
        <f t="shared" si="274"/>
        <v>8.7113805198941741E-3</v>
      </c>
      <c r="Y863" s="27">
        <f t="shared" si="274"/>
        <v>8.7105785121266242E-3</v>
      </c>
      <c r="Z863" s="27">
        <f t="shared" si="274"/>
        <v>8.7095356232573494E-3</v>
      </c>
      <c r="AA863" s="27">
        <f t="shared" si="274"/>
        <v>8.7083289195789663E-3</v>
      </c>
      <c r="AB863" s="27">
        <f t="shared" si="274"/>
        <v>8.7069568979798173E-3</v>
      </c>
      <c r="AC863" s="27">
        <f t="shared" si="274"/>
        <v>8.7052576418951266E-3</v>
      </c>
      <c r="AD863" s="27">
        <f t="shared" si="274"/>
        <v>8.7032157109932905E-3</v>
      </c>
      <c r="AE863" s="27">
        <f t="shared" si="274"/>
        <v>8.7009083728204015E-3</v>
      </c>
      <c r="AF863" s="27">
        <f t="shared" si="274"/>
        <v>8.6985283524861606E-3</v>
      </c>
      <c r="AG863" s="27">
        <f t="shared" si="274"/>
        <v>8.6960589535729806E-3</v>
      </c>
      <c r="AH863" s="27">
        <f t="shared" si="274"/>
        <v>8.6932987072080737E-3</v>
      </c>
      <c r="AI863" s="27">
        <f t="shared" si="274"/>
        <v>8.6904498520760185E-3</v>
      </c>
      <c r="AJ863" s="27">
        <f t="shared" si="274"/>
        <v>8.6875117641900101E-3</v>
      </c>
      <c r="AK863" s="27">
        <f t="shared" si="274"/>
        <v>8.6844733796984964E-3</v>
      </c>
      <c r="AL863" s="27">
        <f t="shared" si="274"/>
        <v>8.681384271912904E-3</v>
      </c>
      <c r="AM863" s="27">
        <f t="shared" si="274"/>
        <v>8.6783390133960397E-3</v>
      </c>
      <c r="AN863" s="27">
        <f t="shared" si="274"/>
        <v>8.6753700863372481E-3</v>
      </c>
      <c r="AO863" s="27">
        <f t="shared" si="274"/>
        <v>8.6723525982638945E-3</v>
      </c>
      <c r="AP863" s="27">
        <f t="shared" si="274"/>
        <v>8.6694633331606923E-3</v>
      </c>
      <c r="AQ863" s="27">
        <f t="shared" si="274"/>
        <v>8.6665468319283654E-3</v>
      </c>
      <c r="AR863" s="27">
        <f t="shared" si="274"/>
        <v>8.6635712134828791E-3</v>
      </c>
      <c r="AS863" s="27">
        <f t="shared" si="274"/>
        <v>8.6605338186098325E-3</v>
      </c>
      <c r="AT863" s="27">
        <f t="shared" si="274"/>
        <v>8.6574330517040325E-3</v>
      </c>
      <c r="AU863" s="27">
        <f t="shared" si="274"/>
        <v>8.6544740289021416E-3</v>
      </c>
      <c r="AV863" s="27">
        <f t="shared" si="274"/>
        <v>8.6514545151508693E-3</v>
      </c>
      <c r="AW863" s="27">
        <f t="shared" si="274"/>
        <v>8.6483090196887574E-3</v>
      </c>
      <c r="AY863" s="79"/>
      <c r="AZ863" s="79"/>
    </row>
    <row r="864" spans="1:52" x14ac:dyDescent="0.25">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1.2019035107607592</v>
      </c>
      <c r="M864" s="27">
        <f t="shared" si="275"/>
        <v>1.2088775122881088</v>
      </c>
      <c r="N864" s="27">
        <f t="shared" si="275"/>
        <v>1.2055442230548152</v>
      </c>
      <c r="O864" s="27">
        <f t="shared" si="275"/>
        <v>1.1958435838326278</v>
      </c>
      <c r="P864" s="27">
        <f t="shared" si="275"/>
        <v>1.1799964998501222</v>
      </c>
      <c r="Q864" s="27">
        <f t="shared" si="275"/>
        <v>1.1697766221705692</v>
      </c>
      <c r="R864" s="27">
        <f t="shared" si="275"/>
        <v>1.1606871439933115</v>
      </c>
      <c r="S864" s="27">
        <f t="shared" si="275"/>
        <v>1.0578594718744427</v>
      </c>
      <c r="T864" s="27">
        <f t="shared" si="275"/>
        <v>1.0973838748296381</v>
      </c>
      <c r="U864" s="27">
        <f t="shared" si="275"/>
        <v>1.1052764597150242</v>
      </c>
      <c r="V864" s="27">
        <f t="shared" si="275"/>
        <v>1.0929404436344576</v>
      </c>
      <c r="W864" s="27">
        <f t="shared" si="275"/>
        <v>1.090380156193564</v>
      </c>
      <c r="X864" s="27">
        <f t="shared" si="275"/>
        <v>1.0891996012432479</v>
      </c>
      <c r="Y864" s="27">
        <f t="shared" si="275"/>
        <v>1.0918646836966448</v>
      </c>
      <c r="Z864" s="27">
        <f t="shared" si="275"/>
        <v>1.0971706289277323</v>
      </c>
      <c r="AA864" s="27">
        <f t="shared" si="275"/>
        <v>1.105121486470156</v>
      </c>
      <c r="AB864" s="27">
        <f t="shared" si="275"/>
        <v>1.1181562354319485</v>
      </c>
      <c r="AC864" s="27">
        <f t="shared" si="275"/>
        <v>1.1365671550959868</v>
      </c>
      <c r="AD864" s="27">
        <f t="shared" si="275"/>
        <v>1.1553263610266549</v>
      </c>
      <c r="AE864" s="27">
        <f t="shared" si="275"/>
        <v>1.175329543863092</v>
      </c>
      <c r="AF864" s="27">
        <f t="shared" si="275"/>
        <v>1.1968620587668248</v>
      </c>
      <c r="AG864" s="27">
        <f t="shared" si="275"/>
        <v>1.2231295260045483</v>
      </c>
      <c r="AH864" s="27">
        <f t="shared" si="275"/>
        <v>1.2510673590803638</v>
      </c>
      <c r="AI864" s="27">
        <f t="shared" si="275"/>
        <v>1.2807440076326042</v>
      </c>
      <c r="AJ864" s="27">
        <f t="shared" si="275"/>
        <v>1.3124068130580511</v>
      </c>
      <c r="AK864" s="27">
        <f t="shared" si="275"/>
        <v>1.3453116910342116</v>
      </c>
      <c r="AL864" s="27">
        <f t="shared" si="275"/>
        <v>1.3779080495884406</v>
      </c>
      <c r="AM864" s="27">
        <f t="shared" si="275"/>
        <v>1.4096151274352577</v>
      </c>
      <c r="AN864" s="27">
        <f t="shared" si="275"/>
        <v>1.4452347428269905</v>
      </c>
      <c r="AO864" s="27">
        <f t="shared" si="275"/>
        <v>1.4791723799322345</v>
      </c>
      <c r="AP864" s="27">
        <f t="shared" si="275"/>
        <v>1.5141286387945283</v>
      </c>
      <c r="AQ864" s="27">
        <f t="shared" si="275"/>
        <v>1.5507224986935915</v>
      </c>
      <c r="AR864" s="27">
        <f t="shared" si="275"/>
        <v>1.5890713222112618</v>
      </c>
      <c r="AS864" s="27">
        <f t="shared" si="275"/>
        <v>1.6292805192498721</v>
      </c>
      <c r="AT864" s="27">
        <f t="shared" si="275"/>
        <v>1.6674720419011457</v>
      </c>
      <c r="AU864" s="27">
        <f t="shared" si="275"/>
        <v>1.7074878820800576</v>
      </c>
      <c r="AV864" s="27">
        <f t="shared" si="275"/>
        <v>1.7507149817502461</v>
      </c>
      <c r="AW864" s="27">
        <f t="shared" si="275"/>
        <v>1.7965342054970324</v>
      </c>
      <c r="AY864" s="79"/>
      <c r="AZ864" s="79"/>
    </row>
    <row r="865" spans="1:52" x14ac:dyDescent="0.25">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4.3975799639737021</v>
      </c>
      <c r="L865" s="27">
        <f t="shared" si="276"/>
        <v>4.3787767883653972</v>
      </c>
      <c r="M865" s="27">
        <f t="shared" si="276"/>
        <v>4.3752716537638934</v>
      </c>
      <c r="N865" s="27">
        <f t="shared" si="276"/>
        <v>4.3473821211305586</v>
      </c>
      <c r="O865" s="27">
        <f t="shared" si="276"/>
        <v>4.3052096453824609</v>
      </c>
      <c r="P865" s="27">
        <f t="shared" si="276"/>
        <v>4.2496956169043703</v>
      </c>
      <c r="Q865" s="27">
        <f t="shared" si="276"/>
        <v>4.2083609134426787</v>
      </c>
      <c r="R865" s="27">
        <f t="shared" si="276"/>
        <v>4.1703852155628232</v>
      </c>
      <c r="S865" s="27">
        <f t="shared" si="276"/>
        <v>3.9075902533738627</v>
      </c>
      <c r="T865" s="27">
        <f t="shared" si="276"/>
        <v>3.9871353065033701</v>
      </c>
      <c r="U865" s="27">
        <f t="shared" si="276"/>
        <v>3.9924203988025355</v>
      </c>
      <c r="V865" s="27">
        <f t="shared" si="276"/>
        <v>3.9526302841151368</v>
      </c>
      <c r="W865" s="27">
        <f t="shared" si="276"/>
        <v>3.9370249397723454</v>
      </c>
      <c r="X865" s="27">
        <f t="shared" si="276"/>
        <v>3.9257065938812463</v>
      </c>
      <c r="Y865" s="27">
        <f t="shared" si="276"/>
        <v>3.9226508774114852</v>
      </c>
      <c r="Z865" s="27">
        <f t="shared" si="276"/>
        <v>3.9251042781166197</v>
      </c>
      <c r="AA865" s="27">
        <f t="shared" si="276"/>
        <v>3.9329563082523329</v>
      </c>
      <c r="AB865" s="27">
        <f t="shared" si="276"/>
        <v>3.9514231257436618</v>
      </c>
      <c r="AC865" s="27">
        <f t="shared" si="276"/>
        <v>3.9809754183210502</v>
      </c>
      <c r="AD865" s="27">
        <f t="shared" si="276"/>
        <v>4.0018537243413661</v>
      </c>
      <c r="AE865" s="27">
        <f t="shared" si="276"/>
        <v>4.0241895336983875</v>
      </c>
      <c r="AF865" s="27">
        <f t="shared" si="276"/>
        <v>4.0484852464543772</v>
      </c>
      <c r="AG865" s="27">
        <f t="shared" si="276"/>
        <v>4.0812125382068691</v>
      </c>
      <c r="AH865" s="27">
        <f t="shared" si="276"/>
        <v>4.115781626959512</v>
      </c>
      <c r="AI865" s="27">
        <f t="shared" si="276"/>
        <v>4.1522199223126863</v>
      </c>
      <c r="AJ865" s="27">
        <f t="shared" si="276"/>
        <v>4.1908416110982678</v>
      </c>
      <c r="AK865" s="27">
        <f t="shared" si="276"/>
        <v>4.2299557557959808</v>
      </c>
      <c r="AL865" s="27">
        <f t="shared" si="276"/>
        <v>4.2664208573945261</v>
      </c>
      <c r="AM865" s="27">
        <f t="shared" si="276"/>
        <v>4.299120305865852</v>
      </c>
      <c r="AN865" s="27">
        <f t="shared" si="276"/>
        <v>4.3438788790373417</v>
      </c>
      <c r="AO865" s="27">
        <f t="shared" si="276"/>
        <v>4.3837338214005754</v>
      </c>
      <c r="AP865" s="27">
        <f t="shared" si="276"/>
        <v>4.4237784841678307</v>
      </c>
      <c r="AQ865" s="27">
        <f t="shared" si="276"/>
        <v>4.4650732272283227</v>
      </c>
      <c r="AR865" s="27">
        <f t="shared" si="276"/>
        <v>4.507687721753241</v>
      </c>
      <c r="AS865" s="27">
        <f t="shared" si="276"/>
        <v>4.5516564054237598</v>
      </c>
      <c r="AT865" s="27">
        <f t="shared" si="276"/>
        <v>4.5899253963487059</v>
      </c>
      <c r="AU865" s="27">
        <f t="shared" si="276"/>
        <v>4.6293766555987865</v>
      </c>
      <c r="AV865" s="27">
        <f t="shared" si="276"/>
        <v>4.6722962096236991</v>
      </c>
      <c r="AW865" s="27">
        <f t="shared" si="276"/>
        <v>4.7173668497342875</v>
      </c>
      <c r="AY865" s="79"/>
      <c r="AZ865" s="79"/>
    </row>
    <row r="866" spans="1:52" x14ac:dyDescent="0.25">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2.2783509611238567E-4</v>
      </c>
      <c r="U866" s="27">
        <f t="shared" si="277"/>
        <v>2.2774307497981961E-4</v>
      </c>
      <c r="V866" s="27">
        <f t="shared" si="277"/>
        <v>2.2770553533074295E-4</v>
      </c>
      <c r="W866" s="27">
        <f t="shared" si="277"/>
        <v>2.2770277124622491E-4</v>
      </c>
      <c r="X866" s="27">
        <f t="shared" si="277"/>
        <v>2.2768380904268856E-4</v>
      </c>
      <c r="Y866" s="27">
        <f t="shared" si="277"/>
        <v>2.2766284747603672E-4</v>
      </c>
      <c r="Z866" s="27">
        <f t="shared" si="277"/>
        <v>2.2763559015331699E-4</v>
      </c>
      <c r="AA866" s="27">
        <f t="shared" si="277"/>
        <v>2.2760405130717757E-4</v>
      </c>
      <c r="AB866" s="27">
        <f t="shared" si="277"/>
        <v>2.2756819165174511E-4</v>
      </c>
      <c r="AC866" s="27">
        <f t="shared" si="277"/>
        <v>2.2752377927680445E-4</v>
      </c>
      <c r="AD866" s="27">
        <f t="shared" si="277"/>
        <v>2.2747041062823363E-4</v>
      </c>
      <c r="AE866" s="27">
        <f t="shared" si="277"/>
        <v>2.2741010519871499E-4</v>
      </c>
      <c r="AF866" s="27">
        <f t="shared" si="277"/>
        <v>2.2734790012179722E-4</v>
      </c>
      <c r="AG866" s="27">
        <f t="shared" si="277"/>
        <v>2.2728335901383927E-4</v>
      </c>
      <c r="AH866" s="27">
        <f t="shared" si="277"/>
        <v>2.2721121621112006E-4</v>
      </c>
      <c r="AI866" s="27">
        <f t="shared" si="277"/>
        <v>2.2713675749744128E-4</v>
      </c>
      <c r="AJ866" s="27">
        <f t="shared" si="277"/>
        <v>2.2705996656405698E-4</v>
      </c>
      <c r="AK866" s="27">
        <f t="shared" si="277"/>
        <v>2.269805542421197E-4</v>
      </c>
      <c r="AL866" s="27">
        <f t="shared" si="277"/>
        <v>2.2689981619772353E-4</v>
      </c>
      <c r="AM866" s="27">
        <f t="shared" si="277"/>
        <v>2.2682022421376E-4</v>
      </c>
      <c r="AN866" s="27">
        <f t="shared" si="277"/>
        <v>2.2674262725654165E-4</v>
      </c>
      <c r="AO866" s="27">
        <f t="shared" si="277"/>
        <v>2.2666376109098805E-4</v>
      </c>
      <c r="AP866" s="27">
        <f t="shared" si="277"/>
        <v>2.2658824620760891E-4</v>
      </c>
      <c r="AQ866" s="27">
        <f t="shared" si="277"/>
        <v>2.2651201947085492E-4</v>
      </c>
      <c r="AR866" s="27">
        <f t="shared" si="277"/>
        <v>2.2643424762512071E-4</v>
      </c>
      <c r="AS866" s="27">
        <f t="shared" si="277"/>
        <v>2.2635486116821148E-4</v>
      </c>
      <c r="AT866" s="27">
        <f t="shared" si="277"/>
        <v>2.2627381839680988E-4</v>
      </c>
      <c r="AU866" s="27">
        <f t="shared" si="277"/>
        <v>2.2619648030085141E-4</v>
      </c>
      <c r="AV866" s="27">
        <f t="shared" si="277"/>
        <v>2.2611756119144313E-4</v>
      </c>
      <c r="AW866" s="27">
        <f t="shared" si="277"/>
        <v>2.2603534937822882E-4</v>
      </c>
      <c r="AY866" s="79"/>
      <c r="AZ866" s="79"/>
    </row>
    <row r="867" spans="1:52" x14ac:dyDescent="0.25">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1.503711634341746E-6</v>
      </c>
      <c r="U867" s="27">
        <f t="shared" si="278"/>
        <v>1.5031042948668096E-6</v>
      </c>
      <c r="V867" s="27">
        <f t="shared" si="278"/>
        <v>1.5028565331829037E-6</v>
      </c>
      <c r="W867" s="27">
        <f t="shared" si="278"/>
        <v>1.502838290225085E-6</v>
      </c>
      <c r="X867" s="27">
        <f t="shared" si="278"/>
        <v>1.5027131396817448E-6</v>
      </c>
      <c r="Y867" s="27">
        <f t="shared" si="278"/>
        <v>1.5025747933418428E-6</v>
      </c>
      <c r="Z867" s="27">
        <f t="shared" si="278"/>
        <v>1.5023948950118924E-6</v>
      </c>
      <c r="AA867" s="27">
        <f t="shared" si="278"/>
        <v>1.5021867386273718E-6</v>
      </c>
      <c r="AB867" s="27">
        <f t="shared" si="278"/>
        <v>1.5019500649015182E-6</v>
      </c>
      <c r="AC867" s="27">
        <f t="shared" si="278"/>
        <v>1.5016569432269093E-6</v>
      </c>
      <c r="AD867" s="27">
        <f t="shared" si="278"/>
        <v>1.5013047101463422E-6</v>
      </c>
      <c r="AE867" s="27">
        <f t="shared" si="278"/>
        <v>1.5009066943115193E-6</v>
      </c>
      <c r="AF867" s="27">
        <f t="shared" si="278"/>
        <v>1.5004961408038625E-6</v>
      </c>
      <c r="AG867" s="27">
        <f t="shared" si="278"/>
        <v>1.5000701694913394E-6</v>
      </c>
      <c r="AH867" s="27">
        <f t="shared" si="278"/>
        <v>1.4995940269933923E-6</v>
      </c>
      <c r="AI867" s="27">
        <f t="shared" si="278"/>
        <v>1.4991025994831128E-6</v>
      </c>
      <c r="AJ867" s="27">
        <f t="shared" si="278"/>
        <v>1.4985957793227763E-6</v>
      </c>
      <c r="AK867" s="27">
        <f t="shared" si="278"/>
        <v>1.4980716579979906E-6</v>
      </c>
      <c r="AL867" s="27">
        <f t="shared" si="278"/>
        <v>1.4975387869049757E-6</v>
      </c>
      <c r="AM867" s="27">
        <f t="shared" si="278"/>
        <v>1.4970134798108165E-6</v>
      </c>
      <c r="AN867" s="27">
        <f t="shared" si="278"/>
        <v>1.4965013398931751E-6</v>
      </c>
      <c r="AO867" s="27">
        <f t="shared" si="278"/>
        <v>1.4959808232005212E-6</v>
      </c>
      <c r="AP867" s="27">
        <f t="shared" si="278"/>
        <v>1.495482424970219E-6</v>
      </c>
      <c r="AQ867" s="27">
        <f t="shared" si="278"/>
        <v>1.4949793285076428E-6</v>
      </c>
      <c r="AR867" s="27">
        <f t="shared" si="278"/>
        <v>1.4944660343257967E-6</v>
      </c>
      <c r="AS867" s="27">
        <f t="shared" si="278"/>
        <v>1.4939420837101961E-6</v>
      </c>
      <c r="AT867" s="27">
        <f t="shared" si="278"/>
        <v>1.4934072014189454E-6</v>
      </c>
      <c r="AU867" s="27">
        <f t="shared" si="278"/>
        <v>1.4928967699856194E-6</v>
      </c>
      <c r="AV867" s="27">
        <f t="shared" si="278"/>
        <v>1.4923759038635249E-6</v>
      </c>
      <c r="AW867" s="27">
        <f t="shared" si="278"/>
        <v>1.4918333058963104E-6</v>
      </c>
      <c r="AY867" s="79"/>
      <c r="AZ867" s="79"/>
    </row>
    <row r="868" spans="1:52" x14ac:dyDescent="0.25">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0.20732835560623097</v>
      </c>
      <c r="M868" s="27">
        <f t="shared" si="279"/>
        <v>0.20853137086969875</v>
      </c>
      <c r="N868" s="27">
        <f t="shared" si="279"/>
        <v>0.20795637847695561</v>
      </c>
      <c r="O868" s="27">
        <f t="shared" si="279"/>
        <v>0.20628301821112829</v>
      </c>
      <c r="P868" s="27">
        <f t="shared" si="279"/>
        <v>0.20354939622414608</v>
      </c>
      <c r="Q868" s="27">
        <f t="shared" si="279"/>
        <v>0.20178646732442315</v>
      </c>
      <c r="R868" s="27">
        <f t="shared" si="279"/>
        <v>0.20021853233884623</v>
      </c>
      <c r="S868" s="27">
        <f t="shared" si="279"/>
        <v>0.18248075889834134</v>
      </c>
      <c r="T868" s="27">
        <f t="shared" si="279"/>
        <v>0.18929871840811252</v>
      </c>
      <c r="U868" s="27">
        <f t="shared" si="279"/>
        <v>0.19066018930084169</v>
      </c>
      <c r="V868" s="27">
        <f t="shared" si="279"/>
        <v>0.18853222652694393</v>
      </c>
      <c r="W868" s="27">
        <f t="shared" si="279"/>
        <v>0.18809057694338979</v>
      </c>
      <c r="X868" s="27">
        <f t="shared" si="279"/>
        <v>0.18788693121446026</v>
      </c>
      <c r="Y868" s="27">
        <f t="shared" si="279"/>
        <v>0.18834665793767122</v>
      </c>
      <c r="Z868" s="27">
        <f t="shared" si="279"/>
        <v>0.18926193349003381</v>
      </c>
      <c r="AA868" s="27">
        <f t="shared" si="279"/>
        <v>0.19063345641610194</v>
      </c>
      <c r="AB868" s="27">
        <f t="shared" si="279"/>
        <v>0.19288195061201113</v>
      </c>
      <c r="AC868" s="27">
        <f t="shared" si="279"/>
        <v>0.19605783425405765</v>
      </c>
      <c r="AD868" s="27">
        <f t="shared" si="279"/>
        <v>0.19929379727709792</v>
      </c>
      <c r="AE868" s="27">
        <f t="shared" si="279"/>
        <v>0.20274434631638333</v>
      </c>
      <c r="AF868" s="27">
        <f t="shared" si="279"/>
        <v>0.20645870513727727</v>
      </c>
      <c r="AG868" s="27">
        <f t="shared" si="279"/>
        <v>0.21098984323578454</v>
      </c>
      <c r="AH868" s="27">
        <f t="shared" si="279"/>
        <v>0.21580911944136272</v>
      </c>
      <c r="AI868" s="27">
        <f t="shared" si="279"/>
        <v>0.22092834131662423</v>
      </c>
      <c r="AJ868" s="27">
        <f t="shared" si="279"/>
        <v>0.22639017525251376</v>
      </c>
      <c r="AK868" s="27">
        <f t="shared" si="279"/>
        <v>0.23206626670340147</v>
      </c>
      <c r="AL868" s="27">
        <f t="shared" si="279"/>
        <v>0.23768913855400603</v>
      </c>
      <c r="AM868" s="27">
        <f t="shared" si="279"/>
        <v>0.24315860948258192</v>
      </c>
      <c r="AN868" s="27">
        <f t="shared" si="279"/>
        <v>0.24930299313765589</v>
      </c>
      <c r="AO868" s="27">
        <f t="shared" si="279"/>
        <v>0.25515723553831038</v>
      </c>
      <c r="AP868" s="27">
        <f t="shared" si="279"/>
        <v>0.26118719019205611</v>
      </c>
      <c r="AQ868" s="27">
        <f t="shared" si="279"/>
        <v>0.26749963102464441</v>
      </c>
      <c r="AR868" s="27">
        <f t="shared" si="279"/>
        <v>0.27411480308144259</v>
      </c>
      <c r="AS868" s="27">
        <f t="shared" si="279"/>
        <v>0.28105088957060298</v>
      </c>
      <c r="AT868" s="27">
        <f t="shared" si="279"/>
        <v>0.28763892722794754</v>
      </c>
      <c r="AU868" s="27">
        <f t="shared" si="279"/>
        <v>0.29454165965880996</v>
      </c>
      <c r="AV868" s="27">
        <f t="shared" si="279"/>
        <v>0.30199833435191742</v>
      </c>
      <c r="AW868" s="27">
        <f t="shared" si="279"/>
        <v>0.30990215044823805</v>
      </c>
      <c r="AY868" s="79"/>
      <c r="AZ868" s="79"/>
    </row>
    <row r="869" spans="1:52" x14ac:dyDescent="0.25">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5">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0.10241190935921568</v>
      </c>
      <c r="U870" s="27">
        <f t="shared" si="281"/>
        <v>0.10309890115255108</v>
      </c>
      <c r="V870" s="27">
        <f t="shared" si="281"/>
        <v>0.10337915667778921</v>
      </c>
      <c r="W870" s="27">
        <f t="shared" si="281"/>
        <v>0.1033997921919048</v>
      </c>
      <c r="X870" s="27">
        <f t="shared" si="281"/>
        <v>0.10354135617671745</v>
      </c>
      <c r="Y870" s="27">
        <f t="shared" si="281"/>
        <v>0.10369784658129844</v>
      </c>
      <c r="Z870" s="27">
        <f t="shared" si="281"/>
        <v>0.10390133850206223</v>
      </c>
      <c r="AA870" s="27">
        <f t="shared" si="281"/>
        <v>0.10413679450944742</v>
      </c>
      <c r="AB870" s="27">
        <f t="shared" si="281"/>
        <v>0.10440450789556797</v>
      </c>
      <c r="AC870" s="27">
        <f t="shared" si="281"/>
        <v>0.10473607235533908</v>
      </c>
      <c r="AD870" s="27">
        <f t="shared" si="281"/>
        <v>0.10513450065726393</v>
      </c>
      <c r="AE870" s="27">
        <f t="shared" si="281"/>
        <v>0.10558471610253806</v>
      </c>
      <c r="AF870" s="27">
        <f t="shared" si="281"/>
        <v>0.10604911353120032</v>
      </c>
      <c r="AG870" s="27">
        <f t="shared" si="281"/>
        <v>0.10653095080339518</v>
      </c>
      <c r="AH870" s="27">
        <f t="shared" si="281"/>
        <v>0.10706953919102152</v>
      </c>
      <c r="AI870" s="27">
        <f t="shared" si="281"/>
        <v>0.10762541721396227</v>
      </c>
      <c r="AJ870" s="27">
        <f t="shared" si="281"/>
        <v>0.10819870662658371</v>
      </c>
      <c r="AK870" s="27">
        <f t="shared" si="281"/>
        <v>0.10879156624414393</v>
      </c>
      <c r="AL870" s="27">
        <f t="shared" si="281"/>
        <v>0.10939432315838087</v>
      </c>
      <c r="AM870" s="27">
        <f t="shared" si="281"/>
        <v>0.10998852405847249</v>
      </c>
      <c r="AN870" s="27">
        <f t="shared" si="281"/>
        <v>0.1105678309123469</v>
      </c>
      <c r="AO870" s="27">
        <f t="shared" si="281"/>
        <v>0.11115661315177698</v>
      </c>
      <c r="AP870" s="27">
        <f t="shared" si="281"/>
        <v>0.111720376101759</v>
      </c>
      <c r="AQ870" s="27">
        <f t="shared" si="281"/>
        <v>0.11228945345521474</v>
      </c>
      <c r="AR870" s="27">
        <f t="shared" si="281"/>
        <v>0.11287006595456224</v>
      </c>
      <c r="AS870" s="27">
        <f t="shared" si="281"/>
        <v>0.11346273247449885</v>
      </c>
      <c r="AT870" s="27">
        <f t="shared" si="281"/>
        <v>0.11406776435478007</v>
      </c>
      <c r="AU870" s="27">
        <f t="shared" si="281"/>
        <v>0.11464513865733481</v>
      </c>
      <c r="AV870" s="27">
        <f t="shared" si="281"/>
        <v>0.11523431615373105</v>
      </c>
      <c r="AW870" s="27">
        <f t="shared" si="281"/>
        <v>0.11584807561765513</v>
      </c>
      <c r="AY870" s="79"/>
      <c r="AZ870" s="79"/>
    </row>
    <row r="871" spans="1:52" x14ac:dyDescent="0.25">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5">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5">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5">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5">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5">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5">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5">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5">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5">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5">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5">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5">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0.39609736661915951</v>
      </c>
      <c r="L883" s="27">
        <f t="shared" si="294"/>
        <v>0.39831175345583053</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0.39597479415711101</v>
      </c>
      <c r="T883" s="27">
        <f t="shared" si="294"/>
        <v>0.40261010184048684</v>
      </c>
      <c r="U883" s="27">
        <f t="shared" si="294"/>
        <v>0.40470208363369153</v>
      </c>
      <c r="V883" s="27">
        <f t="shared" si="294"/>
        <v>0.40403515988045507</v>
      </c>
      <c r="W883" s="27">
        <f t="shared" si="294"/>
        <v>0.40498870179084268</v>
      </c>
      <c r="X883" s="27">
        <f t="shared" si="294"/>
        <v>0.40628439555360985</v>
      </c>
      <c r="Y883" s="27">
        <f t="shared" si="294"/>
        <v>0.40810531406537853</v>
      </c>
      <c r="Z883" s="27">
        <f t="shared" si="294"/>
        <v>0.41029508170431006</v>
      </c>
      <c r="AA883" s="27">
        <f t="shared" si="294"/>
        <v>0.41286205884816002</v>
      </c>
      <c r="AB883" s="27">
        <f t="shared" si="294"/>
        <v>0.41618186142723307</v>
      </c>
      <c r="AC883" s="27">
        <f t="shared" si="294"/>
        <v>0.42032182433229853</v>
      </c>
      <c r="AD883" s="27">
        <f t="shared" si="294"/>
        <v>0.42513976108753898</v>
      </c>
      <c r="AE883" s="27">
        <f t="shared" si="294"/>
        <v>0.4302199703152027</v>
      </c>
      <c r="AF883" s="27">
        <f t="shared" si="294"/>
        <v>0.43561540032081048</v>
      </c>
      <c r="AG883" s="27">
        <f t="shared" si="294"/>
        <v>0.44183442183101374</v>
      </c>
      <c r="AH883" s="27">
        <f t="shared" si="294"/>
        <v>0.44842048690859637</v>
      </c>
      <c r="AI883" s="27">
        <f t="shared" si="294"/>
        <v>0.45539916767435495</v>
      </c>
      <c r="AJ883" s="27">
        <f t="shared" si="294"/>
        <v>0.46281801218798413</v>
      </c>
      <c r="AK883" s="27">
        <f t="shared" si="294"/>
        <v>0.47056101367964998</v>
      </c>
      <c r="AL883" s="27">
        <f t="shared" si="294"/>
        <v>0.47837978194056857</v>
      </c>
      <c r="AM883" s="27">
        <f t="shared" si="294"/>
        <v>0.48617859591241902</v>
      </c>
      <c r="AN883" s="27">
        <f t="shared" si="294"/>
        <v>0.49431652187726727</v>
      </c>
      <c r="AO883" s="27">
        <f t="shared" si="294"/>
        <v>0.50227062581312243</v>
      </c>
      <c r="AP883" s="27">
        <f t="shared" si="294"/>
        <v>0.5104967967445686</v>
      </c>
      <c r="AQ883" s="27">
        <f t="shared" si="294"/>
        <v>0.51910825643406944</v>
      </c>
      <c r="AR883" s="27">
        <f t="shared" si="294"/>
        <v>0.52813095311520453</v>
      </c>
      <c r="AS883" s="27">
        <f t="shared" si="294"/>
        <v>0.53758926451765676</v>
      </c>
      <c r="AT883" s="27">
        <f t="shared" si="294"/>
        <v>0.5467995741006989</v>
      </c>
      <c r="AU883" s="27">
        <f t="shared" si="294"/>
        <v>0.5564473787208295</v>
      </c>
      <c r="AV883" s="27">
        <f t="shared" si="294"/>
        <v>0.56679583230043096</v>
      </c>
      <c r="AW883" s="27">
        <f t="shared" si="294"/>
        <v>0.57774466053437612</v>
      </c>
      <c r="AY883" s="79"/>
      <c r="AZ883" s="79"/>
    </row>
    <row r="884" spans="1:52" x14ac:dyDescent="0.25">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3.1249813656142659E-2</v>
      </c>
      <c r="L884" s="27">
        <f t="shared" si="295"/>
        <v>3.1424516095088999E-2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3.1240143390896816E-2</v>
      </c>
      <c r="T884" s="27">
        <f t="shared" si="295"/>
        <v>3.1763631164689651E-2</v>
      </c>
      <c r="U884" s="27">
        <f t="shared" si="295"/>
        <v>3.1928676546757399E-2</v>
      </c>
      <c r="V884" s="27">
        <f t="shared" si="295"/>
        <v>3.1876060082302253E-2</v>
      </c>
      <c r="W884" s="27">
        <f t="shared" si="295"/>
        <v>3.1951289077807254E-2</v>
      </c>
      <c r="X884" s="27">
        <f t="shared" si="295"/>
        <v>3.2053511894857258E-2</v>
      </c>
      <c r="Y884" s="27">
        <f t="shared" si="295"/>
        <v>3.2197171936481576E-2</v>
      </c>
      <c r="Z884" s="27">
        <f t="shared" si="295"/>
        <v>3.2369932061727905E-2</v>
      </c>
      <c r="AA884" s="27">
        <f t="shared" si="295"/>
        <v>3.2572451856518699E-2</v>
      </c>
      <c r="AB884" s="27">
        <f t="shared" si="295"/>
        <v>3.2834365266488315E-2</v>
      </c>
      <c r="AC884" s="27">
        <f t="shared" si="295"/>
        <v>3.3160984628871078E-2</v>
      </c>
      <c r="AD884" s="27">
        <f t="shared" si="295"/>
        <v>3.3541092245070167E-2</v>
      </c>
      <c r="AE884" s="27">
        <f t="shared" si="295"/>
        <v>3.3941891657229224E-2</v>
      </c>
      <c r="AF884" s="27">
        <f t="shared" si="295"/>
        <v>3.4367560183402777E-2</v>
      </c>
      <c r="AG884" s="27">
        <f t="shared" si="295"/>
        <v>3.4858205362329822E-2</v>
      </c>
      <c r="AH884" s="27">
        <f t="shared" si="295"/>
        <v>3.5377808176552963E-2</v>
      </c>
      <c r="AI884" s="27">
        <f t="shared" si="295"/>
        <v>3.5928386119943707E-2</v>
      </c>
      <c r="AJ884" s="27">
        <f t="shared" si="295"/>
        <v>3.6513690462089729E-2</v>
      </c>
      <c r="AK884" s="27">
        <f t="shared" si="295"/>
        <v>3.712456893325726E-2</v>
      </c>
      <c r="AL884" s="27">
        <f t="shared" si="295"/>
        <v>3.7741424968579497E-2</v>
      </c>
      <c r="AM884" s="27">
        <f t="shared" si="295"/>
        <v>3.8356706724778505E-2</v>
      </c>
      <c r="AN884" s="27">
        <f t="shared" si="295"/>
        <v>3.8998742475027541E-2</v>
      </c>
      <c r="AO884" s="27">
        <f t="shared" si="295"/>
        <v>3.9626275719993685E-2</v>
      </c>
      <c r="AP884" s="27">
        <f t="shared" si="295"/>
        <v>4.0275273492701505E-2</v>
      </c>
      <c r="AQ884" s="27">
        <f t="shared" si="295"/>
        <v>4.0954668341753923E-2</v>
      </c>
      <c r="AR884" s="27">
        <f t="shared" si="295"/>
        <v>4.1666507434166944E-2</v>
      </c>
      <c r="AS884" s="27">
        <f t="shared" si="295"/>
        <v>4.2412714033193875E-2</v>
      </c>
      <c r="AT884" s="27">
        <f t="shared" si="295"/>
        <v>4.3139354709051191E-2</v>
      </c>
      <c r="AU884" s="27">
        <f t="shared" si="295"/>
        <v>4.3900511237667632E-2</v>
      </c>
      <c r="AV884" s="27">
        <f t="shared" si="295"/>
        <v>4.47169449563566E-2</v>
      </c>
      <c r="AW884" s="27">
        <f t="shared" si="295"/>
        <v>4.5580744796745003E-2</v>
      </c>
      <c r="AY884" s="79"/>
      <c r="AZ884" s="79"/>
    </row>
    <row r="885" spans="1:52" x14ac:dyDescent="0.25">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2.8967336997006332E-4</v>
      </c>
      <c r="L885" s="27">
        <f t="shared" si="296"/>
        <v>2.9129279224209421E-4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2.8958373044922991E-4</v>
      </c>
      <c r="T885" s="27">
        <f t="shared" si="296"/>
        <v>2.9443625434717291E-4</v>
      </c>
      <c r="U885" s="27">
        <f t="shared" si="296"/>
        <v>2.9596615953469285E-4</v>
      </c>
      <c r="V885" s="27">
        <f t="shared" si="296"/>
        <v>2.9547842579194663E-4</v>
      </c>
      <c r="W885" s="27">
        <f t="shared" si="296"/>
        <v>2.9617576872292145E-4</v>
      </c>
      <c r="X885" s="27">
        <f t="shared" si="296"/>
        <v>2.9712333366614126E-4</v>
      </c>
      <c r="Y885" s="27">
        <f t="shared" si="296"/>
        <v>2.9845500523529884E-4</v>
      </c>
      <c r="Z885" s="27">
        <f t="shared" si="296"/>
        <v>3.0005642303020818E-4</v>
      </c>
      <c r="AA885" s="27">
        <f t="shared" si="296"/>
        <v>3.0193370115059038E-4</v>
      </c>
      <c r="AB885" s="27">
        <f t="shared" si="296"/>
        <v>3.0436153451116911E-4</v>
      </c>
      <c r="AC885" s="27">
        <f t="shared" si="296"/>
        <v>3.0738916636971264E-4</v>
      </c>
      <c r="AD885" s="27">
        <f t="shared" si="296"/>
        <v>3.1091261311237938E-4</v>
      </c>
      <c r="AE885" s="27">
        <f t="shared" si="296"/>
        <v>3.1462786459130501E-4</v>
      </c>
      <c r="AF885" s="27">
        <f t="shared" si="296"/>
        <v>3.1857364288693482E-4</v>
      </c>
      <c r="AG885" s="27">
        <f t="shared" si="296"/>
        <v>3.2312172896524743E-4</v>
      </c>
      <c r="AH885" s="27">
        <f t="shared" si="296"/>
        <v>3.2793824082986636E-4</v>
      </c>
      <c r="AI885" s="27">
        <f t="shared" si="296"/>
        <v>3.3304187984826517E-4</v>
      </c>
      <c r="AJ885" s="27">
        <f t="shared" si="296"/>
        <v>3.3846741880069422E-4</v>
      </c>
      <c r="AK885" s="27">
        <f t="shared" si="296"/>
        <v>3.4413001977913151E-4</v>
      </c>
      <c r="AL885" s="27">
        <f t="shared" si="296"/>
        <v>3.498480304048698E-4</v>
      </c>
      <c r="AM885" s="27">
        <f t="shared" si="296"/>
        <v>3.5555144808794561E-4</v>
      </c>
      <c r="AN885" s="27">
        <f t="shared" si="296"/>
        <v>3.6150286467757182E-4</v>
      </c>
      <c r="AO885" s="27">
        <f t="shared" si="296"/>
        <v>3.6731984879907097E-4</v>
      </c>
      <c r="AP885" s="27">
        <f t="shared" si="296"/>
        <v>3.7333580057375906E-4</v>
      </c>
      <c r="AQ885" s="27">
        <f t="shared" si="296"/>
        <v>3.7963352118197886E-4</v>
      </c>
      <c r="AR885" s="27">
        <f t="shared" si="296"/>
        <v>3.8623198704947618E-4</v>
      </c>
      <c r="AS885" s="27">
        <f t="shared" si="296"/>
        <v>3.931490260632925E-4</v>
      </c>
      <c r="AT885" s="27">
        <f t="shared" si="296"/>
        <v>3.998846967347731E-4</v>
      </c>
      <c r="AU885" s="27">
        <f t="shared" si="296"/>
        <v>4.0694031566246226E-4</v>
      </c>
      <c r="AV885" s="27">
        <f t="shared" si="296"/>
        <v>4.1450833220336525E-4</v>
      </c>
      <c r="AW885" s="27">
        <f t="shared" si="296"/>
        <v>4.2251541389345802E-4</v>
      </c>
      <c r="AY885" s="79"/>
      <c r="AZ885" s="79"/>
    </row>
    <row r="886" spans="1:52" x14ac:dyDescent="0.25">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2.886579753167189E-3</v>
      </c>
      <c r="S886" s="27">
        <f t="shared" si="297"/>
        <v>2.561573125170372E-3</v>
      </c>
      <c r="T886" s="27">
        <f t="shared" si="297"/>
        <v>2.6573888031233691E-3</v>
      </c>
      <c r="U886" s="27">
        <f t="shared" si="297"/>
        <v>2.6631991538866259E-3</v>
      </c>
      <c r="V886" s="27">
        <f t="shared" si="297"/>
        <v>2.6123716322679351E-3</v>
      </c>
      <c r="W886" s="27">
        <f t="shared" si="297"/>
        <v>2.5888726175211374E-3</v>
      </c>
      <c r="X886" s="27">
        <f t="shared" si="297"/>
        <v>2.5691490530919642E-3</v>
      </c>
      <c r="Y886" s="27">
        <f t="shared" si="297"/>
        <v>2.5599180074547933E-3</v>
      </c>
      <c r="Z886" s="27">
        <f t="shared" si="297"/>
        <v>2.5577021821962501E-3</v>
      </c>
      <c r="AA886" s="27">
        <f t="shared" si="297"/>
        <v>2.5623678955233203E-3</v>
      </c>
      <c r="AB886" s="27">
        <f t="shared" si="297"/>
        <v>2.5802855740547697E-3</v>
      </c>
      <c r="AC886" s="27">
        <f t="shared" si="297"/>
        <v>2.6119490207208466E-3</v>
      </c>
      <c r="AD886" s="27">
        <f t="shared" si="297"/>
        <v>2.631945928810003E-3</v>
      </c>
      <c r="AE886" s="27">
        <f t="shared" si="297"/>
        <v>2.65369011767352E-3</v>
      </c>
      <c r="AF886" s="27">
        <f t="shared" si="297"/>
        <v>2.6777749237313323E-3</v>
      </c>
      <c r="AG886" s="27">
        <f t="shared" si="297"/>
        <v>2.7121503816495787E-3</v>
      </c>
      <c r="AH886" s="27">
        <f t="shared" si="297"/>
        <v>2.7486800957923626E-3</v>
      </c>
      <c r="AI886" s="27">
        <f t="shared" si="297"/>
        <v>2.7873396240884825E-3</v>
      </c>
      <c r="AJ886" s="27">
        <f t="shared" si="297"/>
        <v>2.828530552027387E-3</v>
      </c>
      <c r="AK886" s="27">
        <f t="shared" si="297"/>
        <v>2.8702353597962913E-3</v>
      </c>
      <c r="AL886" s="27">
        <f t="shared" si="297"/>
        <v>2.9086130464932147E-3</v>
      </c>
      <c r="AM886" s="27">
        <f t="shared" si="297"/>
        <v>2.9422913060240421E-3</v>
      </c>
      <c r="AN886" s="27">
        <f t="shared" si="297"/>
        <v>2.9913918565660342E-3</v>
      </c>
      <c r="AO886" s="27">
        <f t="shared" si="297"/>
        <v>3.0344953637258185E-3</v>
      </c>
      <c r="AP886" s="27">
        <f t="shared" si="297"/>
        <v>3.0778133248351137E-3</v>
      </c>
      <c r="AQ886" s="27">
        <f t="shared" si="297"/>
        <v>3.1226203867550789E-3</v>
      </c>
      <c r="AR886" s="27">
        <f t="shared" si="297"/>
        <v>3.1690178073415665E-3</v>
      </c>
      <c r="AS886" s="27">
        <f t="shared" si="297"/>
        <v>3.2170655273764969E-3</v>
      </c>
      <c r="AT886" s="27">
        <f t="shared" si="297"/>
        <v>3.2582492816302425E-3</v>
      </c>
      <c r="AU886" s="27">
        <f t="shared" si="297"/>
        <v>3.3008552178878142E-3</v>
      </c>
      <c r="AV886" s="27">
        <f t="shared" si="297"/>
        <v>3.3476020912604309E-3</v>
      </c>
      <c r="AW886" s="27">
        <f t="shared" si="297"/>
        <v>3.3969096406476058E-3</v>
      </c>
      <c r="AY886" s="79"/>
      <c r="AZ886" s="79"/>
    </row>
    <row r="887" spans="1:52" x14ac:dyDescent="0.25">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1.4369412471908503E-2</v>
      </c>
      <c r="S887" s="27">
        <f t="shared" si="298"/>
        <v>1.2751527399214348E-2</v>
      </c>
      <c r="T887" s="27">
        <f t="shared" si="298"/>
        <v>1.3228498456837644E-2</v>
      </c>
      <c r="U887" s="27">
        <f t="shared" si="298"/>
        <v>1.3257422420096273E-2</v>
      </c>
      <c r="V887" s="27">
        <f t="shared" si="298"/>
        <v>1.3004402692419443E-2</v>
      </c>
      <c r="W887" s="27">
        <f t="shared" si="298"/>
        <v>1.2887424446725831E-2</v>
      </c>
      <c r="X887" s="27">
        <f t="shared" si="298"/>
        <v>1.2789240416858616E-2</v>
      </c>
      <c r="Y887" s="27">
        <f t="shared" si="298"/>
        <v>1.2743288212641162E-2</v>
      </c>
      <c r="Z887" s="27">
        <f t="shared" si="298"/>
        <v>1.2732257820333192E-2</v>
      </c>
      <c r="AA887" s="27">
        <f t="shared" si="298"/>
        <v>1.2755483771114141E-2</v>
      </c>
      <c r="AB887" s="27">
        <f t="shared" si="298"/>
        <v>1.2844678089433244E-2</v>
      </c>
      <c r="AC887" s="27">
        <f t="shared" si="298"/>
        <v>1.3002298929435295E-2</v>
      </c>
      <c r="AD887" s="27">
        <f t="shared" si="298"/>
        <v>1.3101843665790022E-2</v>
      </c>
      <c r="AE887" s="27">
        <f t="shared" si="298"/>
        <v>1.3210086377013973E-2</v>
      </c>
      <c r="AF887" s="27">
        <f t="shared" si="298"/>
        <v>1.3329980695600136E-2</v>
      </c>
      <c r="AG887" s="27">
        <f t="shared" si="298"/>
        <v>1.3501101944959713E-2</v>
      </c>
      <c r="AH887" s="27">
        <f t="shared" si="298"/>
        <v>1.368294709558222E-2</v>
      </c>
      <c r="AI887" s="27">
        <f t="shared" si="298"/>
        <v>1.3875394474680914E-2</v>
      </c>
      <c r="AJ887" s="27">
        <f t="shared" si="298"/>
        <v>1.4080443177390526E-2</v>
      </c>
      <c r="AK887" s="27">
        <f t="shared" si="298"/>
        <v>1.4288049977180313E-2</v>
      </c>
      <c r="AL887" s="27">
        <f t="shared" si="298"/>
        <v>1.4479094346995732E-2</v>
      </c>
      <c r="AM887" s="27">
        <f t="shared" si="298"/>
        <v>1.4646744938323915E-2</v>
      </c>
      <c r="AN887" s="27">
        <f t="shared" si="298"/>
        <v>1.4891167792936389E-2</v>
      </c>
      <c r="AO887" s="27">
        <f t="shared" si="298"/>
        <v>1.5105737327239122E-2</v>
      </c>
      <c r="AP887" s="27">
        <f t="shared" si="298"/>
        <v>1.5321374414674033E-2</v>
      </c>
      <c r="AQ887" s="27">
        <f t="shared" si="298"/>
        <v>1.5544424255467754E-2</v>
      </c>
      <c r="AR887" s="27">
        <f t="shared" si="298"/>
        <v>1.5775390911874305E-2</v>
      </c>
      <c r="AS887" s="27">
        <f t="shared" si="298"/>
        <v>1.6014572769489414E-2</v>
      </c>
      <c r="AT887" s="27">
        <f t="shared" si="298"/>
        <v>1.6219585761548434E-2</v>
      </c>
      <c r="AU887" s="27">
        <f t="shared" si="298"/>
        <v>1.6431678384717829E-2</v>
      </c>
      <c r="AV887" s="27">
        <f t="shared" si="298"/>
        <v>1.6664384619328593E-2</v>
      </c>
      <c r="AW887" s="27">
        <f t="shared" si="298"/>
        <v>1.6909837915516202E-2</v>
      </c>
      <c r="AY887" s="79"/>
      <c r="AZ887" s="79"/>
    </row>
    <row r="888" spans="1:52" x14ac:dyDescent="0.25">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0.17476418316081965</v>
      </c>
      <c r="O888" s="27">
        <f t="shared" si="299"/>
        <v>0.17840915017095654</v>
      </c>
      <c r="P888" s="27">
        <f t="shared" si="299"/>
        <v>0.18092055691117107</v>
      </c>
      <c r="Q888" s="27">
        <f t="shared" si="299"/>
        <v>0.18434967364231722</v>
      </c>
      <c r="R888" s="27">
        <f t="shared" si="299"/>
        <v>0.18794438918293385</v>
      </c>
      <c r="S888" s="27">
        <f t="shared" si="299"/>
        <v>0.17352394422071399</v>
      </c>
      <c r="T888" s="27">
        <f t="shared" si="299"/>
        <v>0.18435164659614559</v>
      </c>
      <c r="U888" s="27">
        <f t="shared" si="299"/>
        <v>0.18914484441955828</v>
      </c>
      <c r="V888" s="27">
        <f t="shared" si="299"/>
        <v>0.18988761188909178</v>
      </c>
      <c r="W888" s="27">
        <f t="shared" si="299"/>
        <v>0.1925422192598249</v>
      </c>
      <c r="X888" s="27">
        <f t="shared" si="299"/>
        <v>0.19545684699031254</v>
      </c>
      <c r="Y888" s="27">
        <f t="shared" si="299"/>
        <v>0.1991753377978808</v>
      </c>
      <c r="Z888" s="27">
        <f t="shared" si="299"/>
        <v>0.20347786196208481</v>
      </c>
      <c r="AA888" s="27">
        <f t="shared" si="299"/>
        <v>0.20839321105778491</v>
      </c>
      <c r="AB888" s="27">
        <f t="shared" si="299"/>
        <v>0.21449085527974951</v>
      </c>
      <c r="AC888" s="27">
        <f t="shared" si="299"/>
        <v>0.2218885792235257</v>
      </c>
      <c r="AD888" s="27">
        <f t="shared" si="299"/>
        <v>0.23100210550788483</v>
      </c>
      <c r="AE888" s="27">
        <f t="shared" si="299"/>
        <v>0.24064931413892085</v>
      </c>
      <c r="AF888" s="27">
        <f t="shared" si="299"/>
        <v>0.25092249902987085</v>
      </c>
      <c r="AG888" s="27">
        <f t="shared" si="299"/>
        <v>0.26263639404447886</v>
      </c>
      <c r="AH888" s="27">
        <f t="shared" si="299"/>
        <v>0.27510228640652162</v>
      </c>
      <c r="AI888" s="27">
        <f t="shared" si="299"/>
        <v>0.28837044821239044</v>
      </c>
      <c r="AJ888" s="27">
        <f t="shared" si="299"/>
        <v>0.30254039848695968</v>
      </c>
      <c r="AK888" s="27">
        <f t="shared" si="299"/>
        <v>0.31745434421543811</v>
      </c>
      <c r="AL888" s="27">
        <f t="shared" si="299"/>
        <v>0.33272051191152302</v>
      </c>
      <c r="AM888" s="27">
        <f t="shared" si="299"/>
        <v>0.3481824677377201</v>
      </c>
      <c r="AN888" s="27">
        <f t="shared" si="299"/>
        <v>0.36398088126307615</v>
      </c>
      <c r="AO888" s="27">
        <f t="shared" si="299"/>
        <v>0.37967934690477179</v>
      </c>
      <c r="AP888" s="27">
        <f t="shared" si="299"/>
        <v>0.39604503544132569</v>
      </c>
      <c r="AQ888" s="27">
        <f t="shared" si="299"/>
        <v>0.41328082540931393</v>
      </c>
      <c r="AR888" s="27">
        <f t="shared" si="299"/>
        <v>0.43145142353978966</v>
      </c>
      <c r="AS888" s="27">
        <f t="shared" si="299"/>
        <v>0.45062073800901142</v>
      </c>
      <c r="AT888" s="27">
        <f t="shared" si="299"/>
        <v>0.46962159400520392</v>
      </c>
      <c r="AU888" s="27">
        <f t="shared" si="299"/>
        <v>0.48963990936693613</v>
      </c>
      <c r="AV888" s="27">
        <f t="shared" si="299"/>
        <v>0.51115265692741996</v>
      </c>
      <c r="AW888" s="27">
        <f t="shared" si="299"/>
        <v>0.53401448171489141</v>
      </c>
      <c r="AY888" s="79"/>
      <c r="AZ888" s="79"/>
    </row>
    <row r="889" spans="1:52" x14ac:dyDescent="0.25">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1.1888455997286118E-4</v>
      </c>
      <c r="T889" s="27">
        <f t="shared" si="300"/>
        <v>1.1896261577939745E-4</v>
      </c>
      <c r="U889" s="27">
        <f t="shared" si="300"/>
        <v>1.1892218599760219E-4</v>
      </c>
      <c r="V889" s="27">
        <f t="shared" si="300"/>
        <v>1.1891064770528544E-4</v>
      </c>
      <c r="W889" s="27">
        <f t="shared" si="300"/>
        <v>1.1903395070385184E-4</v>
      </c>
      <c r="X889" s="27">
        <f t="shared" si="300"/>
        <v>1.1923395119710909E-4</v>
      </c>
      <c r="Y889" s="27">
        <f t="shared" si="300"/>
        <v>1.1942411379575778E-4</v>
      </c>
      <c r="Z889" s="27">
        <f t="shared" si="300"/>
        <v>1.1960643697150083E-4</v>
      </c>
      <c r="AA889" s="27">
        <f t="shared" si="300"/>
        <v>1.1978007317047797E-4</v>
      </c>
      <c r="AB889" s="27">
        <f t="shared" si="300"/>
        <v>1.1994892516148624E-4</v>
      </c>
      <c r="AC889" s="27">
        <f t="shared" si="300"/>
        <v>1.2011612727676896E-4</v>
      </c>
      <c r="AD889" s="27">
        <f t="shared" si="300"/>
        <v>1.2028086074895928E-4</v>
      </c>
      <c r="AE889" s="27">
        <f t="shared" si="300"/>
        <v>1.2044336569342393E-4</v>
      </c>
      <c r="AF889" s="27">
        <f t="shared" si="300"/>
        <v>1.2060435109292993E-4</v>
      </c>
      <c r="AG889" s="27">
        <f t="shared" si="300"/>
        <v>1.2076479279582561E-4</v>
      </c>
      <c r="AH889" s="27">
        <f t="shared" si="300"/>
        <v>1.209233564851354E-4</v>
      </c>
      <c r="AI889" s="27">
        <f t="shared" si="300"/>
        <v>1.210820496781512E-4</v>
      </c>
      <c r="AJ889" s="27">
        <f t="shared" si="300"/>
        <v>1.2123921402019596E-4</v>
      </c>
      <c r="AK889" s="27">
        <f t="shared" si="300"/>
        <v>1.2139085367547188E-4</v>
      </c>
      <c r="AL889" s="27">
        <f t="shared" si="300"/>
        <v>1.2153554376658857E-4</v>
      </c>
      <c r="AM889" s="27">
        <f t="shared" si="300"/>
        <v>1.2167338249519188E-4</v>
      </c>
      <c r="AN889" s="27">
        <f t="shared" si="300"/>
        <v>1.2180709588138769E-4</v>
      </c>
      <c r="AO889" s="27">
        <f t="shared" si="300"/>
        <v>1.2193147057438729E-4</v>
      </c>
      <c r="AP889" s="27">
        <f t="shared" si="300"/>
        <v>1.2204743883303182E-4</v>
      </c>
      <c r="AQ889" s="27">
        <f t="shared" si="300"/>
        <v>1.2215539113774243E-4</v>
      </c>
      <c r="AR889" s="27">
        <f t="shared" si="300"/>
        <v>1.2225368568590832E-4</v>
      </c>
      <c r="AS889" s="27">
        <f t="shared" si="300"/>
        <v>1.2234051689113715E-4</v>
      </c>
      <c r="AT889" s="27">
        <f t="shared" si="300"/>
        <v>1.2241192155130047E-4</v>
      </c>
      <c r="AU889" s="27">
        <f t="shared" si="300"/>
        <v>1.2247195550900628E-4</v>
      </c>
      <c r="AV889" s="27">
        <f t="shared" si="300"/>
        <v>1.2252227431416789E-4</v>
      </c>
      <c r="AW889" s="27">
        <f t="shared" si="300"/>
        <v>1.2256050316428917E-4</v>
      </c>
      <c r="AY889" s="79"/>
      <c r="AZ889" s="79"/>
    </row>
    <row r="890" spans="1:52" x14ac:dyDescent="0.25">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8.1584709877445701E-4</v>
      </c>
      <c r="T890" s="27">
        <f t="shared" si="301"/>
        <v>8.1638275793254804E-4</v>
      </c>
      <c r="U890" s="27">
        <f t="shared" si="301"/>
        <v>8.1610530794081436E-4</v>
      </c>
      <c r="V890" s="27">
        <f t="shared" si="301"/>
        <v>8.160261262345137E-4</v>
      </c>
      <c r="W890" s="27">
        <f t="shared" si="301"/>
        <v>8.1687229493525629E-4</v>
      </c>
      <c r="X890" s="27">
        <f t="shared" si="301"/>
        <v>8.1824480135841689E-4</v>
      </c>
      <c r="Y890" s="27">
        <f t="shared" si="301"/>
        <v>8.1954979508038048E-4</v>
      </c>
      <c r="Z890" s="27">
        <f t="shared" si="301"/>
        <v>8.2080099064356588E-4</v>
      </c>
      <c r="AA890" s="27">
        <f t="shared" si="301"/>
        <v>8.219925716967325E-4</v>
      </c>
      <c r="AB890" s="27">
        <f t="shared" si="301"/>
        <v>8.2315132105003665E-4</v>
      </c>
      <c r="AC890" s="27">
        <f t="shared" si="301"/>
        <v>8.2429874810611102E-4</v>
      </c>
      <c r="AD890" s="27">
        <f t="shared" si="301"/>
        <v>8.2542923406146284E-4</v>
      </c>
      <c r="AE890" s="27">
        <f t="shared" si="301"/>
        <v>8.2654442671144419E-4</v>
      </c>
      <c r="AF890" s="27">
        <f t="shared" si="301"/>
        <v>8.2764919146106355E-4</v>
      </c>
      <c r="AG890" s="27">
        <f t="shared" si="301"/>
        <v>8.287502250844352E-4</v>
      </c>
      <c r="AH890" s="27">
        <f t="shared" si="301"/>
        <v>8.2983837081104534E-4</v>
      </c>
      <c r="AI890" s="27">
        <f t="shared" si="301"/>
        <v>8.3092740525880478E-4</v>
      </c>
      <c r="AJ890" s="27">
        <f t="shared" si="301"/>
        <v>8.3200594794355126E-4</v>
      </c>
      <c r="AK890" s="27">
        <f t="shared" si="301"/>
        <v>8.3304657738142137E-4</v>
      </c>
      <c r="AL890" s="27">
        <f t="shared" si="301"/>
        <v>8.3403951532967885E-4</v>
      </c>
      <c r="AM890" s="27">
        <f t="shared" si="301"/>
        <v>8.3498543569861022E-4</v>
      </c>
      <c r="AN890" s="27">
        <f t="shared" si="301"/>
        <v>8.3590304584260265E-4</v>
      </c>
      <c r="AO890" s="27">
        <f t="shared" si="301"/>
        <v>8.3675656906267288E-4</v>
      </c>
      <c r="AP890" s="27">
        <f t="shared" si="301"/>
        <v>8.3755240299928063E-4</v>
      </c>
      <c r="AQ890" s="27">
        <f t="shared" si="301"/>
        <v>8.3829322733024723E-4</v>
      </c>
      <c r="AR890" s="27">
        <f t="shared" si="301"/>
        <v>8.3896777516021589E-4</v>
      </c>
      <c r="AS890" s="27">
        <f t="shared" si="301"/>
        <v>8.395636556251414E-4</v>
      </c>
      <c r="AT890" s="27">
        <f t="shared" si="301"/>
        <v>8.4005367119021138E-4</v>
      </c>
      <c r="AU890" s="27">
        <f t="shared" si="301"/>
        <v>8.404656551369359E-4</v>
      </c>
      <c r="AV890" s="27">
        <f t="shared" si="301"/>
        <v>8.4081096870174436E-4</v>
      </c>
      <c r="AW890" s="27">
        <f t="shared" si="301"/>
        <v>8.4107331476643136E-4</v>
      </c>
      <c r="AY890" s="79"/>
      <c r="AZ890" s="79"/>
    </row>
    <row r="891" spans="1:52" x14ac:dyDescent="0.25">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1.489070601115726E-5</v>
      </c>
      <c r="R891" s="27">
        <f t="shared" si="302"/>
        <v>1.4988675221399694E-5</v>
      </c>
      <c r="S891" s="27">
        <f t="shared" si="302"/>
        <v>1.4951101535927772E-5</v>
      </c>
      <c r="T891" s="27">
        <f t="shared" si="302"/>
        <v>1.4975369144029958E-5</v>
      </c>
      <c r="U891" s="27">
        <f t="shared" si="302"/>
        <v>1.4975896946057861E-5</v>
      </c>
      <c r="V891" s="27">
        <f t="shared" si="302"/>
        <v>1.4980982185767226E-5</v>
      </c>
      <c r="W891" s="27">
        <f t="shared" si="302"/>
        <v>1.5010771698457164E-5</v>
      </c>
      <c r="X891" s="27">
        <f t="shared" si="302"/>
        <v>1.5054156746356709E-5</v>
      </c>
      <c r="Y891" s="27">
        <f t="shared" si="302"/>
        <v>1.509476825280468E-5</v>
      </c>
      <c r="Z891" s="27">
        <f t="shared" si="302"/>
        <v>1.513306196252629E-5</v>
      </c>
      <c r="AA891" s="27">
        <f t="shared" si="302"/>
        <v>1.5168947692397513E-5</v>
      </c>
      <c r="AB891" s="27">
        <f t="shared" si="302"/>
        <v>1.5203221310338531E-5</v>
      </c>
      <c r="AC891" s="27">
        <f t="shared" si="302"/>
        <v>1.5236522949708545E-5</v>
      </c>
      <c r="AD891" s="27">
        <f t="shared" si="302"/>
        <v>1.5268744580277758E-5</v>
      </c>
      <c r="AE891" s="27">
        <f t="shared" si="302"/>
        <v>1.5299972740722126E-5</v>
      </c>
      <c r="AF891" s="27">
        <f t="shared" si="302"/>
        <v>1.533037720621435E-5</v>
      </c>
      <c r="AG891" s="27">
        <f t="shared" si="302"/>
        <v>1.5360173052733888E-5</v>
      </c>
      <c r="AH891" s="27">
        <f t="shared" si="302"/>
        <v>1.5389142967342891E-5</v>
      </c>
      <c r="AI891" s="27">
        <f t="shared" si="302"/>
        <v>1.5417687214492416E-5</v>
      </c>
      <c r="AJ891" s="27">
        <f t="shared" si="302"/>
        <v>1.5445524150098428E-5</v>
      </c>
      <c r="AK891" s="27">
        <f t="shared" si="302"/>
        <v>1.5471941630826872E-5</v>
      </c>
      <c r="AL891" s="27">
        <f t="shared" si="302"/>
        <v>1.54967039986912E-5</v>
      </c>
      <c r="AM891" s="27">
        <f t="shared" si="302"/>
        <v>1.5519855385925853E-5</v>
      </c>
      <c r="AN891" s="27">
        <f t="shared" si="302"/>
        <v>1.5541919846823716E-5</v>
      </c>
      <c r="AO891" s="27">
        <f t="shared" si="302"/>
        <v>1.5561963638966707E-5</v>
      </c>
      <c r="AP891" s="27">
        <f t="shared" si="302"/>
        <v>1.558018093734966E-5</v>
      </c>
      <c r="AQ891" s="27">
        <f t="shared" si="302"/>
        <v>1.559666464364834E-5</v>
      </c>
      <c r="AR891" s="27">
        <f t="shared" si="302"/>
        <v>1.5611136004951967E-5</v>
      </c>
      <c r="AS891" s="27">
        <f t="shared" si="302"/>
        <v>1.5623287402871632E-5</v>
      </c>
      <c r="AT891" s="27">
        <f t="shared" si="302"/>
        <v>1.5632420812929532E-5</v>
      </c>
      <c r="AU891" s="27">
        <f t="shared" si="302"/>
        <v>1.5639294660882165E-5</v>
      </c>
      <c r="AV891" s="27">
        <f t="shared" si="302"/>
        <v>1.5644227511331414E-5</v>
      </c>
      <c r="AW891" s="27">
        <f t="shared" si="302"/>
        <v>1.5646807339630332E-5</v>
      </c>
      <c r="AY891" s="79"/>
      <c r="AZ891" s="79"/>
    </row>
    <row r="892" spans="1:52" x14ac:dyDescent="0.25">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1.5149984613639169E-3</v>
      </c>
      <c r="R892" s="27">
        <f t="shared" si="303"/>
        <v>1.5249659674490626E-3</v>
      </c>
      <c r="S892" s="27">
        <f t="shared" si="303"/>
        <v>1.5211431751895766E-3</v>
      </c>
      <c r="T892" s="27">
        <f t="shared" si="303"/>
        <v>1.5236121910245711E-3</v>
      </c>
      <c r="U892" s="27">
        <f t="shared" si="303"/>
        <v>1.5236658902420279E-3</v>
      </c>
      <c r="V892" s="27">
        <f t="shared" si="303"/>
        <v>1.5241832686879913E-3</v>
      </c>
      <c r="W892" s="27">
        <f t="shared" si="303"/>
        <v>1.5272140897824528E-3</v>
      </c>
      <c r="X892" s="27">
        <f t="shared" si="303"/>
        <v>1.5316281370925506E-3</v>
      </c>
      <c r="Y892" s="27">
        <f t="shared" si="303"/>
        <v>1.5357600009367667E-3</v>
      </c>
      <c r="Z892" s="27">
        <f t="shared" si="303"/>
        <v>1.5396560493353237E-3</v>
      </c>
      <c r="AA892" s="27">
        <f t="shared" si="303"/>
        <v>1.5433071069479779E-3</v>
      </c>
      <c r="AB892" s="27">
        <f t="shared" si="303"/>
        <v>1.5467941463406772E-3</v>
      </c>
      <c r="AC892" s="27">
        <f t="shared" si="303"/>
        <v>1.5501822954565529E-3</v>
      </c>
      <c r="AD892" s="27">
        <f t="shared" si="303"/>
        <v>1.553460563169207E-3</v>
      </c>
      <c r="AE892" s="27">
        <f t="shared" si="303"/>
        <v>1.5566377540283231E-3</v>
      </c>
      <c r="AF892" s="27">
        <f t="shared" si="303"/>
        <v>1.5597311411655616E-3</v>
      </c>
      <c r="AG892" s="27">
        <f t="shared" si="303"/>
        <v>1.5627626066715163E-3</v>
      </c>
      <c r="AH892" s="27">
        <f t="shared" si="303"/>
        <v>1.565710040864737E-3</v>
      </c>
      <c r="AI892" s="27">
        <f t="shared" si="303"/>
        <v>1.5686141671351714E-3</v>
      </c>
      <c r="AJ892" s="27">
        <f t="shared" si="303"/>
        <v>1.5714463306726561E-3</v>
      </c>
      <c r="AK892" s="27">
        <f t="shared" si="303"/>
        <v>1.5741340771520181E-3</v>
      </c>
      <c r="AL892" s="27">
        <f t="shared" si="303"/>
        <v>1.5766534304443389E-3</v>
      </c>
      <c r="AM892" s="27">
        <f t="shared" si="303"/>
        <v>1.579008880616591E-3</v>
      </c>
      <c r="AN892" s="27">
        <f t="shared" si="303"/>
        <v>1.5812537455871332E-3</v>
      </c>
      <c r="AO892" s="27">
        <f t="shared" si="303"/>
        <v>1.5832930252716408E-3</v>
      </c>
      <c r="AP892" s="27">
        <f t="shared" si="303"/>
        <v>1.5851464752692235E-3</v>
      </c>
      <c r="AQ892" s="27">
        <f t="shared" si="303"/>
        <v>1.5868235475088714E-3</v>
      </c>
      <c r="AR892" s="27">
        <f t="shared" si="303"/>
        <v>1.5882958813318885E-3</v>
      </c>
      <c r="AS892" s="27">
        <f t="shared" si="303"/>
        <v>1.5895321792708801E-3</v>
      </c>
      <c r="AT892" s="27">
        <f t="shared" si="303"/>
        <v>1.5904614234702049E-3</v>
      </c>
      <c r="AU892" s="27">
        <f t="shared" si="303"/>
        <v>1.5911607770847406E-3</v>
      </c>
      <c r="AV892" s="27">
        <f t="shared" si="303"/>
        <v>1.5916626512628453E-3</v>
      </c>
      <c r="AW892" s="27">
        <f t="shared" si="303"/>
        <v>1.5919251261180011E-3</v>
      </c>
      <c r="AY892" s="79"/>
      <c r="AZ892" s="79"/>
    </row>
    <row r="893" spans="1:52" x14ac:dyDescent="0.25">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5">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5">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0.12233950618032065</v>
      </c>
      <c r="R895" s="27">
        <f t="shared" si="306"/>
        <v>0.12056837226162823</v>
      </c>
      <c r="S895" s="27">
        <f t="shared" si="306"/>
        <v>0.10762044711841957</v>
      </c>
      <c r="T895" s="27">
        <f t="shared" si="306"/>
        <v>0.11133933960225405</v>
      </c>
      <c r="U895" s="27">
        <f t="shared" si="306"/>
        <v>0.11124363073088987</v>
      </c>
      <c r="V895" s="27">
        <f t="shared" si="306"/>
        <v>0.10873635437053765</v>
      </c>
      <c r="W895" s="27">
        <f t="shared" si="306"/>
        <v>0.10738884531202461</v>
      </c>
      <c r="X895" s="27">
        <f t="shared" si="306"/>
        <v>0.10620600176250718</v>
      </c>
      <c r="Y895" s="27">
        <f t="shared" si="306"/>
        <v>0.10549744062640735</v>
      </c>
      <c r="Z895" s="27">
        <f t="shared" si="306"/>
        <v>0.10511085916606454</v>
      </c>
      <c r="AA895" s="27">
        <f t="shared" si="306"/>
        <v>0.10503815393739427</v>
      </c>
      <c r="AB895" s="27">
        <f t="shared" si="306"/>
        <v>0.10554658316499993</v>
      </c>
      <c r="AC895" s="27">
        <f t="shared" si="306"/>
        <v>0.10665326258581415</v>
      </c>
      <c r="AD895" s="27">
        <f t="shared" si="306"/>
        <v>0.10822393250372098</v>
      </c>
      <c r="AE895" s="27">
        <f t="shared" si="306"/>
        <v>0.10992837983450386</v>
      </c>
      <c r="AF895" s="27">
        <f t="shared" si="306"/>
        <v>0.11179580503950691</v>
      </c>
      <c r="AG895" s="27">
        <f t="shared" si="306"/>
        <v>0.11417872146965662</v>
      </c>
      <c r="AH895" s="27">
        <f t="shared" si="306"/>
        <v>0.11673220885971043</v>
      </c>
      <c r="AI895" s="27">
        <f t="shared" si="306"/>
        <v>0.11946048516880806</v>
      </c>
      <c r="AJ895" s="27">
        <f t="shared" si="306"/>
        <v>0.12238833175974258</v>
      </c>
      <c r="AK895" s="27">
        <f t="shared" si="306"/>
        <v>0.12543252108327288</v>
      </c>
      <c r="AL895" s="27">
        <f t="shared" si="306"/>
        <v>0.12842265561504368</v>
      </c>
      <c r="AM895" s="27">
        <f t="shared" si="306"/>
        <v>0.13129558506215747</v>
      </c>
      <c r="AN895" s="27">
        <f t="shared" si="306"/>
        <v>0.13428013988713808</v>
      </c>
      <c r="AO895" s="27">
        <f t="shared" si="306"/>
        <v>0.13704522309785419</v>
      </c>
      <c r="AP895" s="27">
        <f t="shared" si="306"/>
        <v>0.13988045985572906</v>
      </c>
      <c r="AQ895" s="27">
        <f t="shared" si="306"/>
        <v>0.14284855094189042</v>
      </c>
      <c r="AR895" s="27">
        <f t="shared" si="306"/>
        <v>0.14595839439825598</v>
      </c>
      <c r="AS895" s="27">
        <f t="shared" si="306"/>
        <v>0.14921733437797907</v>
      </c>
      <c r="AT895" s="27">
        <f t="shared" si="306"/>
        <v>0.15221954572367813</v>
      </c>
      <c r="AU895" s="27">
        <f t="shared" si="306"/>
        <v>0.15536335912843585</v>
      </c>
      <c r="AV895" s="27">
        <f t="shared" si="306"/>
        <v>0.15878614125008716</v>
      </c>
      <c r="AW895" s="27">
        <f t="shared" si="306"/>
        <v>0.16241832365559217</v>
      </c>
      <c r="AY895" s="79"/>
      <c r="AZ895" s="79"/>
    </row>
    <row r="896" spans="1:52" x14ac:dyDescent="0.25">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1.2355059245839614E-2</v>
      </c>
      <c r="P896" s="27">
        <f t="shared" si="307"/>
        <v>1.2094642930917438E-2</v>
      </c>
      <c r="Q896" s="27">
        <f t="shared" si="307"/>
        <v>1.1905551806853851E-2</v>
      </c>
      <c r="R896" s="27">
        <f t="shared" si="307"/>
        <v>1.1733192711380727E-2</v>
      </c>
      <c r="S896" s="27">
        <f t="shared" si="307"/>
        <v>1.0473156616772611E-2</v>
      </c>
      <c r="T896" s="27">
        <f t="shared" si="307"/>
        <v>1.0835063154675025E-2</v>
      </c>
      <c r="U896" s="27">
        <f t="shared" si="307"/>
        <v>1.0825749181110983E-2</v>
      </c>
      <c r="V896" s="27">
        <f t="shared" si="307"/>
        <v>1.0581751885925927E-2</v>
      </c>
      <c r="W896" s="27">
        <f t="shared" si="307"/>
        <v>1.0450618130304212E-2</v>
      </c>
      <c r="X896" s="27">
        <f t="shared" si="307"/>
        <v>1.0335508910086938E-2</v>
      </c>
      <c r="Y896" s="27">
        <f t="shared" si="307"/>
        <v>1.0266554803784387E-2</v>
      </c>
      <c r="Z896" s="27">
        <f t="shared" si="307"/>
        <v>1.0228934367448012E-2</v>
      </c>
      <c r="AA896" s="27">
        <f t="shared" si="307"/>
        <v>1.0221859008934735E-2</v>
      </c>
      <c r="AB896" s="27">
        <f t="shared" si="307"/>
        <v>1.0271337143172545E-2</v>
      </c>
      <c r="AC896" s="27">
        <f t="shared" si="307"/>
        <v>1.0379034399679882E-2</v>
      </c>
      <c r="AD896" s="27">
        <f t="shared" si="307"/>
        <v>1.0531885205302268E-2</v>
      </c>
      <c r="AE896" s="27">
        <f t="shared" si="307"/>
        <v>1.0697754650359366E-2</v>
      </c>
      <c r="AF896" s="27">
        <f t="shared" si="307"/>
        <v>1.0879484397501053E-2</v>
      </c>
      <c r="AG896" s="27">
        <f t="shared" si="307"/>
        <v>1.1111379521948713E-2</v>
      </c>
      <c r="AH896" s="27">
        <f t="shared" si="307"/>
        <v>1.1359873874751026E-2</v>
      </c>
      <c r="AI896" s="27">
        <f t="shared" si="307"/>
        <v>1.1625377929455139E-2</v>
      </c>
      <c r="AJ896" s="27">
        <f t="shared" si="307"/>
        <v>1.1910303301145895E-2</v>
      </c>
      <c r="AK896" s="27">
        <f t="shared" si="307"/>
        <v>1.2206550644565297E-2</v>
      </c>
      <c r="AL896" s="27">
        <f t="shared" si="307"/>
        <v>1.249753760935645E-2</v>
      </c>
      <c r="AM896" s="27">
        <f t="shared" si="307"/>
        <v>1.2777118682044734E-2</v>
      </c>
      <c r="AN896" s="27">
        <f t="shared" si="307"/>
        <v>1.3067562653894913E-2</v>
      </c>
      <c r="AO896" s="27">
        <f t="shared" si="307"/>
        <v>1.3336648597129973E-2</v>
      </c>
      <c r="AP896" s="27">
        <f t="shared" si="307"/>
        <v>1.3612561580265794E-2</v>
      </c>
      <c r="AQ896" s="27">
        <f t="shared" si="307"/>
        <v>1.3901403372235027E-2</v>
      </c>
      <c r="AR896" s="27">
        <f t="shared" si="307"/>
        <v>1.4204039892006441E-2</v>
      </c>
      <c r="AS896" s="27">
        <f t="shared" si="307"/>
        <v>1.4521185840812483E-2</v>
      </c>
      <c r="AT896" s="27">
        <f t="shared" si="307"/>
        <v>1.4813348068921052E-2</v>
      </c>
      <c r="AU896" s="27">
        <f t="shared" si="307"/>
        <v>1.511929039720099E-2</v>
      </c>
      <c r="AV896" s="27">
        <f t="shared" si="307"/>
        <v>1.5452380754888305E-2</v>
      </c>
      <c r="AW896" s="27">
        <f t="shared" si="307"/>
        <v>1.5805849042858547E-2</v>
      </c>
      <c r="AY896" s="79"/>
      <c r="AZ896" s="79"/>
    </row>
    <row r="897" spans="1:52" x14ac:dyDescent="0.25">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6.5763803942104543E-2</v>
      </c>
      <c r="M897" s="27">
        <f t="shared" si="308"/>
        <v>6.7295612361813625E-2</v>
      </c>
      <c r="N897" s="27">
        <f t="shared" si="308"/>
        <v>6.8471619369899747E-2</v>
      </c>
      <c r="O897" s="27">
        <f t="shared" si="308"/>
        <v>6.94156577655035E-2</v>
      </c>
      <c r="P897" s="27">
        <f t="shared" si="308"/>
        <v>7.0122113289878343E-2</v>
      </c>
      <c r="Q897" s="27">
        <f t="shared" si="308"/>
        <v>7.1027984276732931E-2</v>
      </c>
      <c r="R897" s="27">
        <f t="shared" si="308"/>
        <v>7.1969839340941866E-2</v>
      </c>
      <c r="S897" s="27">
        <f t="shared" si="308"/>
        <v>6.8845656134018302E-2</v>
      </c>
      <c r="T897" s="27">
        <f t="shared" si="308"/>
        <v>7.1321901985795813E-2</v>
      </c>
      <c r="U897" s="27">
        <f t="shared" si="308"/>
        <v>7.2469597577973985E-2</v>
      </c>
      <c r="V897" s="27">
        <f t="shared" si="308"/>
        <v>7.2768106185235618E-2</v>
      </c>
      <c r="W897" s="27">
        <f t="shared" si="308"/>
        <v>7.3508419522259422E-2</v>
      </c>
      <c r="X897" s="27">
        <f t="shared" si="308"/>
        <v>7.4323170408268066E-2</v>
      </c>
      <c r="Y897" s="27">
        <f t="shared" si="308"/>
        <v>7.5293308604912831E-2</v>
      </c>
      <c r="Z897" s="27">
        <f t="shared" si="308"/>
        <v>7.6373045865877995E-2</v>
      </c>
      <c r="AA897" s="27">
        <f t="shared" si="308"/>
        <v>7.75673394761104E-2</v>
      </c>
      <c r="AB897" s="27">
        <f t="shared" si="308"/>
        <v>7.899423095093111E-2</v>
      </c>
      <c r="AC897" s="27">
        <f t="shared" si="308"/>
        <v>8.0677468039336717E-2</v>
      </c>
      <c r="AD897" s="27">
        <f t="shared" si="308"/>
        <v>8.2576193190602235E-2</v>
      </c>
      <c r="AE897" s="27">
        <f t="shared" si="308"/>
        <v>8.4561996581184767E-2</v>
      </c>
      <c r="AF897" s="27">
        <f t="shared" si="308"/>
        <v>8.6652583164931421E-2</v>
      </c>
      <c r="AG897" s="27">
        <f t="shared" si="308"/>
        <v>8.9010762090266135E-2</v>
      </c>
      <c r="AH897" s="27">
        <f t="shared" si="308"/>
        <v>9.1494149431106397E-2</v>
      </c>
      <c r="AI897" s="27">
        <f t="shared" si="308"/>
        <v>9.4111719328327056E-2</v>
      </c>
      <c r="AJ897" s="27">
        <f t="shared" si="308"/>
        <v>9.6880602519518383E-2</v>
      </c>
      <c r="AK897" s="27">
        <f t="shared" si="308"/>
        <v>9.9765899324431181E-2</v>
      </c>
      <c r="AL897" s="27">
        <f t="shared" si="308"/>
        <v>0.1026884644502874</v>
      </c>
      <c r="AM897" s="27">
        <f t="shared" si="308"/>
        <v>0.10561724854435038</v>
      </c>
      <c r="AN897" s="27">
        <f t="shared" si="308"/>
        <v>0.1086686092936657</v>
      </c>
      <c r="AO897" s="27">
        <f t="shared" si="308"/>
        <v>0.11167359448333959</v>
      </c>
      <c r="AP897" s="27">
        <f t="shared" si="308"/>
        <v>0.11478117196819843</v>
      </c>
      <c r="AQ897" s="27">
        <f t="shared" si="308"/>
        <v>0.11802937811068928</v>
      </c>
      <c r="AR897" s="27">
        <f t="shared" si="308"/>
        <v>0.12142839316285003</v>
      </c>
      <c r="AS897" s="27">
        <f t="shared" si="308"/>
        <v>0.12498800752039292</v>
      </c>
      <c r="AT897" s="27">
        <f t="shared" si="308"/>
        <v>0.12848278484036793</v>
      </c>
      <c r="AU897" s="27">
        <f t="shared" si="308"/>
        <v>0.13213978193961165</v>
      </c>
      <c r="AV897" s="27">
        <f t="shared" si="308"/>
        <v>0.1360479480397877</v>
      </c>
      <c r="AW897" s="27">
        <f t="shared" si="308"/>
        <v>0.14017620601632974</v>
      </c>
      <c r="AY897" s="79"/>
      <c r="AZ897" s="79"/>
    </row>
    <row r="898" spans="1:52" x14ac:dyDescent="0.25">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0.32172327535887085</v>
      </c>
      <c r="P898" s="27">
        <f t="shared" si="309"/>
        <v>0.31753924052538912</v>
      </c>
      <c r="Q898" s="27">
        <f t="shared" si="309"/>
        <v>0.31577785743754244</v>
      </c>
      <c r="R898" s="27">
        <f t="shared" si="309"/>
        <v>0.31441607582114939</v>
      </c>
      <c r="S898" s="27">
        <f t="shared" si="309"/>
        <v>0.27088441913648548</v>
      </c>
      <c r="T898" s="27">
        <f t="shared" si="309"/>
        <v>0.29098422305098687</v>
      </c>
      <c r="U898" s="27">
        <f t="shared" si="309"/>
        <v>0.29652799214974335</v>
      </c>
      <c r="V898" s="27">
        <f t="shared" si="309"/>
        <v>0.29229138875352101</v>
      </c>
      <c r="W898" s="27">
        <f t="shared" si="309"/>
        <v>0.29231418539140158</v>
      </c>
      <c r="X898" s="27">
        <f t="shared" si="309"/>
        <v>0.29277141251399075</v>
      </c>
      <c r="Y898" s="27">
        <f t="shared" si="309"/>
        <v>0.29516556581575643</v>
      </c>
      <c r="Z898" s="27">
        <f t="shared" si="309"/>
        <v>0.29892332850428943</v>
      </c>
      <c r="AA898" s="27">
        <f t="shared" si="309"/>
        <v>0.30406674798959205</v>
      </c>
      <c r="AB898" s="27">
        <f t="shared" si="309"/>
        <v>0.31181116707026046</v>
      </c>
      <c r="AC898" s="27">
        <f t="shared" si="309"/>
        <v>0.32232707512528408</v>
      </c>
      <c r="AD898" s="27">
        <f t="shared" si="309"/>
        <v>0.3351197990813381</v>
      </c>
      <c r="AE898" s="27">
        <f t="shared" si="309"/>
        <v>0.34877420515767382</v>
      </c>
      <c r="AF898" s="27">
        <f t="shared" si="309"/>
        <v>0.36345258133503372</v>
      </c>
      <c r="AG898" s="27">
        <f t="shared" si="309"/>
        <v>0.38083016862876407</v>
      </c>
      <c r="AH898" s="27">
        <f t="shared" si="309"/>
        <v>0.39938153765045087</v>
      </c>
      <c r="AI898" s="27">
        <f t="shared" si="309"/>
        <v>0.41916235532127738</v>
      </c>
      <c r="AJ898" s="27">
        <f t="shared" si="309"/>
        <v>0.44033699802523357</v>
      </c>
      <c r="AK898" s="27">
        <f t="shared" si="309"/>
        <v>0.46255246991586263</v>
      </c>
      <c r="AL898" s="27">
        <f t="shared" si="309"/>
        <v>0.4849989870103863</v>
      </c>
      <c r="AM898" s="27">
        <f t="shared" si="309"/>
        <v>0.5073607314243489</v>
      </c>
      <c r="AN898" s="27">
        <f t="shared" si="309"/>
        <v>0.53078683817051064</v>
      </c>
      <c r="AO898" s="27">
        <f t="shared" si="309"/>
        <v>0.5536150401579657</v>
      </c>
      <c r="AP898" s="27">
        <f t="shared" si="309"/>
        <v>0.57732537778336546</v>
      </c>
      <c r="AQ898" s="27">
        <f t="shared" si="309"/>
        <v>0.60227610229055129</v>
      </c>
      <c r="AR898" s="27">
        <f t="shared" si="309"/>
        <v>0.62855926981848975</v>
      </c>
      <c r="AS898" s="27">
        <f t="shared" si="309"/>
        <v>0.65626274717655353</v>
      </c>
      <c r="AT898" s="27">
        <f t="shared" si="309"/>
        <v>0.68321168340101823</v>
      </c>
      <c r="AU898" s="27">
        <f t="shared" si="309"/>
        <v>0.71157831971098529</v>
      </c>
      <c r="AV898" s="27">
        <f t="shared" si="309"/>
        <v>0.74218261572200483</v>
      </c>
      <c r="AW898" s="27">
        <f t="shared" si="309"/>
        <v>0.77471225556990453</v>
      </c>
      <c r="AY898" s="79"/>
      <c r="AZ898" s="79"/>
    </row>
    <row r="899" spans="1:52" x14ac:dyDescent="0.25">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8.9211118607918805E-2</v>
      </c>
      <c r="L899" s="27">
        <f t="shared" si="310"/>
        <v>8.9709854381943815E-2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8.9183512197547513E-2</v>
      </c>
      <c r="T899" s="27">
        <f t="shared" si="310"/>
        <v>9.0677950864974502E-2</v>
      </c>
      <c r="U899" s="27">
        <f t="shared" si="310"/>
        <v>9.1149117935516111E-2</v>
      </c>
      <c r="V899" s="27">
        <f t="shared" si="310"/>
        <v>9.0998909882985368E-2</v>
      </c>
      <c r="W899" s="27">
        <f t="shared" si="310"/>
        <v>9.1213671574514113E-2</v>
      </c>
      <c r="X899" s="27">
        <f t="shared" si="310"/>
        <v>9.1505494494056261E-2</v>
      </c>
      <c r="Y899" s="27">
        <f t="shared" si="310"/>
        <v>9.1915611275986159E-2</v>
      </c>
      <c r="Z899" s="27">
        <f t="shared" si="310"/>
        <v>9.2408802185655434E-2</v>
      </c>
      <c r="AA899" s="27">
        <f t="shared" si="310"/>
        <v>9.2986950191027026E-2</v>
      </c>
      <c r="AB899" s="27">
        <f t="shared" si="310"/>
        <v>9.3734653474602012E-2</v>
      </c>
      <c r="AC899" s="27">
        <f t="shared" si="310"/>
        <v>9.466707755231947E-2</v>
      </c>
      <c r="AD899" s="27">
        <f t="shared" si="310"/>
        <v>9.5752198443139411E-2</v>
      </c>
      <c r="AE899" s="27">
        <f t="shared" si="310"/>
        <v>9.6896389710631234E-2</v>
      </c>
      <c r="AF899" s="27">
        <f t="shared" si="310"/>
        <v>9.8111576648831189E-2</v>
      </c>
      <c r="AG899" s="27">
        <f t="shared" si="310"/>
        <v>9.9512257169147217E-2</v>
      </c>
      <c r="AH899" s="27">
        <f t="shared" si="310"/>
        <v>0.10099560515959377</v>
      </c>
      <c r="AI899" s="27">
        <f t="shared" si="310"/>
        <v>0.10256738010683669</v>
      </c>
      <c r="AJ899" s="27">
        <f t="shared" si="310"/>
        <v>0.10423829103332971</v>
      </c>
      <c r="AK899" s="27">
        <f t="shared" si="310"/>
        <v>0.10598221028820945</v>
      </c>
      <c r="AL899" s="27">
        <f t="shared" si="310"/>
        <v>0.10774319413075867</v>
      </c>
      <c r="AM899" s="27">
        <f t="shared" si="310"/>
        <v>0.10949968376405832</v>
      </c>
      <c r="AN899" s="27">
        <f t="shared" si="310"/>
        <v>0.1113325499723575</v>
      </c>
      <c r="AO899" s="27">
        <f t="shared" si="310"/>
        <v>0.1131240148227753</v>
      </c>
      <c r="AP899" s="27">
        <f t="shared" si="310"/>
        <v>0.11497675602355148</v>
      </c>
      <c r="AQ899" s="27">
        <f t="shared" si="310"/>
        <v>0.11691627397163724</v>
      </c>
      <c r="AR899" s="27">
        <f t="shared" si="310"/>
        <v>0.1189484128637848</v>
      </c>
      <c r="AS899" s="27">
        <f t="shared" si="310"/>
        <v>0.12107866317965243</v>
      </c>
      <c r="AT899" s="27">
        <f t="shared" si="310"/>
        <v>0.12315305722988713</v>
      </c>
      <c r="AU899" s="27">
        <f t="shared" si="310"/>
        <v>0.125325986198385</v>
      </c>
      <c r="AV899" s="27">
        <f t="shared" si="310"/>
        <v>0.12765671898658354</v>
      </c>
      <c r="AW899" s="27">
        <f t="shared" si="310"/>
        <v>0.13012267129152613</v>
      </c>
      <c r="AY899" s="79"/>
      <c r="AZ899" s="79"/>
    </row>
    <row r="900" spans="1:52" x14ac:dyDescent="0.25">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2.6939494531157467E-2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2.6931158095600705E-2</v>
      </c>
      <c r="T900" s="27">
        <f t="shared" si="311"/>
        <v>2.7382440659215215E-2</v>
      </c>
      <c r="U900" s="27">
        <f t="shared" si="311"/>
        <v>2.7524721160997759E-2</v>
      </c>
      <c r="V900" s="27">
        <f t="shared" si="311"/>
        <v>2.7479362139915746E-2</v>
      </c>
      <c r="W900" s="27">
        <f t="shared" si="311"/>
        <v>2.7544214722247638E-2</v>
      </c>
      <c r="X900" s="27">
        <f t="shared" si="311"/>
        <v>2.7632337840394192E-2</v>
      </c>
      <c r="Y900" s="27">
        <f t="shared" si="311"/>
        <v>2.775618270386343E-2</v>
      </c>
      <c r="Z900" s="27">
        <f t="shared" si="311"/>
        <v>2.7905113846317154E-2</v>
      </c>
      <c r="AA900" s="27">
        <f t="shared" si="311"/>
        <v>2.807969987630923E-2</v>
      </c>
      <c r="AB900" s="27">
        <f t="shared" si="311"/>
        <v>2.8305487298696825E-2</v>
      </c>
      <c r="AC900" s="27">
        <f t="shared" si="311"/>
        <v>2.8587055714544035E-2</v>
      </c>
      <c r="AD900" s="27">
        <f t="shared" si="311"/>
        <v>2.8914734694026008E-2</v>
      </c>
      <c r="AE900" s="27">
        <f t="shared" si="311"/>
        <v>2.926025142864588E-2</v>
      </c>
      <c r="AF900" s="27">
        <f t="shared" si="311"/>
        <v>2.9627207054657573E-2</v>
      </c>
      <c r="AG900" s="27">
        <f t="shared" si="311"/>
        <v>3.0050177036491231E-2</v>
      </c>
      <c r="AH900" s="27">
        <f t="shared" si="311"/>
        <v>3.0498110497028424E-2</v>
      </c>
      <c r="AI900" s="27">
        <f t="shared" si="311"/>
        <v>3.0972746655123885E-2</v>
      </c>
      <c r="AJ900" s="27">
        <f t="shared" si="311"/>
        <v>3.1477319363870458E-2</v>
      </c>
      <c r="AK900" s="27">
        <f t="shared" si="311"/>
        <v>3.2003938735566603E-2</v>
      </c>
      <c r="AL900" s="27">
        <f t="shared" si="311"/>
        <v>3.2535711179809912E-2</v>
      </c>
      <c r="AM900" s="27">
        <f t="shared" si="311"/>
        <v>3.3066126486878025E-2</v>
      </c>
      <c r="AN900" s="27">
        <f t="shared" si="311"/>
        <v>3.3619605581920294E-2</v>
      </c>
      <c r="AO900" s="27">
        <f t="shared" si="311"/>
        <v>3.4160582517235936E-2</v>
      </c>
      <c r="AP900" s="27">
        <f t="shared" si="311"/>
        <v>3.4720063355777167E-2</v>
      </c>
      <c r="AQ900" s="27">
        <f t="shared" si="311"/>
        <v>3.5305748570477524E-2</v>
      </c>
      <c r="AR900" s="27">
        <f t="shared" si="311"/>
        <v>3.5919402960488754E-2</v>
      </c>
      <c r="AS900" s="27">
        <f t="shared" si="311"/>
        <v>3.6562684511374031E-2</v>
      </c>
      <c r="AT900" s="27">
        <f t="shared" si="311"/>
        <v>3.7189098887113095E-2</v>
      </c>
      <c r="AU900" s="27">
        <f t="shared" si="311"/>
        <v>3.7845268308334172E-2</v>
      </c>
      <c r="AV900" s="27">
        <f t="shared" si="311"/>
        <v>3.8549090479617763E-2</v>
      </c>
      <c r="AW900" s="27">
        <f t="shared" si="311"/>
        <v>3.929374551443536E-2</v>
      </c>
      <c r="AY900" s="79"/>
      <c r="AZ900" s="79"/>
    </row>
    <row r="901" spans="1:52" x14ac:dyDescent="0.25">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1.4483668498503166E-3</v>
      </c>
      <c r="L901" s="27">
        <f t="shared" si="312"/>
        <v>1.4564639612104711E-3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1.4479186522461497E-3</v>
      </c>
      <c r="T901" s="27">
        <f t="shared" si="312"/>
        <v>1.4721812717358642E-3</v>
      </c>
      <c r="U901" s="27">
        <f t="shared" si="312"/>
        <v>1.4798307976734641E-3</v>
      </c>
      <c r="V901" s="27">
        <f t="shared" si="312"/>
        <v>1.477392128959733E-3</v>
      </c>
      <c r="W901" s="27">
        <f t="shared" si="312"/>
        <v>1.4808788436146076E-3</v>
      </c>
      <c r="X901" s="27">
        <f t="shared" si="312"/>
        <v>1.4856166683307065E-3</v>
      </c>
      <c r="Y901" s="27">
        <f t="shared" si="312"/>
        <v>1.4922750261764941E-3</v>
      </c>
      <c r="Z901" s="27">
        <f t="shared" si="312"/>
        <v>1.500282115151041E-3</v>
      </c>
      <c r="AA901" s="27">
        <f t="shared" si="312"/>
        <v>1.5096685057529521E-3</v>
      </c>
      <c r="AB901" s="27">
        <f t="shared" si="312"/>
        <v>1.5218076725558457E-3</v>
      </c>
      <c r="AC901" s="27">
        <f t="shared" si="312"/>
        <v>1.5369458318485632E-3</v>
      </c>
      <c r="AD901" s="27">
        <f t="shared" si="312"/>
        <v>1.554563065561897E-3</v>
      </c>
      <c r="AE901" s="27">
        <f t="shared" si="312"/>
        <v>1.5731393229565249E-3</v>
      </c>
      <c r="AF901" s="27">
        <f t="shared" si="312"/>
        <v>1.5928682144346739E-3</v>
      </c>
      <c r="AG901" s="27">
        <f t="shared" si="312"/>
        <v>1.615608644826237E-3</v>
      </c>
      <c r="AH901" s="27">
        <f t="shared" si="312"/>
        <v>1.6396912041493313E-3</v>
      </c>
      <c r="AI901" s="27">
        <f t="shared" si="312"/>
        <v>1.6652093992413262E-3</v>
      </c>
      <c r="AJ901" s="27">
        <f t="shared" si="312"/>
        <v>1.6923370940034712E-3</v>
      </c>
      <c r="AK901" s="27">
        <f t="shared" si="312"/>
        <v>1.7206500988956575E-3</v>
      </c>
      <c r="AL901" s="27">
        <f t="shared" si="312"/>
        <v>1.7492401520243491E-3</v>
      </c>
      <c r="AM901" s="27">
        <f t="shared" si="312"/>
        <v>1.7777572404397283E-3</v>
      </c>
      <c r="AN901" s="27">
        <f t="shared" si="312"/>
        <v>1.8075143233878593E-3</v>
      </c>
      <c r="AO901" s="27">
        <f t="shared" si="312"/>
        <v>1.8365992439953553E-3</v>
      </c>
      <c r="AP901" s="27">
        <f t="shared" si="312"/>
        <v>1.8666790028687955E-3</v>
      </c>
      <c r="AQ901" s="27">
        <f t="shared" si="312"/>
        <v>1.8981676059098944E-3</v>
      </c>
      <c r="AR901" s="27">
        <f t="shared" si="312"/>
        <v>1.9311599352473808E-3</v>
      </c>
      <c r="AS901" s="27">
        <f t="shared" si="312"/>
        <v>1.9657451303164626E-3</v>
      </c>
      <c r="AT901" s="27">
        <f t="shared" si="312"/>
        <v>1.999423483673865E-3</v>
      </c>
      <c r="AU901" s="27">
        <f t="shared" si="312"/>
        <v>2.0347015783123111E-3</v>
      </c>
      <c r="AV901" s="27">
        <f t="shared" si="312"/>
        <v>2.0725416610168261E-3</v>
      </c>
      <c r="AW901" s="27">
        <f t="shared" si="312"/>
        <v>2.11257706946729E-3</v>
      </c>
      <c r="AY901" s="79"/>
      <c r="AZ901" s="79"/>
    </row>
    <row r="902" spans="1:52" x14ac:dyDescent="0.25">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2.7061685185942399E-2</v>
      </c>
      <c r="S902" s="27">
        <f t="shared" si="313"/>
        <v>2.4014748048472239E-2</v>
      </c>
      <c r="T902" s="27">
        <f t="shared" si="313"/>
        <v>2.4913020029281582E-2</v>
      </c>
      <c r="U902" s="27">
        <f t="shared" si="313"/>
        <v>2.4967492067687117E-2</v>
      </c>
      <c r="V902" s="27">
        <f t="shared" si="313"/>
        <v>2.4490984052511891E-2</v>
      </c>
      <c r="W902" s="27">
        <f t="shared" si="313"/>
        <v>2.427068078926067E-2</v>
      </c>
      <c r="X902" s="27">
        <f t="shared" si="313"/>
        <v>2.4085772372737162E-2</v>
      </c>
      <c r="Y902" s="27">
        <f t="shared" si="313"/>
        <v>2.3999231319888695E-2</v>
      </c>
      <c r="Z902" s="27">
        <f t="shared" si="313"/>
        <v>2.3978457958089842E-2</v>
      </c>
      <c r="AA902" s="27">
        <f t="shared" si="313"/>
        <v>2.402219902053113E-2</v>
      </c>
      <c r="AB902" s="27">
        <f t="shared" si="313"/>
        <v>2.4190177256763468E-2</v>
      </c>
      <c r="AC902" s="27">
        <f t="shared" si="313"/>
        <v>2.4487022069257937E-2</v>
      </c>
      <c r="AD902" s="27">
        <f t="shared" si="313"/>
        <v>2.4674493082593771E-2</v>
      </c>
      <c r="AE902" s="27">
        <f t="shared" si="313"/>
        <v>2.4878344853189249E-2</v>
      </c>
      <c r="AF902" s="27">
        <f t="shared" si="313"/>
        <v>2.5104139909981237E-2</v>
      </c>
      <c r="AG902" s="27">
        <f t="shared" si="313"/>
        <v>2.5426409827964801E-2</v>
      </c>
      <c r="AH902" s="27">
        <f t="shared" si="313"/>
        <v>2.5768875898053403E-2</v>
      </c>
      <c r="AI902" s="27">
        <f t="shared" si="313"/>
        <v>2.6131308975829524E-2</v>
      </c>
      <c r="AJ902" s="27">
        <f t="shared" si="313"/>
        <v>2.6517473925256753E-2</v>
      </c>
      <c r="AK902" s="27">
        <f t="shared" si="313"/>
        <v>2.6908456498090223E-2</v>
      </c>
      <c r="AL902" s="27">
        <f t="shared" si="313"/>
        <v>2.7268247310873892E-2</v>
      </c>
      <c r="AM902" s="27">
        <f t="shared" si="313"/>
        <v>2.7583980993975396E-2</v>
      </c>
      <c r="AN902" s="27">
        <f t="shared" si="313"/>
        <v>2.8044298655306568E-2</v>
      </c>
      <c r="AO902" s="27">
        <f t="shared" si="313"/>
        <v>2.844839403492954E-2</v>
      </c>
      <c r="AP902" s="27">
        <f t="shared" si="313"/>
        <v>2.885449992032919E-2</v>
      </c>
      <c r="AQ902" s="27">
        <f t="shared" si="313"/>
        <v>2.927456612582886E-2</v>
      </c>
      <c r="AR902" s="27">
        <f t="shared" si="313"/>
        <v>2.9709541943827189E-2</v>
      </c>
      <c r="AS902" s="27">
        <f t="shared" si="313"/>
        <v>3.0159989319154656E-2</v>
      </c>
      <c r="AT902" s="27">
        <f t="shared" si="313"/>
        <v>3.0546087015283521E-2</v>
      </c>
      <c r="AU902" s="27">
        <f t="shared" si="313"/>
        <v>3.094551766769826E-2</v>
      </c>
      <c r="AV902" s="27">
        <f t="shared" si="313"/>
        <v>3.1383769605566547E-2</v>
      </c>
      <c r="AW902" s="27">
        <f t="shared" si="313"/>
        <v>3.1846027881071305E-2</v>
      </c>
      <c r="AY902" s="79"/>
      <c r="AZ902" s="79"/>
    </row>
    <row r="903" spans="1:52" x14ac:dyDescent="0.25">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3.5923531179771262E-2</v>
      </c>
      <c r="S903" s="27">
        <f t="shared" si="314"/>
        <v>3.1878818498035873E-2</v>
      </c>
      <c r="T903" s="27">
        <f t="shared" si="314"/>
        <v>3.3071246142094106E-2</v>
      </c>
      <c r="U903" s="27">
        <f t="shared" si="314"/>
        <v>3.3143556050240677E-2</v>
      </c>
      <c r="V903" s="27">
        <f t="shared" si="314"/>
        <v>3.2511006731048613E-2</v>
      </c>
      <c r="W903" s="27">
        <f t="shared" si="314"/>
        <v>3.2218561116814579E-2</v>
      </c>
      <c r="X903" s="27">
        <f t="shared" si="314"/>
        <v>3.1973101042146533E-2</v>
      </c>
      <c r="Y903" s="27">
        <f t="shared" si="314"/>
        <v>3.1858220531602907E-2</v>
      </c>
      <c r="Z903" s="27">
        <f t="shared" si="314"/>
        <v>3.1830644550832975E-2</v>
      </c>
      <c r="AA903" s="27">
        <f t="shared" si="314"/>
        <v>3.188870942778535E-2</v>
      </c>
      <c r="AB903" s="27">
        <f t="shared" si="314"/>
        <v>3.2111695223583113E-2</v>
      </c>
      <c r="AC903" s="27">
        <f t="shared" si="314"/>
        <v>3.2505747323588234E-2</v>
      </c>
      <c r="AD903" s="27">
        <f t="shared" si="314"/>
        <v>3.2754609164475049E-2</v>
      </c>
      <c r="AE903" s="27">
        <f t="shared" si="314"/>
        <v>3.3025215942534922E-2</v>
      </c>
      <c r="AF903" s="27">
        <f t="shared" si="314"/>
        <v>3.3324951739000346E-2</v>
      </c>
      <c r="AG903" s="27">
        <f t="shared" si="314"/>
        <v>3.3752754862399273E-2</v>
      </c>
      <c r="AH903" s="27">
        <f t="shared" si="314"/>
        <v>3.4207367738955559E-2</v>
      </c>
      <c r="AI903" s="27">
        <f t="shared" si="314"/>
        <v>3.4688486186702283E-2</v>
      </c>
      <c r="AJ903" s="27">
        <f t="shared" si="314"/>
        <v>3.520110794347632E-2</v>
      </c>
      <c r="AK903" s="27">
        <f t="shared" si="314"/>
        <v>3.5720124942950786E-2</v>
      </c>
      <c r="AL903" s="27">
        <f t="shared" si="314"/>
        <v>3.6197735867489332E-2</v>
      </c>
      <c r="AM903" s="27">
        <f t="shared" si="314"/>
        <v>3.6616862345809791E-2</v>
      </c>
      <c r="AN903" s="27">
        <f t="shared" si="314"/>
        <v>3.7227919482340971E-2</v>
      </c>
      <c r="AO903" s="27">
        <f t="shared" si="314"/>
        <v>3.7764343318097811E-2</v>
      </c>
      <c r="AP903" s="27">
        <f t="shared" si="314"/>
        <v>3.8303436036685089E-2</v>
      </c>
      <c r="AQ903" s="27">
        <f t="shared" si="314"/>
        <v>3.8861060638669384E-2</v>
      </c>
      <c r="AR903" s="27">
        <f t="shared" si="314"/>
        <v>3.9438477279685767E-2</v>
      </c>
      <c r="AS903" s="27">
        <f t="shared" si="314"/>
        <v>4.0036431923723546E-2</v>
      </c>
      <c r="AT903" s="27">
        <f t="shared" si="314"/>
        <v>4.0548964403871089E-2</v>
      </c>
      <c r="AU903" s="27">
        <f t="shared" si="314"/>
        <v>4.1079195961794567E-2</v>
      </c>
      <c r="AV903" s="27">
        <f t="shared" si="314"/>
        <v>4.1660961548321489E-2</v>
      </c>
      <c r="AW903" s="27">
        <f t="shared" si="314"/>
        <v>4.2274594788790511E-2</v>
      </c>
      <c r="AY903" s="79"/>
      <c r="AZ903" s="79"/>
    </row>
    <row r="904" spans="1:52" x14ac:dyDescent="0.25">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4.6315596244033488E-2</v>
      </c>
      <c r="O904" s="27">
        <f t="shared" si="315"/>
        <v>4.7281576900430188E-2</v>
      </c>
      <c r="P904" s="27">
        <f t="shared" si="315"/>
        <v>4.7947144057730852E-2</v>
      </c>
      <c r="Q904" s="27">
        <f t="shared" si="315"/>
        <v>4.8855920576585839E-2</v>
      </c>
      <c r="R904" s="27">
        <f t="shared" si="315"/>
        <v>4.9808583705724517E-2</v>
      </c>
      <c r="S904" s="27">
        <f t="shared" si="315"/>
        <v>4.5986911012556725E-2</v>
      </c>
      <c r="T904" s="27">
        <f t="shared" si="315"/>
        <v>4.8856443444208197E-2</v>
      </c>
      <c r="U904" s="27">
        <f t="shared" si="315"/>
        <v>5.0126725552886477E-2</v>
      </c>
      <c r="V904" s="27">
        <f t="shared" si="315"/>
        <v>5.0323572055413011E-2</v>
      </c>
      <c r="W904" s="27">
        <f t="shared" si="315"/>
        <v>5.1027089909847584E-2</v>
      </c>
      <c r="X904" s="27">
        <f t="shared" si="315"/>
        <v>5.1799517753616409E-2</v>
      </c>
      <c r="Y904" s="27">
        <f t="shared" si="315"/>
        <v>5.2784983515339438E-2</v>
      </c>
      <c r="Z904" s="27">
        <f t="shared" si="315"/>
        <v>5.3925228435181494E-2</v>
      </c>
      <c r="AA904" s="27">
        <f t="shared" si="315"/>
        <v>5.5227882789165614E-2</v>
      </c>
      <c r="AB904" s="27">
        <f t="shared" si="315"/>
        <v>5.6843866240216291E-2</v>
      </c>
      <c r="AC904" s="27">
        <f t="shared" si="315"/>
        <v>5.8804393787153471E-2</v>
      </c>
      <c r="AD904" s="27">
        <f t="shared" si="315"/>
        <v>6.1219639268874082E-2</v>
      </c>
      <c r="AE904" s="27">
        <f t="shared" si="315"/>
        <v>6.3776320001480799E-2</v>
      </c>
      <c r="AF904" s="27">
        <f t="shared" si="315"/>
        <v>6.6498895502615951E-2</v>
      </c>
      <c r="AG904" s="27">
        <f t="shared" si="315"/>
        <v>6.9603284640762972E-2</v>
      </c>
      <c r="AH904" s="27">
        <f t="shared" si="315"/>
        <v>7.2906966362152381E-2</v>
      </c>
      <c r="AI904" s="27">
        <f t="shared" si="315"/>
        <v>7.6423263660527499E-2</v>
      </c>
      <c r="AJ904" s="27">
        <f t="shared" si="315"/>
        <v>8.0178550835766693E-2</v>
      </c>
      <c r="AK904" s="27">
        <f t="shared" si="315"/>
        <v>8.413100995108784E-2</v>
      </c>
      <c r="AL904" s="27">
        <f t="shared" si="315"/>
        <v>8.8176814110827659E-2</v>
      </c>
      <c r="AM904" s="27">
        <f t="shared" si="315"/>
        <v>9.2274505584201458E-2</v>
      </c>
      <c r="AN904" s="27">
        <f t="shared" si="315"/>
        <v>9.6461364292334692E-2</v>
      </c>
      <c r="AO904" s="27">
        <f t="shared" si="315"/>
        <v>0.10062173504543424</v>
      </c>
      <c r="AP904" s="27">
        <f t="shared" si="315"/>
        <v>0.10495893165406156</v>
      </c>
      <c r="AQ904" s="27">
        <f t="shared" si="315"/>
        <v>0.10952672051483585</v>
      </c>
      <c r="AR904" s="27">
        <f t="shared" si="315"/>
        <v>0.11434225005471457</v>
      </c>
      <c r="AS904" s="27">
        <f t="shared" si="315"/>
        <v>0.11942245706952602</v>
      </c>
      <c r="AT904" s="27">
        <f t="shared" si="315"/>
        <v>0.12445801961268657</v>
      </c>
      <c r="AU904" s="27">
        <f t="shared" si="315"/>
        <v>0.12976322686402902</v>
      </c>
      <c r="AV904" s="27">
        <f t="shared" si="315"/>
        <v>0.13546448505143638</v>
      </c>
      <c r="AW904" s="27">
        <f t="shared" si="315"/>
        <v>0.14152327253928215</v>
      </c>
      <c r="AY904" s="79"/>
      <c r="AZ904" s="79"/>
    </row>
    <row r="905" spans="1:52" x14ac:dyDescent="0.25">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4.4581709989822945E-3</v>
      </c>
      <c r="T905" s="27">
        <f t="shared" si="316"/>
        <v>4.4610980917274045E-3</v>
      </c>
      <c r="U905" s="27">
        <f t="shared" si="316"/>
        <v>4.4595819749100821E-3</v>
      </c>
      <c r="V905" s="27">
        <f t="shared" si="316"/>
        <v>4.4591492889482038E-3</v>
      </c>
      <c r="W905" s="27">
        <f t="shared" si="316"/>
        <v>4.4637731513944437E-3</v>
      </c>
      <c r="X905" s="27">
        <f t="shared" si="316"/>
        <v>4.4712731698915899E-3</v>
      </c>
      <c r="Y905" s="27">
        <f t="shared" si="316"/>
        <v>4.4784042673409168E-3</v>
      </c>
      <c r="Z905" s="27">
        <f t="shared" si="316"/>
        <v>4.485241386431282E-3</v>
      </c>
      <c r="AA905" s="27">
        <f t="shared" si="316"/>
        <v>4.4917527438929237E-3</v>
      </c>
      <c r="AB905" s="27">
        <f t="shared" si="316"/>
        <v>4.498084693555734E-3</v>
      </c>
      <c r="AC905" s="27">
        <f t="shared" si="316"/>
        <v>4.5043547728788359E-3</v>
      </c>
      <c r="AD905" s="27">
        <f t="shared" si="316"/>
        <v>4.510532278085972E-3</v>
      </c>
      <c r="AE905" s="27">
        <f t="shared" si="316"/>
        <v>4.5166262135033974E-3</v>
      </c>
      <c r="AF905" s="27">
        <f t="shared" si="316"/>
        <v>4.5226631659848722E-3</v>
      </c>
      <c r="AG905" s="27">
        <f t="shared" si="316"/>
        <v>4.5286797298434598E-3</v>
      </c>
      <c r="AH905" s="27">
        <f t="shared" si="316"/>
        <v>4.5346258681925782E-3</v>
      </c>
      <c r="AI905" s="27">
        <f t="shared" si="316"/>
        <v>4.5405768629306698E-3</v>
      </c>
      <c r="AJ905" s="27">
        <f t="shared" si="316"/>
        <v>4.5464705257573486E-3</v>
      </c>
      <c r="AK905" s="27">
        <f t="shared" si="316"/>
        <v>4.5521570128301964E-3</v>
      </c>
      <c r="AL905" s="27">
        <f t="shared" si="316"/>
        <v>4.5575828912470711E-3</v>
      </c>
      <c r="AM905" s="27">
        <f t="shared" si="316"/>
        <v>4.5627518435696962E-3</v>
      </c>
      <c r="AN905" s="27">
        <f t="shared" si="316"/>
        <v>4.5677660955520385E-3</v>
      </c>
      <c r="AO905" s="27">
        <f t="shared" si="316"/>
        <v>4.5724301465395233E-3</v>
      </c>
      <c r="AP905" s="27">
        <f t="shared" si="316"/>
        <v>4.5767789562386934E-3</v>
      </c>
      <c r="AQ905" s="27">
        <f t="shared" si="316"/>
        <v>4.5808271676653408E-3</v>
      </c>
      <c r="AR905" s="27">
        <f t="shared" si="316"/>
        <v>4.5845132132215621E-3</v>
      </c>
      <c r="AS905" s="27">
        <f t="shared" si="316"/>
        <v>4.5877693834176433E-3</v>
      </c>
      <c r="AT905" s="27">
        <f t="shared" si="316"/>
        <v>4.5904470581737663E-3</v>
      </c>
      <c r="AU905" s="27">
        <f t="shared" si="316"/>
        <v>4.5926983315877348E-3</v>
      </c>
      <c r="AV905" s="27">
        <f t="shared" si="316"/>
        <v>4.5945852867812966E-3</v>
      </c>
      <c r="AW905" s="27">
        <f t="shared" si="316"/>
        <v>4.5960188686608441E-3</v>
      </c>
      <c r="AY905" s="79"/>
      <c r="AZ905" s="79"/>
    </row>
    <row r="906" spans="1:52" x14ac:dyDescent="0.25">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3.7083959035202588E-3</v>
      </c>
      <c r="T906" s="27">
        <f t="shared" si="317"/>
        <v>3.7108307178752185E-3</v>
      </c>
      <c r="U906" s="27">
        <f t="shared" si="317"/>
        <v>3.7095695815491572E-3</v>
      </c>
      <c r="V906" s="27">
        <f t="shared" si="317"/>
        <v>3.7092096647023355E-3</v>
      </c>
      <c r="W906" s="27">
        <f t="shared" si="317"/>
        <v>3.7130558860693471E-3</v>
      </c>
      <c r="X906" s="27">
        <f t="shared" si="317"/>
        <v>3.7192945516291683E-3</v>
      </c>
      <c r="Y906" s="27">
        <f t="shared" si="317"/>
        <v>3.7252263412744561E-3</v>
      </c>
      <c r="Z906" s="27">
        <f t="shared" si="317"/>
        <v>3.7309135938343898E-3</v>
      </c>
      <c r="AA906" s="27">
        <f t="shared" si="317"/>
        <v>3.736329871348784E-3</v>
      </c>
      <c r="AB906" s="27">
        <f t="shared" si="317"/>
        <v>3.7415969138638022E-3</v>
      </c>
      <c r="AC906" s="27">
        <f t="shared" si="317"/>
        <v>3.7468124913914136E-3</v>
      </c>
      <c r="AD906" s="27">
        <f t="shared" si="317"/>
        <v>3.7519510639157407E-3</v>
      </c>
      <c r="AE906" s="27">
        <f t="shared" si="317"/>
        <v>3.7570201214156547E-3</v>
      </c>
      <c r="AF906" s="27">
        <f t="shared" si="317"/>
        <v>3.7620417793684698E-3</v>
      </c>
      <c r="AG906" s="27">
        <f t="shared" si="317"/>
        <v>3.7670464776565233E-3</v>
      </c>
      <c r="AH906" s="27">
        <f t="shared" si="317"/>
        <v>3.7719925945956605E-3</v>
      </c>
      <c r="AI906" s="27">
        <f t="shared" si="317"/>
        <v>3.7769427511763856E-3</v>
      </c>
      <c r="AJ906" s="27">
        <f t="shared" si="317"/>
        <v>3.7818452179252324E-3</v>
      </c>
      <c r="AK906" s="27">
        <f t="shared" si="317"/>
        <v>3.7865753517337332E-3</v>
      </c>
      <c r="AL906" s="27">
        <f t="shared" si="317"/>
        <v>3.7910887060439956E-3</v>
      </c>
      <c r="AM906" s="27">
        <f t="shared" si="317"/>
        <v>3.7953883440845922E-3</v>
      </c>
      <c r="AN906" s="27">
        <f t="shared" si="317"/>
        <v>3.7995592992845569E-3</v>
      </c>
      <c r="AO906" s="27">
        <f t="shared" si="317"/>
        <v>3.8034389502848774E-3</v>
      </c>
      <c r="AP906" s="27">
        <f t="shared" si="317"/>
        <v>3.8070563772694571E-3</v>
      </c>
      <c r="AQ906" s="27">
        <f t="shared" si="317"/>
        <v>3.8104237605920328E-3</v>
      </c>
      <c r="AR906" s="27">
        <f t="shared" si="317"/>
        <v>3.8134898870918915E-3</v>
      </c>
      <c r="AS906" s="27">
        <f t="shared" si="317"/>
        <v>3.8161984346597329E-3</v>
      </c>
      <c r="AT906" s="27">
        <f t="shared" si="317"/>
        <v>3.8184257781373244E-3</v>
      </c>
      <c r="AU906" s="27">
        <f t="shared" si="317"/>
        <v>3.8202984324406178E-3</v>
      </c>
      <c r="AV906" s="27">
        <f t="shared" si="317"/>
        <v>3.8218680395533831E-3</v>
      </c>
      <c r="AW906" s="27">
        <f t="shared" si="317"/>
        <v>3.8230605216655962E-3</v>
      </c>
      <c r="AY906" s="79"/>
      <c r="AZ906" s="79"/>
    </row>
    <row r="907" spans="1:52" x14ac:dyDescent="0.25">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5.5840147541839718E-4</v>
      </c>
      <c r="R907" s="27">
        <f t="shared" si="318"/>
        <v>5.620753208024884E-4</v>
      </c>
      <c r="S907" s="27">
        <f t="shared" si="318"/>
        <v>5.6066630759729153E-4</v>
      </c>
      <c r="T907" s="27">
        <f t="shared" si="318"/>
        <v>5.6157634290112345E-4</v>
      </c>
      <c r="U907" s="27">
        <f t="shared" si="318"/>
        <v>5.6159613547716977E-4</v>
      </c>
      <c r="V907" s="27">
        <f t="shared" si="318"/>
        <v>5.6178683196627093E-4</v>
      </c>
      <c r="W907" s="27">
        <f t="shared" si="318"/>
        <v>5.6290393869214356E-4</v>
      </c>
      <c r="X907" s="27">
        <f t="shared" si="318"/>
        <v>5.645308779883766E-4</v>
      </c>
      <c r="Y907" s="27">
        <f t="shared" si="318"/>
        <v>5.6605380948017545E-4</v>
      </c>
      <c r="Z907" s="27">
        <f t="shared" si="318"/>
        <v>5.6748982359473594E-4</v>
      </c>
      <c r="AA907" s="27">
        <f t="shared" si="318"/>
        <v>5.6883553846490673E-4</v>
      </c>
      <c r="AB907" s="27">
        <f t="shared" si="318"/>
        <v>5.7012079913769484E-4</v>
      </c>
      <c r="AC907" s="27">
        <f t="shared" si="318"/>
        <v>5.7136961061407033E-4</v>
      </c>
      <c r="AD907" s="27">
        <f t="shared" si="318"/>
        <v>5.7257792176041594E-4</v>
      </c>
      <c r="AE907" s="27">
        <f t="shared" si="318"/>
        <v>5.7374897777707958E-4</v>
      </c>
      <c r="AF907" s="27">
        <f t="shared" si="318"/>
        <v>5.7488914523303825E-4</v>
      </c>
      <c r="AG907" s="27">
        <f t="shared" si="318"/>
        <v>5.760064894775208E-4</v>
      </c>
      <c r="AH907" s="27">
        <f t="shared" si="318"/>
        <v>5.7709286127535829E-4</v>
      </c>
      <c r="AI907" s="27">
        <f t="shared" si="318"/>
        <v>5.7816327054346548E-4</v>
      </c>
      <c r="AJ907" s="27">
        <f t="shared" si="318"/>
        <v>5.7920715562869113E-4</v>
      </c>
      <c r="AK907" s="27">
        <f t="shared" si="318"/>
        <v>5.8019781115600767E-4</v>
      </c>
      <c r="AL907" s="27">
        <f t="shared" si="318"/>
        <v>5.811263999509201E-4</v>
      </c>
      <c r="AM907" s="27">
        <f t="shared" si="318"/>
        <v>5.8199457697221952E-4</v>
      </c>
      <c r="AN907" s="27">
        <f t="shared" si="318"/>
        <v>5.8282199425588939E-4</v>
      </c>
      <c r="AO907" s="27">
        <f t="shared" si="318"/>
        <v>5.8357363646125153E-4</v>
      </c>
      <c r="AP907" s="27">
        <f t="shared" si="318"/>
        <v>5.8425678515061229E-4</v>
      </c>
      <c r="AQ907" s="27">
        <f t="shared" si="318"/>
        <v>5.8487492413681285E-4</v>
      </c>
      <c r="AR907" s="27">
        <f t="shared" si="318"/>
        <v>5.8541760018569874E-4</v>
      </c>
      <c r="AS907" s="27">
        <f t="shared" si="318"/>
        <v>5.8587327760768629E-4</v>
      </c>
      <c r="AT907" s="27">
        <f t="shared" si="318"/>
        <v>5.8621578048485747E-4</v>
      </c>
      <c r="AU907" s="27">
        <f t="shared" si="318"/>
        <v>5.8647354978308105E-4</v>
      </c>
      <c r="AV907" s="27">
        <f t="shared" si="318"/>
        <v>5.8665853167492793E-4</v>
      </c>
      <c r="AW907" s="27">
        <f t="shared" si="318"/>
        <v>5.8675527523613749E-4</v>
      </c>
      <c r="AY907" s="79"/>
      <c r="AZ907" s="79"/>
    </row>
    <row r="908" spans="1:52" x14ac:dyDescent="0.25">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6.769960915195136E-3</v>
      </c>
      <c r="O908" s="27">
        <f t="shared" si="319"/>
        <v>6.8044291009834836E-3</v>
      </c>
      <c r="P908" s="27">
        <f t="shared" si="319"/>
        <v>6.8438891439814974E-3</v>
      </c>
      <c r="Q908" s="27">
        <f t="shared" si="319"/>
        <v>6.8863566425632575E-3</v>
      </c>
      <c r="R908" s="27">
        <f t="shared" si="319"/>
        <v>6.9316634884048298E-3</v>
      </c>
      <c r="S908" s="27">
        <f t="shared" si="319"/>
        <v>6.9142871599526205E-3</v>
      </c>
      <c r="T908" s="27">
        <f t="shared" si="319"/>
        <v>6.9255099592025939E-3</v>
      </c>
      <c r="U908" s="27">
        <f t="shared" si="319"/>
        <v>6.9257540465546717E-3</v>
      </c>
      <c r="V908" s="27">
        <f t="shared" si="319"/>
        <v>6.9281057667635966E-3</v>
      </c>
      <c r="W908" s="27">
        <f t="shared" si="319"/>
        <v>6.9418822262838752E-3</v>
      </c>
      <c r="X908" s="27">
        <f t="shared" si="319"/>
        <v>6.9619460776934108E-3</v>
      </c>
      <c r="Y908" s="27">
        <f t="shared" si="319"/>
        <v>6.9807272769853018E-3</v>
      </c>
      <c r="Z908" s="27">
        <f t="shared" si="319"/>
        <v>6.9984365878878341E-3</v>
      </c>
      <c r="AA908" s="27">
        <f t="shared" si="319"/>
        <v>7.0150323043089895E-3</v>
      </c>
      <c r="AB908" s="27">
        <f t="shared" si="319"/>
        <v>7.0308824833667143E-3</v>
      </c>
      <c r="AC908" s="27">
        <f t="shared" si="319"/>
        <v>7.0462831611661494E-3</v>
      </c>
      <c r="AD908" s="27">
        <f t="shared" si="319"/>
        <v>7.0611843780418503E-3</v>
      </c>
      <c r="AE908" s="27">
        <f t="shared" si="319"/>
        <v>7.0756261546741969E-3</v>
      </c>
      <c r="AF908" s="27">
        <f t="shared" si="319"/>
        <v>7.0896870052980076E-3</v>
      </c>
      <c r="AG908" s="27">
        <f t="shared" si="319"/>
        <v>7.1034663939614374E-3</v>
      </c>
      <c r="AH908" s="27">
        <f t="shared" si="319"/>
        <v>7.1168638221124408E-3</v>
      </c>
      <c r="AI908" s="27">
        <f t="shared" si="319"/>
        <v>7.1300643960689608E-3</v>
      </c>
      <c r="AJ908" s="27">
        <f t="shared" si="319"/>
        <v>7.1429378666938896E-3</v>
      </c>
      <c r="AK908" s="27">
        <f t="shared" si="319"/>
        <v>7.1551548961455366E-3</v>
      </c>
      <c r="AL908" s="27">
        <f t="shared" si="319"/>
        <v>7.1666065020197216E-3</v>
      </c>
      <c r="AM908" s="27">
        <f t="shared" si="319"/>
        <v>7.1773130937117773E-3</v>
      </c>
      <c r="AN908" s="27">
        <f t="shared" si="319"/>
        <v>7.1875170253960594E-3</v>
      </c>
      <c r="AO908" s="27">
        <f t="shared" si="319"/>
        <v>7.1967864785074569E-3</v>
      </c>
      <c r="AP908" s="27">
        <f t="shared" si="319"/>
        <v>7.2052112512237436E-3</v>
      </c>
      <c r="AQ908" s="27">
        <f t="shared" si="319"/>
        <v>7.2128343068585061E-3</v>
      </c>
      <c r="AR908" s="27">
        <f t="shared" si="319"/>
        <v>7.219526733326766E-3</v>
      </c>
      <c r="AS908" s="27">
        <f t="shared" si="319"/>
        <v>7.2251462694130899E-3</v>
      </c>
      <c r="AT908" s="27">
        <f t="shared" si="319"/>
        <v>7.2293701066827492E-3</v>
      </c>
      <c r="AU908" s="27">
        <f t="shared" si="319"/>
        <v>7.232548986748819E-3</v>
      </c>
      <c r="AV908" s="27">
        <f t="shared" si="319"/>
        <v>7.2348302330129321E-3</v>
      </c>
      <c r="AW908" s="27">
        <f t="shared" si="319"/>
        <v>7.2360233005363686E-3</v>
      </c>
      <c r="AY908" s="79"/>
      <c r="AZ908" s="79"/>
    </row>
    <row r="909" spans="1:52" x14ac:dyDescent="0.25">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5">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5">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2.6729002214214568E-2</v>
      </c>
      <c r="M911" s="27">
        <f t="shared" si="322"/>
        <v>2.6740992333189311E-2</v>
      </c>
      <c r="N911" s="27">
        <f t="shared" si="322"/>
        <v>2.6495489531984436E-2</v>
      </c>
      <c r="O911" s="27">
        <f t="shared" si="322"/>
        <v>2.609452683304701E-2</v>
      </c>
      <c r="P911" s="27">
        <f t="shared" si="322"/>
        <v>2.5544514050244028E-2</v>
      </c>
      <c r="Q911" s="27">
        <f t="shared" si="322"/>
        <v>2.5145143775072754E-2</v>
      </c>
      <c r="R911" s="27">
        <f t="shared" si="322"/>
        <v>2.4781112413324518E-2</v>
      </c>
      <c r="S911" s="27">
        <f t="shared" si="322"/>
        <v>2.2119850736863438E-2</v>
      </c>
      <c r="T911" s="27">
        <f t="shared" si="322"/>
        <v>2.2884216141871892E-2</v>
      </c>
      <c r="U911" s="27">
        <f t="shared" si="322"/>
        <v>2.2864544545948863E-2</v>
      </c>
      <c r="V911" s="27">
        <f t="shared" si="322"/>
        <v>2.2349209585613386E-2</v>
      </c>
      <c r="W911" s="27">
        <f t="shared" si="322"/>
        <v>2.2072248282822265E-2</v>
      </c>
      <c r="X911" s="27">
        <f t="shared" si="322"/>
        <v>2.1829131631099036E-2</v>
      </c>
      <c r="Y911" s="27">
        <f t="shared" si="322"/>
        <v>2.168349697720074E-2</v>
      </c>
      <c r="Z911" s="27">
        <f t="shared" si="322"/>
        <v>2.16040406617014E-2</v>
      </c>
      <c r="AA911" s="27">
        <f t="shared" si="322"/>
        <v>2.158909713703637E-2</v>
      </c>
      <c r="AB911" s="27">
        <f t="shared" si="322"/>
        <v>2.1693597526377076E-2</v>
      </c>
      <c r="AC911" s="27">
        <f t="shared" si="322"/>
        <v>2.1921059725777094E-2</v>
      </c>
      <c r="AD911" s="27">
        <f t="shared" si="322"/>
        <v>2.2243888566125167E-2</v>
      </c>
      <c r="AE911" s="27">
        <f t="shared" si="322"/>
        <v>2.2594213449130693E-2</v>
      </c>
      <c r="AF911" s="27">
        <f t="shared" si="322"/>
        <v>2.2978036113902488E-2</v>
      </c>
      <c r="AG911" s="27">
        <f t="shared" si="322"/>
        <v>2.3467810661069458E-2</v>
      </c>
      <c r="AH911" s="27">
        <f t="shared" si="322"/>
        <v>2.3992643640663967E-2</v>
      </c>
      <c r="AI911" s="27">
        <f t="shared" si="322"/>
        <v>2.4553401994137039E-2</v>
      </c>
      <c r="AJ911" s="27">
        <f t="shared" si="322"/>
        <v>2.5155179177804035E-2</v>
      </c>
      <c r="AK911" s="27">
        <f t="shared" si="322"/>
        <v>2.5780868953810543E-2</v>
      </c>
      <c r="AL911" s="27">
        <f t="shared" si="322"/>
        <v>2.6395448536936907E-2</v>
      </c>
      <c r="AM911" s="27">
        <f t="shared" si="322"/>
        <v>2.6985938283534693E-2</v>
      </c>
      <c r="AN911" s="27">
        <f t="shared" si="322"/>
        <v>2.7599371037367381E-2</v>
      </c>
      <c r="AO911" s="27">
        <f t="shared" si="322"/>
        <v>2.816769452545647E-2</v>
      </c>
      <c r="AP911" s="27">
        <f t="shared" si="322"/>
        <v>2.875043707640362E-2</v>
      </c>
      <c r="AQ911" s="27">
        <f t="shared" si="322"/>
        <v>2.9360485943112583E-2</v>
      </c>
      <c r="AR911" s="27">
        <f t="shared" si="322"/>
        <v>2.9999669991420112E-2</v>
      </c>
      <c r="AS911" s="27">
        <f t="shared" si="322"/>
        <v>3.0669498707449793E-2</v>
      </c>
      <c r="AT911" s="27">
        <f t="shared" si="322"/>
        <v>3.1286560507744206E-2</v>
      </c>
      <c r="AU911" s="27">
        <f t="shared" si="322"/>
        <v>3.1932726595321148E-2</v>
      </c>
      <c r="AV911" s="27">
        <f t="shared" si="322"/>
        <v>3.2636230731040113E-2</v>
      </c>
      <c r="AW911" s="27">
        <f t="shared" si="322"/>
        <v>3.3382774113920009E-2</v>
      </c>
      <c r="AY911" s="79"/>
      <c r="AZ911" s="79"/>
    </row>
    <row r="912" spans="1:52" x14ac:dyDescent="0.25">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3.8999555700251309E-3</v>
      </c>
      <c r="P912" s="27">
        <f t="shared" si="323"/>
        <v>3.8177534504158584E-3</v>
      </c>
      <c r="Q912" s="27">
        <f t="shared" si="323"/>
        <v>3.7580655955978051E-3</v>
      </c>
      <c r="R912" s="27">
        <f t="shared" si="323"/>
        <v>3.7036593154610876E-3</v>
      </c>
      <c r="S912" s="27">
        <f t="shared" si="323"/>
        <v>3.3059206492337782E-3</v>
      </c>
      <c r="T912" s="27">
        <f t="shared" si="323"/>
        <v>3.4201588240767131E-3</v>
      </c>
      <c r="U912" s="27">
        <f t="shared" si="323"/>
        <v>3.4172188071688704E-3</v>
      </c>
      <c r="V912" s="27">
        <f t="shared" si="323"/>
        <v>3.3401994589412646E-3</v>
      </c>
      <c r="W912" s="27">
        <f t="shared" si="323"/>
        <v>3.2988062280000664E-3</v>
      </c>
      <c r="X912" s="27">
        <f t="shared" si="323"/>
        <v>3.2624712468708769E-3</v>
      </c>
      <c r="Y912" s="27">
        <f t="shared" si="323"/>
        <v>3.2407054304874959E-3</v>
      </c>
      <c r="Z912" s="27">
        <f t="shared" si="323"/>
        <v>3.2288302927550535E-3</v>
      </c>
      <c r="AA912" s="27">
        <f t="shared" si="323"/>
        <v>3.2265969093859632E-3</v>
      </c>
      <c r="AB912" s="27">
        <f t="shared" si="323"/>
        <v>3.2422150073145662E-3</v>
      </c>
      <c r="AC912" s="27">
        <f t="shared" si="323"/>
        <v>3.2762103534343064E-3</v>
      </c>
      <c r="AD912" s="27">
        <f t="shared" si="323"/>
        <v>3.3244587137949075E-3</v>
      </c>
      <c r="AE912" s="27">
        <f t="shared" si="323"/>
        <v>3.3768164931689913E-3</v>
      </c>
      <c r="AF912" s="27">
        <f t="shared" si="323"/>
        <v>3.434180681029372E-3</v>
      </c>
      <c r="AG912" s="27">
        <f t="shared" si="323"/>
        <v>3.5073798996050226E-3</v>
      </c>
      <c r="AH912" s="27">
        <f t="shared" si="323"/>
        <v>3.5858187735956525E-3</v>
      </c>
      <c r="AI912" s="27">
        <f t="shared" si="323"/>
        <v>3.6696268716714451E-3</v>
      </c>
      <c r="AJ912" s="27">
        <f t="shared" si="323"/>
        <v>3.7595654359677696E-3</v>
      </c>
      <c r="AK912" s="27">
        <f t="shared" si="323"/>
        <v>3.8530778549764194E-3</v>
      </c>
      <c r="AL912" s="27">
        <f t="shared" si="323"/>
        <v>3.9449298009332215E-3</v>
      </c>
      <c r="AM912" s="27">
        <f t="shared" si="323"/>
        <v>4.0331814021605846E-3</v>
      </c>
      <c r="AN912" s="27">
        <f t="shared" si="323"/>
        <v>4.1248619488304652E-3</v>
      </c>
      <c r="AO912" s="27">
        <f t="shared" si="323"/>
        <v>4.2098006935385006E-3</v>
      </c>
      <c r="AP912" s="27">
        <f t="shared" si="323"/>
        <v>4.2968944382152123E-3</v>
      </c>
      <c r="AQ912" s="27">
        <f t="shared" si="323"/>
        <v>4.3880692462863087E-3</v>
      </c>
      <c r="AR912" s="27">
        <f t="shared" si="323"/>
        <v>4.4835984507596094E-3</v>
      </c>
      <c r="AS912" s="27">
        <f t="shared" si="323"/>
        <v>4.5837076517716169E-3</v>
      </c>
      <c r="AT912" s="27">
        <f t="shared" si="323"/>
        <v>4.6759305773109378E-3</v>
      </c>
      <c r="AU912" s="27">
        <f t="shared" si="323"/>
        <v>4.7725032819447566E-3</v>
      </c>
      <c r="AV912" s="27">
        <f t="shared" si="323"/>
        <v>4.8776454403056521E-3</v>
      </c>
      <c r="AW912" s="27">
        <f t="shared" si="323"/>
        <v>4.9892200261548447E-3</v>
      </c>
      <c r="AY912" s="79"/>
      <c r="AZ912" s="79"/>
    </row>
    <row r="913" spans="1:52" x14ac:dyDescent="0.25">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1.8197780265539365E-2</v>
      </c>
      <c r="Q913" s="27">
        <f t="shared" si="324"/>
        <v>1.8432867891885713E-2</v>
      </c>
      <c r="R913" s="27">
        <f t="shared" si="324"/>
        <v>1.8677293946611211E-2</v>
      </c>
      <c r="S913" s="27">
        <f t="shared" si="324"/>
        <v>1.7866519757963228E-2</v>
      </c>
      <c r="T913" s="27">
        <f t="shared" si="324"/>
        <v>1.8509144113960856E-2</v>
      </c>
      <c r="U913" s="27">
        <f t="shared" si="324"/>
        <v>1.8806988990823701E-2</v>
      </c>
      <c r="V913" s="27">
        <f t="shared" si="324"/>
        <v>1.8884456622465989E-2</v>
      </c>
      <c r="W913" s="27">
        <f t="shared" si="324"/>
        <v>1.9076579460793972E-2</v>
      </c>
      <c r="X913" s="27">
        <f t="shared" si="324"/>
        <v>1.9288020002145689E-2</v>
      </c>
      <c r="Y913" s="27">
        <f t="shared" si="324"/>
        <v>1.9539785970133085E-2</v>
      </c>
      <c r="Z913" s="27">
        <f t="shared" si="324"/>
        <v>1.9819994601871449E-2</v>
      </c>
      <c r="AA913" s="27">
        <f t="shared" si="324"/>
        <v>2.0129932389994051E-2</v>
      </c>
      <c r="AB913" s="27">
        <f t="shared" si="324"/>
        <v>2.0500232945743369E-2</v>
      </c>
      <c r="AC913" s="27">
        <f t="shared" si="324"/>
        <v>2.0937059179758664E-2</v>
      </c>
      <c r="AD913" s="27">
        <f t="shared" si="324"/>
        <v>2.1429807921436568E-2</v>
      </c>
      <c r="AE913" s="27">
        <f t="shared" si="324"/>
        <v>2.1945154822106773E-2</v>
      </c>
      <c r="AF913" s="27">
        <f t="shared" si="324"/>
        <v>2.2487694592975279E-2</v>
      </c>
      <c r="AG913" s="27">
        <f t="shared" si="324"/>
        <v>2.3099678743148656E-2</v>
      </c>
      <c r="AH913" s="27">
        <f t="shared" si="324"/>
        <v>2.3744156426757715E-2</v>
      </c>
      <c r="AI913" s="27">
        <f t="shared" si="324"/>
        <v>2.4423456573095255E-2</v>
      </c>
      <c r="AJ913" s="27">
        <f t="shared" si="324"/>
        <v>2.5142024875307544E-2</v>
      </c>
      <c r="AK913" s="27">
        <f t="shared" si="324"/>
        <v>2.5890804322949275E-2</v>
      </c>
      <c r="AL913" s="27">
        <f t="shared" si="324"/>
        <v>2.664925548017839E-2</v>
      </c>
      <c r="AM913" s="27">
        <f t="shared" si="324"/>
        <v>2.7409320556492311E-2</v>
      </c>
      <c r="AN913" s="27">
        <f t="shared" si="324"/>
        <v>2.8201196183477262E-2</v>
      </c>
      <c r="AO913" s="27">
        <f t="shared" si="324"/>
        <v>2.8981036630624464E-2</v>
      </c>
      <c r="AP913" s="27">
        <f t="shared" si="324"/>
        <v>2.9787501375830049E-2</v>
      </c>
      <c r="AQ913" s="27">
        <f t="shared" si="324"/>
        <v>3.0630461447410714E-2</v>
      </c>
      <c r="AR913" s="27">
        <f t="shared" si="324"/>
        <v>3.1512558779286347E-2</v>
      </c>
      <c r="AS913" s="27">
        <f t="shared" si="324"/>
        <v>3.2436334131589861E-2</v>
      </c>
      <c r="AT913" s="27">
        <f t="shared" si="324"/>
        <v>3.3343283263071261E-2</v>
      </c>
      <c r="AU913" s="27">
        <f t="shared" si="324"/>
        <v>3.4292330953186408E-2</v>
      </c>
      <c r="AV913" s="27">
        <f t="shared" si="324"/>
        <v>3.5306560909979502E-2</v>
      </c>
      <c r="AW913" s="27">
        <f t="shared" si="324"/>
        <v>3.6377908135725716E-2</v>
      </c>
      <c r="AY913" s="79"/>
      <c r="AZ913" s="79"/>
    </row>
    <row r="914" spans="1:52" x14ac:dyDescent="0.25">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8.0430818839717713E-2</v>
      </c>
      <c r="P914" s="27">
        <f t="shared" si="325"/>
        <v>7.938481013134728E-2</v>
      </c>
      <c r="Q914" s="27">
        <f t="shared" si="325"/>
        <v>7.8944464359385624E-2</v>
      </c>
      <c r="R914" s="27">
        <f t="shared" si="325"/>
        <v>7.8604018955287347E-2</v>
      </c>
      <c r="S914" s="27">
        <f t="shared" si="325"/>
        <v>6.7721104784121369E-2</v>
      </c>
      <c r="T914" s="27">
        <f t="shared" si="325"/>
        <v>7.2746055762746717E-2</v>
      </c>
      <c r="U914" s="27">
        <f t="shared" si="325"/>
        <v>7.4131998037435823E-2</v>
      </c>
      <c r="V914" s="27">
        <f t="shared" si="325"/>
        <v>7.3072847188380266E-2</v>
      </c>
      <c r="W914" s="27">
        <f t="shared" si="325"/>
        <v>7.3078546347850409E-2</v>
      </c>
      <c r="X914" s="27">
        <f t="shared" si="325"/>
        <v>7.3192853128497673E-2</v>
      </c>
      <c r="Y914" s="27">
        <f t="shared" si="325"/>
        <v>7.379139145393912E-2</v>
      </c>
      <c r="Z914" s="27">
        <f t="shared" si="325"/>
        <v>7.4730832126072358E-2</v>
      </c>
      <c r="AA914" s="27">
        <f t="shared" si="325"/>
        <v>7.6016686997398025E-2</v>
      </c>
      <c r="AB914" s="27">
        <f t="shared" si="325"/>
        <v>7.7952791767565116E-2</v>
      </c>
      <c r="AC914" s="27">
        <f t="shared" si="325"/>
        <v>8.058176878132102E-2</v>
      </c>
      <c r="AD914" s="27">
        <f t="shared" si="325"/>
        <v>8.3779949770334525E-2</v>
      </c>
      <c r="AE914" s="27">
        <f t="shared" si="325"/>
        <v>8.7193551289418469E-2</v>
      </c>
      <c r="AF914" s="27">
        <f t="shared" si="325"/>
        <v>9.086314533375843E-2</v>
      </c>
      <c r="AG914" s="27">
        <f t="shared" si="325"/>
        <v>9.5207542157191016E-2</v>
      </c>
      <c r="AH914" s="27">
        <f t="shared" si="325"/>
        <v>9.9845384412612703E-2</v>
      </c>
      <c r="AI914" s="27">
        <f t="shared" si="325"/>
        <v>0.10479058883031935</v>
      </c>
      <c r="AJ914" s="27">
        <f t="shared" si="325"/>
        <v>0.11008424950630839</v>
      </c>
      <c r="AK914" s="27">
        <f t="shared" si="325"/>
        <v>0.11563811747896563</v>
      </c>
      <c r="AL914" s="27">
        <f t="shared" si="325"/>
        <v>0.12124974675259657</v>
      </c>
      <c r="AM914" s="27">
        <f t="shared" si="325"/>
        <v>0.12684018285608722</v>
      </c>
      <c r="AN914" s="27">
        <f t="shared" si="325"/>
        <v>0.13269670954262766</v>
      </c>
      <c r="AO914" s="27">
        <f t="shared" si="325"/>
        <v>0.13840376003949142</v>
      </c>
      <c r="AP914" s="27">
        <f t="shared" si="325"/>
        <v>0.14433134444584136</v>
      </c>
      <c r="AQ914" s="27">
        <f t="shared" si="325"/>
        <v>0.15056902557263782</v>
      </c>
      <c r="AR914" s="27">
        <f t="shared" si="325"/>
        <v>0.15713981745462244</v>
      </c>
      <c r="AS914" s="27">
        <f t="shared" si="325"/>
        <v>0.16406568679413838</v>
      </c>
      <c r="AT914" s="27">
        <f t="shared" si="325"/>
        <v>0.17080292085025456</v>
      </c>
      <c r="AU914" s="27">
        <f t="shared" si="325"/>
        <v>0.17789457992774635</v>
      </c>
      <c r="AV914" s="27">
        <f t="shared" si="325"/>
        <v>0.18554565393050121</v>
      </c>
      <c r="AW914" s="27">
        <f t="shared" si="325"/>
        <v>0.19367806389247613</v>
      </c>
      <c r="AY914" s="79"/>
      <c r="AZ914" s="79"/>
    </row>
    <row r="916" spans="1:52" x14ac:dyDescent="0.25">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72.246065125367679</v>
      </c>
      <c r="L916" s="27">
        <f t="shared" ref="L916:AW918" si="327">L1379</f>
        <v>72.649957574793405</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72.223708556447988</v>
      </c>
      <c r="T916" s="27">
        <f t="shared" si="327"/>
        <v>73.433953590671948</v>
      </c>
      <c r="U916" s="27">
        <f t="shared" si="327"/>
        <v>73.815520007442061</v>
      </c>
      <c r="V916" s="27">
        <f t="shared" si="327"/>
        <v>73.69387664151607</v>
      </c>
      <c r="W916" s="27">
        <f t="shared" si="327"/>
        <v>73.867797643681854</v>
      </c>
      <c r="X916" s="27">
        <f t="shared" si="327"/>
        <v>74.104125334437256</v>
      </c>
      <c r="Y916" s="27">
        <f t="shared" si="327"/>
        <v>74.43625124204452</v>
      </c>
      <c r="Z916" s="27">
        <f t="shared" si="327"/>
        <v>74.835653279987824</v>
      </c>
      <c r="AA916" s="27">
        <f t="shared" si="327"/>
        <v>75.303856336960493</v>
      </c>
      <c r="AB916" s="27">
        <f t="shared" si="327"/>
        <v>75.909370772409076</v>
      </c>
      <c r="AC916" s="27">
        <f t="shared" si="327"/>
        <v>76.664478114345883</v>
      </c>
      <c r="AD916" s="27">
        <f t="shared" si="327"/>
        <v>77.543244301457847</v>
      </c>
      <c r="AE916" s="27">
        <f t="shared" si="327"/>
        <v>78.469847600654177</v>
      </c>
      <c r="AF916" s="27">
        <f t="shared" si="327"/>
        <v>79.453945502873466</v>
      </c>
      <c r="AG916" s="27">
        <f t="shared" si="327"/>
        <v>80.588262140414244</v>
      </c>
      <c r="AH916" s="27">
        <f t="shared" si="327"/>
        <v>81.789525583734331</v>
      </c>
      <c r="AI916" s="27">
        <f t="shared" si="327"/>
        <v>83.062400052442698</v>
      </c>
      <c r="AJ916" s="27">
        <f t="shared" si="327"/>
        <v>84.41555806119554</v>
      </c>
      <c r="AK916" s="27">
        <f t="shared" si="327"/>
        <v>85.827840588614009</v>
      </c>
      <c r="AL916" s="27">
        <f t="shared" si="327"/>
        <v>87.253942574092775</v>
      </c>
      <c r="AM916" s="27">
        <f t="shared" si="327"/>
        <v>88.676405002762891</v>
      </c>
      <c r="AN916" s="27">
        <f t="shared" si="327"/>
        <v>90.160719665746086</v>
      </c>
      <c r="AO916" s="27">
        <f t="shared" si="327"/>
        <v>91.611506162683995</v>
      </c>
      <c r="AP916" s="27">
        <f t="shared" si="327"/>
        <v>93.11191624093901</v>
      </c>
      <c r="AQ916" s="27">
        <f t="shared" si="327"/>
        <v>94.682600951272718</v>
      </c>
      <c r="AR916" s="27">
        <f t="shared" si="327"/>
        <v>96.328293114276846</v>
      </c>
      <c r="AS916" s="27">
        <f t="shared" si="327"/>
        <v>98.05343909893719</v>
      </c>
      <c r="AT916" s="27">
        <f t="shared" si="327"/>
        <v>99.733350863160126</v>
      </c>
      <c r="AU916" s="27">
        <f t="shared" si="327"/>
        <v>101.49305940869296</v>
      </c>
      <c r="AV916" s="27">
        <f t="shared" si="327"/>
        <v>103.38056261943146</v>
      </c>
      <c r="AW916" s="27">
        <f t="shared" si="327"/>
        <v>105.37757099236671</v>
      </c>
      <c r="AY916" s="79"/>
      <c r="AZ916" s="79"/>
    </row>
    <row r="917" spans="1:52" x14ac:dyDescent="0.25">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57.783598896292546</v>
      </c>
      <c r="L917" s="27">
        <f t="shared" si="328"/>
        <v>58.1066387636453</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57.765717742365183</v>
      </c>
      <c r="T917" s="27">
        <f t="shared" si="328"/>
        <v>58.733691755932206</v>
      </c>
      <c r="U917" s="27">
        <f t="shared" si="328"/>
        <v>59.038874892767126</v>
      </c>
      <c r="V917" s="27">
        <f t="shared" si="328"/>
        <v>58.941582514935</v>
      </c>
      <c r="W917" s="27">
        <f t="shared" si="328"/>
        <v>59.080687411670191</v>
      </c>
      <c r="X917" s="27">
        <f t="shared" si="328"/>
        <v>59.269706211060878</v>
      </c>
      <c r="Y917" s="27">
        <f t="shared" si="328"/>
        <v>59.535346010196534</v>
      </c>
      <c r="Z917" s="27">
        <f t="shared" si="328"/>
        <v>59.854794372108422</v>
      </c>
      <c r="AA917" s="27">
        <f t="shared" si="327"/>
        <v>60.229270928017449</v>
      </c>
      <c r="AB917" s="27">
        <f t="shared" si="327"/>
        <v>60.713571397574647</v>
      </c>
      <c r="AC917" s="27">
        <f t="shared" si="327"/>
        <v>61.317518750200797</v>
      </c>
      <c r="AD917" s="27">
        <f t="shared" si="327"/>
        <v>62.020370494328134</v>
      </c>
      <c r="AE917" s="27">
        <f t="shared" si="327"/>
        <v>62.761483152627669</v>
      </c>
      <c r="AF917" s="27">
        <f t="shared" si="327"/>
        <v>63.548580946228547</v>
      </c>
      <c r="AG917" s="27">
        <f t="shared" si="327"/>
        <v>64.455826171159586</v>
      </c>
      <c r="AH917" s="27">
        <f t="shared" si="327"/>
        <v>65.416616559634519</v>
      </c>
      <c r="AI917" s="27">
        <f t="shared" si="327"/>
        <v>66.434682631711155</v>
      </c>
      <c r="AJ917" s="27">
        <f t="shared" si="327"/>
        <v>67.516960808182034</v>
      </c>
      <c r="AK917" s="27">
        <f t="shared" si="327"/>
        <v>68.646527753468007</v>
      </c>
      <c r="AL917" s="27">
        <f t="shared" si="327"/>
        <v>69.787147730087</v>
      </c>
      <c r="AM917" s="27">
        <f t="shared" si="327"/>
        <v>70.924856728918783</v>
      </c>
      <c r="AN917" s="27">
        <f t="shared" si="327"/>
        <v>72.112036168696903</v>
      </c>
      <c r="AO917" s="27">
        <f t="shared" si="327"/>
        <v>73.272399226224607</v>
      </c>
      <c r="AP917" s="27">
        <f t="shared" si="327"/>
        <v>74.472452045591268</v>
      </c>
      <c r="AQ917" s="27">
        <f t="shared" si="327"/>
        <v>75.728711679067047</v>
      </c>
      <c r="AR917" s="27">
        <f t="shared" si="327"/>
        <v>77.044963514911501</v>
      </c>
      <c r="AS917" s="27">
        <f t="shared" si="327"/>
        <v>78.424763832647557</v>
      </c>
      <c r="AT917" s="27">
        <f t="shared" si="327"/>
        <v>79.768385072040658</v>
      </c>
      <c r="AU917" s="27">
        <f t="shared" si="327"/>
        <v>81.17582909813396</v>
      </c>
      <c r="AV917" s="27">
        <f t="shared" si="327"/>
        <v>82.685485413055972</v>
      </c>
      <c r="AW917" s="27">
        <f t="shared" si="327"/>
        <v>84.282725769523637</v>
      </c>
      <c r="AY917" s="79"/>
      <c r="AZ917" s="79"/>
    </row>
    <row r="918" spans="1:52" x14ac:dyDescent="0.25">
      <c r="A918" s="95" t="str">
        <f t="shared" si="326"/>
        <v>DS Cattle</v>
      </c>
      <c r="B918" s="95" t="s">
        <v>974</v>
      </c>
      <c r="C918" s="95" t="s">
        <v>1108</v>
      </c>
      <c r="D918" t="s">
        <v>15</v>
      </c>
      <c r="E918" t="s">
        <v>16</v>
      </c>
      <c r="F918" t="s">
        <v>67</v>
      </c>
      <c r="G918" t="s">
        <v>307</v>
      </c>
      <c r="H918" t="s">
        <v>1020</v>
      </c>
      <c r="I918" t="s">
        <v>121</v>
      </c>
      <c r="J918" t="s">
        <v>286</v>
      </c>
      <c r="K918" s="27">
        <f t="shared" si="328"/>
        <v>26.126191807126638</v>
      </c>
      <c r="L918" s="27">
        <f t="shared" si="327"/>
        <v>26.272250579806308</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26.118107048368749</v>
      </c>
      <c r="T918" s="27">
        <f t="shared" si="327"/>
        <v>26.555765401704527</v>
      </c>
      <c r="U918" s="27">
        <f t="shared" si="327"/>
        <v>26.693750458390934</v>
      </c>
      <c r="V918" s="27">
        <f t="shared" si="327"/>
        <v>26.649760825118427</v>
      </c>
      <c r="W918" s="27">
        <f t="shared" si="327"/>
        <v>26.71265550947232</v>
      </c>
      <c r="X918" s="27">
        <f t="shared" si="327"/>
        <v>26.798118192696624</v>
      </c>
      <c r="Y918" s="27">
        <f t="shared" si="327"/>
        <v>26.918224182568949</v>
      </c>
      <c r="Z918" s="27">
        <f t="shared" si="327"/>
        <v>27.062659097236711</v>
      </c>
      <c r="AA918" s="27">
        <f t="shared" si="327"/>
        <v>27.231974378974542</v>
      </c>
      <c r="AB918" s="27">
        <f t="shared" si="327"/>
        <v>27.450945284241996</v>
      </c>
      <c r="AC918" s="27">
        <f t="shared" si="327"/>
        <v>27.724013156051718</v>
      </c>
      <c r="AD918" s="27">
        <f t="shared" si="327"/>
        <v>28.041799514634214</v>
      </c>
      <c r="AE918" s="27">
        <f t="shared" si="327"/>
        <v>28.37688510693479</v>
      </c>
      <c r="AF918" s="27">
        <f t="shared" si="327"/>
        <v>28.732762350986167</v>
      </c>
      <c r="AG918" s="27">
        <f t="shared" si="327"/>
        <v>29.142962878737809</v>
      </c>
      <c r="AH918" s="27">
        <f t="shared" si="327"/>
        <v>29.577373238341593</v>
      </c>
      <c r="AI918" s="27">
        <f t="shared" si="327"/>
        <v>30.037680141674837</v>
      </c>
      <c r="AJ918" s="27">
        <f t="shared" si="327"/>
        <v>30.527019811879413</v>
      </c>
      <c r="AK918" s="27">
        <f t="shared" si="327"/>
        <v>31.037740556783113</v>
      </c>
      <c r="AL918" s="27">
        <f t="shared" si="327"/>
        <v>31.553458803091583</v>
      </c>
      <c r="AM918" s="27">
        <f t="shared" si="327"/>
        <v>32.067860884165157</v>
      </c>
      <c r="AN918" s="27">
        <f t="shared" si="327"/>
        <v>32.604630457981209</v>
      </c>
      <c r="AO918" s="27">
        <f t="shared" si="327"/>
        <v>33.129275311986966</v>
      </c>
      <c r="AP918" s="27">
        <f t="shared" si="327"/>
        <v>33.671865436802946</v>
      </c>
      <c r="AQ918" s="27">
        <f t="shared" si="327"/>
        <v>34.239868828260882</v>
      </c>
      <c r="AR918" s="27">
        <f t="shared" si="327"/>
        <v>34.834997006266434</v>
      </c>
      <c r="AS918" s="27">
        <f t="shared" si="327"/>
        <v>35.458857901836573</v>
      </c>
      <c r="AT918" s="27">
        <f t="shared" si="327"/>
        <v>36.066360841892561</v>
      </c>
      <c r="AU918" s="27">
        <f t="shared" si="327"/>
        <v>36.702720523287681</v>
      </c>
      <c r="AV918" s="27">
        <f t="shared" si="327"/>
        <v>37.385294319310326</v>
      </c>
      <c r="AW918" s="27">
        <f t="shared" si="327"/>
        <v>38.107468235650359</v>
      </c>
      <c r="AY918" s="79"/>
      <c r="AZ918" s="79"/>
    </row>
    <row r="919" spans="1:52" x14ac:dyDescent="0.25">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413.68555596285609</v>
      </c>
      <c r="S919" s="93">
        <f>IF('Net zero activities &amp; levers'!$C$12="Off",('Activity data'!AL8*EF!$H7)*kgtoGg,('Net zero Activity data'!AL8*EF!$H7)*kgtoGg)</f>
        <v>367.10775140126185</v>
      </c>
      <c r="T919" s="93">
        <f>IF('Net zero activities &amp; levers'!$C$12="Off",('Activity data'!AM8*EF!$H7)*kgtoGg,('Net zero Activity data'!AM8*EF!$H7)*kgtoGg)</f>
        <v>380.83942188791741</v>
      </c>
      <c r="U919" s="93">
        <f>IF('Net zero activities &amp; levers'!$C$12="Off",('Activity data'!AN8*EF!$H7)*kgtoGg,('Net zero Activity data'!AN8*EF!$H7)*kgtoGg)</f>
        <v>381.67212300528638</v>
      </c>
      <c r="V919" s="93">
        <f>IF('Net zero activities &amp; levers'!$C$12="Off",('Activity data'!AO8*EF!$H7)*kgtoGg,('Net zero Activity data'!AO8*EF!$H7)*kgtoGg)</f>
        <v>374.38785811845224</v>
      </c>
      <c r="W919" s="93">
        <f>IF('Net zero activities &amp; levers'!$C$12="Off",('Activity data'!AP8*EF!$H7)*kgtoGg,('Net zero Activity data'!AP8*EF!$H7)*kgtoGg)</f>
        <v>371.02013444151527</v>
      </c>
      <c r="X919" s="93">
        <f>IF('Net zero activities &amp; levers'!$C$12="Off",('Activity data'!AQ8*EF!$H7)*kgtoGg,('Net zero Activity data'!AQ8*EF!$H7)*kgtoGg)</f>
        <v>368.19348338242031</v>
      </c>
      <c r="Y919" s="93">
        <f>IF('Net zero activities &amp; levers'!$C$12="Off",('Activity data'!AR8*EF!$H7)*kgtoGg,('Net zero Activity data'!AR8*EF!$H7)*kgtoGg)</f>
        <v>366.87055085566737</v>
      </c>
      <c r="Z919" s="93">
        <f>IF('Net zero activities &amp; levers'!$C$12="Off",('Activity data'!AS8*EF!$H7)*kgtoGg,('Net zero Activity data'!AS8*EF!$H7)*kgtoGg)</f>
        <v>366.5529934062356</v>
      </c>
      <c r="AA919" s="93">
        <f>IF('Net zero activities &amp; levers'!$C$12="Off",('Activity data'!AT8*EF!$H7)*kgtoGg,('Net zero Activity data'!AT8*EF!$H7)*kgtoGg)</f>
        <v>367.22165264198151</v>
      </c>
      <c r="AB919" s="93">
        <f>IF('Net zero activities &amp; levers'!$C$12="Off",('Activity data'!AU8*EF!$H7)*kgtoGg,('Net zero Activity data'!AU8*EF!$H7)*kgtoGg)</f>
        <v>369.78949605483501</v>
      </c>
      <c r="AC919" s="93">
        <f>IF('Net zero activities &amp; levers'!$C$12="Off",('Activity data'!AV8*EF!$H7)*kgtoGg,('Net zero Activity data'!AV8*EF!$H7)*kgtoGg)</f>
        <v>374.32729222117479</v>
      </c>
      <c r="AD919" s="93">
        <f>IF('Net zero activities &amp; levers'!$C$12="Off",('Activity data'!AW8*EF!$H7)*kgtoGg,('Net zero Activity data'!AW8*EF!$H7)*kgtoGg)</f>
        <v>377.19311708928177</v>
      </c>
      <c r="AE919" s="93">
        <f>IF('Net zero activities &amp; levers'!$C$12="Off",('Activity data'!AX8*EF!$H7)*kgtoGg,('Net zero Activity data'!AX8*EF!$H7)*kgtoGg)</f>
        <v>380.30935070420128</v>
      </c>
      <c r="AF919" s="93">
        <f>IF('Net zero activities &amp; levers'!$C$12="Off",('Activity data'!AY8*EF!$H7)*kgtoGg,('Net zero Activity data'!AY8*EF!$H7)*kgtoGg)</f>
        <v>383.76102612503496</v>
      </c>
      <c r="AG919" s="93">
        <f>IF('Net zero activities &amp; levers'!$C$12="Off",('Activity data'!AZ8*EF!$H7)*kgtoGg,('Net zero Activity data'!AZ8*EF!$H7)*kgtoGg)</f>
        <v>388.68748984209822</v>
      </c>
      <c r="AH919" s="93">
        <f>IF('Net zero activities &amp; levers'!$C$12="Off",('Activity data'!BA8*EF!$H7)*kgtoGg,('Net zero Activity data'!BA8*EF!$H7)*kgtoGg)</f>
        <v>393.92268734105562</v>
      </c>
      <c r="AI919" s="93">
        <f>IF('Net zero activities &amp; levers'!$C$12="Off",('Activity data'!BB8*EF!$H7)*kgtoGg,('Net zero Activity data'!BB8*EF!$H7)*kgtoGg)</f>
        <v>399.46311574560417</v>
      </c>
      <c r="AJ919" s="93">
        <f>IF('Net zero activities &amp; levers'!$C$12="Off",('Activity data'!BC8*EF!$H7)*kgtoGg,('Net zero Activity data'!BC8*EF!$H7)*kgtoGg)</f>
        <v>405.36632763723298</v>
      </c>
      <c r="AK919" s="93">
        <f>IF('Net zero activities &amp; levers'!$C$12="Off",('Activity data'!BD8*EF!$H7)*kgtoGg,('Net zero Activity data'!BD8*EF!$H7)*kgtoGg)</f>
        <v>411.34318539398583</v>
      </c>
      <c r="AL919" s="93">
        <f>IF('Net zero activities &amp; levers'!$C$12="Off",('Activity data'!BE8*EF!$H7)*kgtoGg,('Net zero Activity data'!BE8*EF!$H7)*kgtoGg)</f>
        <v>416.84322212096885</v>
      </c>
      <c r="AM919" s="93">
        <f>IF('Net zero activities &amp; levers'!$C$12="Off",('Activity data'!BF8*EF!$H7)*kgtoGg,('Net zero Activity data'!BF8*EF!$H7)*kgtoGg)</f>
        <v>421.66976796734122</v>
      </c>
      <c r="AN919" s="93">
        <f>IF('Net zero activities &amp; levers'!$C$12="Off",('Activity data'!BG8*EF!$H7)*kgtoGg,('Net zero Activity data'!BG8*EF!$H7)*kgtoGg)</f>
        <v>428.70653475916799</v>
      </c>
      <c r="AO919" s="93">
        <f>IF('Net zero activities &amp; levers'!$C$12="Off",('Activity data'!BH8*EF!$H7)*kgtoGg,('Net zero Activity data'!BH8*EF!$H7)*kgtoGg)</f>
        <v>434.88384487983222</v>
      </c>
      <c r="AP919" s="93">
        <f>IF('Net zero activities &amp; levers'!$C$12="Off",('Activity data'!BI8*EF!$H7)*kgtoGg,('Net zero Activity data'!BI8*EF!$H7)*kgtoGg)</f>
        <v>441.09188912493386</v>
      </c>
      <c r="AQ919" s="93">
        <f>IF('Net zero activities &amp; levers'!$C$12="Off",('Activity data'!BJ8*EF!$H7)*kgtoGg,('Net zero Activity data'!BJ8*EF!$H7)*kgtoGg)</f>
        <v>447.51334146869289</v>
      </c>
      <c r="AR919" s="93">
        <f>IF('Net zero activities &amp; levers'!$C$12="Off",('Activity data'!BK8*EF!$H7)*kgtoGg,('Net zero Activity data'!BK8*EF!$H7)*kgtoGg)</f>
        <v>454.16271351860905</v>
      </c>
      <c r="AS919" s="93">
        <f>IF('Net zero activities &amp; levers'!$C$12="Off",('Activity data'!BL8*EF!$H7)*kgtoGg,('Net zero Activity data'!BL8*EF!$H7)*kgtoGg)</f>
        <v>461.04859559187889</v>
      </c>
      <c r="AT919" s="93">
        <f>IF('Net zero activities &amp; levers'!$C$12="Off",('Activity data'!BM8*EF!$H7)*kgtoGg,('Net zero Activity data'!BM8*EF!$H7)*kgtoGg)</f>
        <v>466.95077939830412</v>
      </c>
      <c r="AU919" s="93">
        <f>IF('Net zero activities &amp; levers'!$C$12="Off",('Activity data'!BN8*EF!$H7)*kgtoGg,('Net zero Activity data'!BN8*EF!$H7)*kgtoGg)</f>
        <v>473.05678094171992</v>
      </c>
      <c r="AV919" s="93">
        <f>IF('Net zero activities &amp; levers'!$C$12="Off",('Activity data'!BO8*EF!$H7)*kgtoGg,('Net zero Activity data'!BO8*EF!$H7)*kgtoGg)</f>
        <v>479.75623425821254</v>
      </c>
      <c r="AW919" s="93">
        <f>IF('Net zero activities &amp; levers'!$C$12="Off",('Activity data'!BP8*EF!$H7)*kgtoGg,('Net zero Activity data'!BP8*EF!$H7)*kgtoGg)</f>
        <v>486.8226667581352</v>
      </c>
      <c r="AY919" s="79"/>
      <c r="AZ919" s="79"/>
    </row>
    <row r="920" spans="1:52" x14ac:dyDescent="0.25">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291.3087348709679</v>
      </c>
      <c r="S920" s="93">
        <f>IF('Net zero activities &amp; levers'!$C$12="Off",('Activity data'!AL9*EF!$H8)*kgtoGg,('Net zero Activity data'!AL9*EF!$H8)*kgtoGg)</f>
        <v>258.50961697978511</v>
      </c>
      <c r="T920" s="93">
        <f>IF('Net zero activities &amp; levers'!$C$12="Off",('Activity data'!AM9*EF!$H8)*kgtoGg,('Net zero Activity data'!AM9*EF!$H8)*kgtoGg)</f>
        <v>268.17917275584364</v>
      </c>
      <c r="U920" s="93">
        <f>IF('Net zero activities &amp; levers'!$C$12="Off",('Activity data'!AN9*EF!$H8)*kgtoGg,('Net zero Activity data'!AN9*EF!$H8)*kgtoGg)</f>
        <v>268.76554350418132</v>
      </c>
      <c r="V920" s="93">
        <f>IF('Net zero activities &amp; levers'!$C$12="Off",('Activity data'!AO9*EF!$H8)*kgtoGg,('Net zero Activity data'!AO9*EF!$H8)*kgtoGg)</f>
        <v>263.63611619384227</v>
      </c>
      <c r="W920" s="93">
        <f>IF('Net zero activities &amp; levers'!$C$12="Off",('Activity data'!AP9*EF!$H8)*kgtoGg,('Net zero Activity data'!AP9*EF!$H8)*kgtoGg)</f>
        <v>261.26463546510337</v>
      </c>
      <c r="X920" s="93">
        <f>IF('Net zero activities &amp; levers'!$C$12="Off",('Activity data'!AQ9*EF!$H8)*kgtoGg,('Net zero Activity data'!AQ9*EF!$H8)*kgtoGg)</f>
        <v>259.27416678163655</v>
      </c>
      <c r="Y920" s="93">
        <f>IF('Net zero activities &amp; levers'!$C$12="Off",('Activity data'!AR9*EF!$H8)*kgtoGg,('Net zero Activity data'!AR9*EF!$H8)*kgtoGg)</f>
        <v>258.34258530596463</v>
      </c>
      <c r="Z920" s="93">
        <f>IF('Net zero activities &amp; levers'!$C$12="Off",('Activity data'!AS9*EF!$H8)*kgtoGg,('Net zero Activity data'!AS9*EF!$H8)*kgtoGg)</f>
        <v>258.1189679775145</v>
      </c>
      <c r="AA920" s="93">
        <f>IF('Net zero activities &amp; levers'!$C$12="Off",('Activity data'!AT9*EF!$H8)*kgtoGg,('Net zero Activity data'!AT9*EF!$H8)*kgtoGg)</f>
        <v>258.58982385637535</v>
      </c>
      <c r="AB920" s="93">
        <f>IF('Net zero activities &amp; levers'!$C$12="Off",('Activity data'!AU9*EF!$H8)*kgtoGg,('Net zero Activity data'!AU9*EF!$H8)*kgtoGg)</f>
        <v>260.39804559668738</v>
      </c>
      <c r="AC920" s="93">
        <f>IF('Net zero activities &amp; levers'!$C$12="Off",('Activity data'!AV9*EF!$H8)*kgtoGg,('Net zero Activity data'!AV9*EF!$H8)*kgtoGg)</f>
        <v>263.59346695299269</v>
      </c>
      <c r="AD920" s="93">
        <f>IF('Net zero activities &amp; levers'!$C$12="Off",('Activity data'!AW9*EF!$H8)*kgtoGg,('Net zero Activity data'!AW9*EF!$H8)*kgtoGg)</f>
        <v>265.61152101520645</v>
      </c>
      <c r="AE920" s="93">
        <f>IF('Net zero activities &amp; levers'!$C$12="Off",('Activity data'!AX9*EF!$H8)*kgtoGg,('Net zero Activity data'!AX9*EF!$H8)*kgtoGg)</f>
        <v>267.80590769088269</v>
      </c>
      <c r="AF920" s="93">
        <f>IF('Net zero activities &amp; levers'!$C$12="Off",('Activity data'!AY9*EF!$H8)*kgtoGg,('Net zero Activity data'!AY9*EF!$H8)*kgtoGg)</f>
        <v>270.23650548559647</v>
      </c>
      <c r="AG920" s="93">
        <f>IF('Net zero activities &amp; levers'!$C$12="Off",('Activity data'!AZ9*EF!$H8)*kgtoGg,('Net zero Activity data'!AZ9*EF!$H8)*kgtoGg)</f>
        <v>273.70561841961023</v>
      </c>
      <c r="AH920" s="93">
        <f>IF('Net zero activities &amp; levers'!$C$12="Off",('Activity data'!BA9*EF!$H8)*kgtoGg,('Net zero Activity data'!BA9*EF!$H8)*kgtoGg)</f>
        <v>277.39213523954453</v>
      </c>
      <c r="AI920" s="93">
        <f>IF('Net zero activities &amp; levers'!$C$12="Off",('Activity data'!BB9*EF!$H8)*kgtoGg,('Net zero Activity data'!BB9*EF!$H8)*kgtoGg)</f>
        <v>281.29358929301202</v>
      </c>
      <c r="AJ920" s="93">
        <f>IF('Net zero activities &amp; levers'!$C$12="Off",('Activity data'!BC9*EF!$H8)*kgtoGg,('Net zero Activity data'!BC9*EF!$H8)*kgtoGg)</f>
        <v>285.45050790677192</v>
      </c>
      <c r="AK920" s="93">
        <f>IF('Net zero activities &amp; levers'!$C$12="Off",('Activity data'!BD9*EF!$H8)*kgtoGg,('Net zero Activity data'!BD9*EF!$H8)*kgtoGg)</f>
        <v>289.65928640175946</v>
      </c>
      <c r="AL920" s="93">
        <f>IF('Net zero activities &amp; levers'!$C$12="Off",('Activity data'!BE9*EF!$H8)*kgtoGg,('Net zero Activity data'!BE9*EF!$H8)*kgtoGg)</f>
        <v>293.53229747886155</v>
      </c>
      <c r="AM920" s="93">
        <f>IF('Net zero activities &amp; levers'!$C$12="Off",('Activity data'!BF9*EF!$H8)*kgtoGg,('Net zero Activity data'!BF9*EF!$H8)*kgtoGg)</f>
        <v>296.93105033362571</v>
      </c>
      <c r="AN920" s="93">
        <f>IF('Net zero activities &amp; levers'!$C$12="Off",('Activity data'!BG9*EF!$H8)*kgtoGg,('Net zero Activity data'!BG9*EF!$H8)*kgtoGg)</f>
        <v>301.88619465075811</v>
      </c>
      <c r="AO920" s="93">
        <f>IF('Net zero activities &amp; levers'!$C$12="Off",('Activity data'!BH9*EF!$H8)*kgtoGg,('Net zero Activity data'!BH9*EF!$H8)*kgtoGg)</f>
        <v>306.23612751696118</v>
      </c>
      <c r="AP920" s="93">
        <f>IF('Net zero activities &amp; levers'!$C$12="Off",('Activity data'!BI9*EF!$H8)*kgtoGg,('Net zero Activity data'!BI9*EF!$H8)*kgtoGg)</f>
        <v>310.60770271217035</v>
      </c>
      <c r="AQ920" s="93">
        <f>IF('Net zero activities &amp; levers'!$C$12="Off",('Activity data'!BJ9*EF!$H8)*kgtoGg,('Net zero Activity data'!BJ9*EF!$H8)*kgtoGg)</f>
        <v>315.12955543661644</v>
      </c>
      <c r="AR920" s="93">
        <f>IF('Net zero activities &amp; levers'!$C$12="Off",('Activity data'!BK9*EF!$H8)*kgtoGg,('Net zero Activity data'!BK9*EF!$H8)*kgtoGg)</f>
        <v>319.81190446144291</v>
      </c>
      <c r="AS920" s="93">
        <f>IF('Net zero activities &amp; levers'!$C$12="Off",('Activity data'!BL9*EF!$H8)*kgtoGg,('Net zero Activity data'!BL9*EF!$H8)*kgtoGg)</f>
        <v>324.66079890873908</v>
      </c>
      <c r="AT920" s="93">
        <f>IF('Net zero activities &amp; levers'!$C$12="Off",('Activity data'!BM9*EF!$H8)*kgtoGg,('Net zero Activity data'!BM9*EF!$H8)*kgtoGg)</f>
        <v>328.81699356635488</v>
      </c>
      <c r="AU920" s="93">
        <f>IF('Net zero activities &amp; levers'!$C$12="Off",('Activity data'!BN9*EF!$H8)*kgtoGg,('Net zero Activity data'!BN9*EF!$H8)*kgtoGg)</f>
        <v>333.1167124206732</v>
      </c>
      <c r="AV920" s="93">
        <f>IF('Net zero activities &amp; levers'!$C$12="Off",('Activity data'!BO9*EF!$H8)*kgtoGg,('Net zero Activity data'!BO9*EF!$H8)*kgtoGg)</f>
        <v>337.83432762822417</v>
      </c>
      <c r="AW920" s="93">
        <f>IF('Net zero activities &amp; levers'!$C$12="Off",('Activity data'!BP9*EF!$H8)*kgtoGg,('Net zero Activity data'!BP9*EF!$H8)*kgtoGg)</f>
        <v>342.81036191787291</v>
      </c>
      <c r="AY920" s="79"/>
      <c r="AZ920" s="79"/>
    </row>
    <row r="921" spans="1:52" x14ac:dyDescent="0.25">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35.195504797614646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37.125912791560353</v>
      </c>
      <c r="R921" s="93">
        <f>IF('Net zero activities &amp; levers'!$C$12="Off",('Activity data'!AK10*EF!$H9)*kgtoGg,('Net zero Activity data'!AK10*EF!$H9)*kgtoGg)</f>
        <v>37.849847328761314</v>
      </c>
      <c r="S921" s="93">
        <f>IF('Net zero activities &amp; levers'!$C$12="Off",('Activity data'!AL10*EF!$H9)*kgtoGg,('Net zero Activity data'!AL10*EF!$H9)*kgtoGg)</f>
        <v>34.945734880362735</v>
      </c>
      <c r="T921" s="93">
        <f>IF('Net zero activities &amp; levers'!$C$12="Off",('Activity data'!AM10*EF!$H9)*kgtoGg,('Net zero Activity data'!AM10*EF!$H9)*kgtoGg)</f>
        <v>37.126310121863817</v>
      </c>
      <c r="U921" s="93">
        <f>IF('Net zero activities &amp; levers'!$C$12="Off",('Activity data'!AN10*EF!$H9)*kgtoGg,('Net zero Activity data'!AN10*EF!$H9)*kgtoGg)</f>
        <v>38.091605263801455</v>
      </c>
      <c r="V921" s="93">
        <f>IF('Net zero activities &amp; levers'!$C$12="Off",('Activity data'!AO10*EF!$H9)*kgtoGg,('Net zero Activity data'!AO10*EF!$H9)*kgtoGg)</f>
        <v>38.241190124753324</v>
      </c>
      <c r="W921" s="93">
        <f>IF('Net zero activities &amp; levers'!$C$12="Off",('Activity data'!AP10*EF!$H9)*kgtoGg,('Net zero Activity data'!AP10*EF!$H9)*kgtoGg)</f>
        <v>38.775797644226841</v>
      </c>
      <c r="X921" s="93">
        <f>IF('Net zero activities &amp; levers'!$C$12="Off",('Activity data'!AQ10*EF!$H9)*kgtoGg,('Net zero Activity data'!AQ10*EF!$H9)*kgtoGg)</f>
        <v>39.362770285967983</v>
      </c>
      <c r="Y921" s="93">
        <f>IF('Net zero activities &amp; levers'!$C$12="Off",('Activity data'!AR10*EF!$H9)*kgtoGg,('Net zero Activity data'!AR10*EF!$H9)*kgtoGg)</f>
        <v>40.111631744252151</v>
      </c>
      <c r="Z921" s="93">
        <f>IF('Net zero activities &amp; levers'!$C$12="Off",('Activity data'!AS10*EF!$H9)*kgtoGg,('Net zero Activity data'!AS10*EF!$H9)*kgtoGg)</f>
        <v>40.97811083123846</v>
      </c>
      <c r="AA921" s="93">
        <f>IF('Net zero activities &amp; levers'!$C$12="Off",('Activity data'!AT10*EF!$H9)*kgtoGg,('Net zero Activity data'!AT10*EF!$H9)*kgtoGg)</f>
        <v>41.968005840334627</v>
      </c>
      <c r="AB921" s="93">
        <f>IF('Net zero activities &amp; levers'!$C$12="Off",('Activity data'!AU10*EF!$H9)*kgtoGg,('Net zero Activity data'!AU10*EF!$H9)*kgtoGg)</f>
        <v>43.196001546244318</v>
      </c>
      <c r="AC921" s="93">
        <f>IF('Net zero activities &amp; levers'!$C$12="Off",('Activity data'!AV10*EF!$H9)*kgtoGg,('Net zero Activity data'!AV10*EF!$H9)*kgtoGg)</f>
        <v>44.685818417445063</v>
      </c>
      <c r="AD921" s="93">
        <f>IF('Net zero activities &amp; levers'!$C$12="Off",('Activity data'!AW10*EF!$H9)*kgtoGg,('Net zero Activity data'!AW10*EF!$H9)*kgtoGg)</f>
        <v>46.521178227808413</v>
      </c>
      <c r="AE921" s="93">
        <f>IF('Net zero activities &amp; levers'!$C$12="Off",('Activity data'!AX10*EF!$H9)*kgtoGg,('Net zero Activity data'!AX10*EF!$H9)*kgtoGg)</f>
        <v>48.464015550171958</v>
      </c>
      <c r="AF921" s="93">
        <f>IF('Net zero activities &amp; levers'!$C$12="Off",('Activity data'!AY10*EF!$H9)*kgtoGg,('Net zero Activity data'!AY10*EF!$H9)*kgtoGg)</f>
        <v>50.53291732155774</v>
      </c>
      <c r="AG921" s="93">
        <f>IF('Net zero activities &amp; levers'!$C$12="Off",('Activity data'!AZ10*EF!$H9)*kgtoGg,('Net zero Activity data'!AZ10*EF!$H9)*kgtoGg)</f>
        <v>52.891961610432503</v>
      </c>
      <c r="AH921" s="93">
        <f>IF('Net zero activities &amp; levers'!$C$12="Off",('Activity data'!BA10*EF!$H9)*kgtoGg,('Net zero Activity data'!BA10*EF!$H9)*kgtoGg)</f>
        <v>55.402449551952458</v>
      </c>
      <c r="AI921" s="93">
        <f>IF('Net zero activities &amp; levers'!$C$12="Off",('Activity data'!BB10*EF!$H9)*kgtoGg,('Net zero Activity data'!BB10*EF!$H9)*kgtoGg)</f>
        <v>58.074505370530936</v>
      </c>
      <c r="AJ921" s="93">
        <f>IF('Net zero activities &amp; levers'!$C$12="Off",('Activity data'!BC10*EF!$H9)*kgtoGg,('Net zero Activity data'!BC10*EF!$H9)*kgtoGg)</f>
        <v>60.92817105791972</v>
      </c>
      <c r="AK921" s="93">
        <f>IF('Net zero activities &amp; levers'!$C$12="Off",('Activity data'!BD10*EF!$H9)*kgtoGg,('Net zero Activity data'!BD10*EF!$H9)*kgtoGg)</f>
        <v>63.931668908248753</v>
      </c>
      <c r="AL921" s="93">
        <f>IF('Net zero activities &amp; levers'!$C$12="Off",('Activity data'!BE10*EF!$H9)*kgtoGg,('Net zero Activity data'!BE10*EF!$H9)*kgtoGg)</f>
        <v>67.006100228620127</v>
      </c>
      <c r="AM921" s="93">
        <f>IF('Net zero activities &amp; levers'!$C$12="Off",('Activity data'!BF10*EF!$H9)*kgtoGg,('Net zero Activity data'!BF10*EF!$H9)*kgtoGg)</f>
        <v>70.119961035903842</v>
      </c>
      <c r="AN921" s="93">
        <f>IF('Net zero activities &amp; levers'!$C$12="Off",('Activity data'!BG10*EF!$H9)*kgtoGg,('Net zero Activity data'!BG10*EF!$H9)*kgtoGg)</f>
        <v>73.301580570123264</v>
      </c>
      <c r="AO921" s="93">
        <f>IF('Net zero activities &amp; levers'!$C$12="Off",('Activity data'!BH10*EF!$H9)*kgtoGg,('Net zero Activity data'!BH10*EF!$H9)*kgtoGg)</f>
        <v>76.463071745343427</v>
      </c>
      <c r="AP921" s="93">
        <f>IF('Net zero activities &amp; levers'!$C$12="Off",('Activity data'!BI10*EF!$H9)*kgtoGg,('Net zero Activity data'!BI10*EF!$H9)*kgtoGg)</f>
        <v>79.758933969438331</v>
      </c>
      <c r="AQ921" s="93">
        <f>IF('Net zero activities &amp; levers'!$C$12="Off",('Activity data'!BJ10*EF!$H9)*kgtoGg,('Net zero Activity data'!BJ10*EF!$H9)*kgtoGg)</f>
        <v>83.230024655970965</v>
      </c>
      <c r="AR921" s="93">
        <f>IF('Net zero activities &amp; levers'!$C$12="Off",('Activity data'!BK10*EF!$H9)*kgtoGg,('Net zero Activity data'!BK10*EF!$H9)*kgtoGg)</f>
        <v>86.889374999446048</v>
      </c>
      <c r="AS921" s="93">
        <f>IF('Net zero activities &amp; levers'!$C$12="Off",('Activity data'!BL10*EF!$H9)*kgtoGg,('Net zero Activity data'!BL10*EF!$H9)*kgtoGg)</f>
        <v>90.749855374578985</v>
      </c>
      <c r="AT921" s="93">
        <f>IF('Net zero activities &amp; levers'!$C$12="Off",('Activity data'!BM10*EF!$H9)*kgtoGg,('Net zero Activity data'!BM10*EF!$H9)*kgtoGg)</f>
        <v>94.576410142711268</v>
      </c>
      <c r="AU921" s="93">
        <f>IF('Net zero activities &amp; levers'!$C$12="Off",('Activity data'!BN10*EF!$H9)*kgtoGg,('Net zero Activity data'!BN10*EF!$H9)*kgtoGg)</f>
        <v>98.607869573421212</v>
      </c>
      <c r="AV921" s="93">
        <f>IF('Net zero activities &amp; levers'!$C$12="Off",('Activity data'!BO10*EF!$H9)*kgtoGg,('Net zero Activity data'!BO10*EF!$H9)*kgtoGg)</f>
        <v>102.94029053222913</v>
      </c>
      <c r="AW921" s="93">
        <f>IF('Net zero activities &amp; levers'!$C$12="Off",('Activity data'!BP10*EF!$H9)*kgtoGg,('Net zero Activity data'!BP10*EF!$H9)*kgtoGg)</f>
        <v>107.54440019266934</v>
      </c>
      <c r="AY921" s="79"/>
      <c r="AZ921" s="79"/>
    </row>
    <row r="922" spans="1:52" x14ac:dyDescent="0.25">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134.50952060304346</v>
      </c>
      <c r="T922" s="93">
        <f>IF('Net zero activities &amp; levers'!$C$12="Off",('Activity data'!AM11*EF!$H10)*kgtoGg,('Net zero Activity data'!AM11*EF!$H10)*kgtoGg)</f>
        <v>134.5978352598826</v>
      </c>
      <c r="U922" s="93">
        <f>IF('Net zero activities &amp; levers'!$C$12="Off",('Activity data'!AN11*EF!$H10)*kgtoGg,('Net zero Activity data'!AN11*EF!$H10)*kgtoGg)</f>
        <v>134.55209180447844</v>
      </c>
      <c r="V922" s="93">
        <f>IF('Net zero activities &amp; levers'!$C$12="Off",('Activity data'!AO11*EF!$H10)*kgtoGg,('Net zero Activity data'!AO11*EF!$H10)*kgtoGg)</f>
        <v>134.53903703800194</v>
      </c>
      <c r="W922" s="93">
        <f>IF('Net zero activities &amp; levers'!$C$12="Off",('Activity data'!AP11*EF!$H10)*kgtoGg,('Net zero Activity data'!AP11*EF!$H10)*kgtoGg)</f>
        <v>134.67854571120449</v>
      </c>
      <c r="X922" s="93">
        <f>IF('Net zero activities &amp; levers'!$C$12="Off",('Activity data'!AQ11*EF!$H10)*kgtoGg,('Net zero Activity data'!AQ11*EF!$H10)*kgtoGg)</f>
        <v>134.90483220689865</v>
      </c>
      <c r="Y922" s="93">
        <f>IF('Net zero activities &amp; levers'!$C$12="Off",('Activity data'!AR11*EF!$H10)*kgtoGg,('Net zero Activity data'!AR11*EF!$H10)*kgtoGg)</f>
        <v>135.11998781656493</v>
      </c>
      <c r="Z922" s="93">
        <f>IF('Net zero activities &amp; levers'!$C$12="Off",('Activity data'!AS11*EF!$H10)*kgtoGg,('Net zero Activity data'!AS11*EF!$H10)*kgtoGg)</f>
        <v>135.32627367041866</v>
      </c>
      <c r="AA922" s="93">
        <f>IF('Net zero activities &amp; levers'!$C$12="Off",('Activity data'!AT11*EF!$H10)*kgtoGg,('Net zero Activity data'!AT11*EF!$H10)*kgtoGg)</f>
        <v>135.52273082086006</v>
      </c>
      <c r="AB922" s="93">
        <f>IF('Net zero activities &amp; levers'!$C$12="Off",('Activity data'!AU11*EF!$H10)*kgtoGg,('Net zero Activity data'!AU11*EF!$H10)*kgtoGg)</f>
        <v>135.7137749763717</v>
      </c>
      <c r="AC922" s="93">
        <f>IF('Net zero activities &amp; levers'!$C$12="Off",('Activity data'!AV11*EF!$H10)*kgtoGg,('Net zero Activity data'!AV11*EF!$H10)*kgtoGg)</f>
        <v>135.90295241350591</v>
      </c>
      <c r="AD922" s="93">
        <f>IF('Net zero activities &amp; levers'!$C$12="Off",('Activity data'!AW11*EF!$H10)*kgtoGg,('Net zero Activity data'!AW11*EF!$H10)*kgtoGg)</f>
        <v>136.0893367545562</v>
      </c>
      <c r="AE922" s="93">
        <f>IF('Net zero activities &amp; levers'!$C$12="Off",('Activity data'!AX11*EF!$H10)*kgtoGg,('Net zero Activity data'!AX11*EF!$H10)*kgtoGg)</f>
        <v>136.27319967317703</v>
      </c>
      <c r="AF922" s="93">
        <f>IF('Net zero activities &amp; levers'!$C$12="Off",('Activity data'!AY11*EF!$H10)*kgtoGg,('Net zero Activity data'!AY11*EF!$H10)*kgtoGg)</f>
        <v>136.45534333351932</v>
      </c>
      <c r="AG922" s="93">
        <f>IF('Net zero activities &amp; levers'!$C$12="Off",('Activity data'!AZ11*EF!$H10)*kgtoGg,('Net zero Activity data'!AZ11*EF!$H10)*kgtoGg)</f>
        <v>136.63687183937546</v>
      </c>
      <c r="AH922" s="93">
        <f>IF('Net zero activities &amp; levers'!$C$12="Off",('Activity data'!BA11*EF!$H10)*kgtoGg,('Net zero Activity data'!BA11*EF!$H10)*kgtoGg)</f>
        <v>136.81627550490597</v>
      </c>
      <c r="AI922" s="93">
        <f>IF('Net zero activities &amp; levers'!$C$12="Off",('Activity data'!BB11*EF!$H10)*kgtoGg,('Net zero Activity data'!BB11*EF!$H10)*kgtoGg)</f>
        <v>136.99582569477411</v>
      </c>
      <c r="AJ922" s="93">
        <f>IF('Net zero activities &amp; levers'!$C$12="Off",('Activity data'!BC11*EF!$H10)*kgtoGg,('Net zero Activity data'!BC11*EF!$H10)*kgtoGg)</f>
        <v>137.17364609726505</v>
      </c>
      <c r="AK922" s="93">
        <f>IF('Net zero activities &amp; levers'!$C$12="Off",('Activity data'!BD11*EF!$H10)*kgtoGg,('Net zero Activity data'!BD11*EF!$H10)*kgtoGg)</f>
        <v>137.3452157051286</v>
      </c>
      <c r="AL922" s="93">
        <f>IF('Net zero activities &amp; levers'!$C$12="Off",('Activity data'!BE11*EF!$H10)*kgtoGg,('Net zero Activity data'!BE11*EF!$H10)*kgtoGg)</f>
        <v>137.50892236978345</v>
      </c>
      <c r="AM922" s="93">
        <f>IF('Net zero activities &amp; levers'!$C$12="Off",('Activity data'!BF11*EF!$H10)*kgtoGg,('Net zero Activity data'!BF11*EF!$H10)*kgtoGg)</f>
        <v>137.66487719948714</v>
      </c>
      <c r="AN922" s="93">
        <f>IF('Net zero activities &amp; levers'!$C$12="Off",('Activity data'!BG11*EF!$H10)*kgtoGg,('Net zero Activity data'!BG11*EF!$H10)*kgtoGg)</f>
        <v>137.8161644943176</v>
      </c>
      <c r="AO922" s="93">
        <f>IF('Net zero activities &amp; levers'!$C$12="Off",('Activity data'!BH11*EF!$H10)*kgtoGg,('Net zero Activity data'!BH11*EF!$H10)*kgtoGg)</f>
        <v>137.95688571441841</v>
      </c>
      <c r="AP922" s="93">
        <f>IF('Net zero activities &amp; levers'!$C$12="Off",('Activity data'!BI11*EF!$H10)*kgtoGg,('Net zero Activity data'!BI11*EF!$H10)*kgtoGg)</f>
        <v>138.0880956451193</v>
      </c>
      <c r="AQ922" s="93">
        <f>IF('Net zero activities &amp; levers'!$C$12="Off",('Activity data'!BJ11*EF!$H10)*kgtoGg,('Net zero Activity data'!BJ11*EF!$H10)*kgtoGg)</f>
        <v>138.21023608756138</v>
      </c>
      <c r="AR922" s="93">
        <f>IF('Net zero activities &amp; levers'!$C$12="Off",('Activity data'!BK11*EF!$H10)*kgtoGg,('Net zero Activity data'!BK11*EF!$H10)*kgtoGg)</f>
        <v>138.3214494575289</v>
      </c>
      <c r="AS922" s="93">
        <f>IF('Net zero activities &amp; levers'!$C$12="Off",('Activity data'!BL11*EF!$H10)*kgtoGg,('Net zero Activity data'!BL11*EF!$H10)*kgtoGg)</f>
        <v>138.41969286097324</v>
      </c>
      <c r="AT922" s="93">
        <f>IF('Net zero activities &amp; levers'!$C$12="Off",('Activity data'!BM11*EF!$H10)*kgtoGg,('Net zero Activity data'!BM11*EF!$H10)*kgtoGg)</f>
        <v>138.50048221334654</v>
      </c>
      <c r="AU922" s="93">
        <f>IF('Net zero activities &amp; levers'!$C$12="Off",('Activity data'!BN11*EF!$H10)*kgtoGg,('Net zero Activity data'!BN11*EF!$H10)*kgtoGg)</f>
        <v>138.56840641538551</v>
      </c>
      <c r="AV922" s="93">
        <f>IF('Net zero activities &amp; levers'!$C$12="Off",('Activity data'!BO11*EF!$H10)*kgtoGg,('Net zero Activity data'!BO11*EF!$H10)*kgtoGg)</f>
        <v>138.62533860541211</v>
      </c>
      <c r="AW922" s="93">
        <f>IF('Net zero activities &amp; levers'!$C$12="Off",('Activity data'!BP11*EF!$H10)*kgtoGg,('Net zero Activity data'!BP11*EF!$H10)*kgtoGg)</f>
        <v>138.66859186137901</v>
      </c>
      <c r="AY922" s="79"/>
      <c r="AZ922" s="79"/>
    </row>
    <row r="923" spans="1:52" x14ac:dyDescent="0.25">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14.57731005863897</v>
      </c>
      <c r="T923" s="93">
        <f>IF('Net zero activities &amp; levers'!$C$12="Off",('Activity data'!AM12*EF!$H11)*kgtoGg,('Net zero Activity data'!AM12*EF!$H11)*kgtoGg)</f>
        <v>14.586881055024168</v>
      </c>
      <c r="U923" s="93">
        <f>IF('Net zero activities &amp; levers'!$C$12="Off",('Activity data'!AN12*EF!$H11)*kgtoGg,('Net zero Activity data'!AN12*EF!$H11)*kgtoGg)</f>
        <v>14.581923662197322</v>
      </c>
      <c r="V923" s="93">
        <f>IF('Net zero activities &amp; levers'!$C$12="Off",('Activity data'!AO12*EF!$H11)*kgtoGg,('Net zero Activity data'!AO12*EF!$H11)*kgtoGg)</f>
        <v>14.580508867335086</v>
      </c>
      <c r="W923" s="93">
        <f>IF('Net zero activities &amp; levers'!$C$12="Off",('Activity data'!AP12*EF!$H11)*kgtoGg,('Net zero Activity data'!AP12*EF!$H11)*kgtoGg)</f>
        <v>14.595627954638539</v>
      </c>
      <c r="X923" s="93">
        <f>IF('Net zero activities &amp; levers'!$C$12="Off",('Activity data'!AQ12*EF!$H11)*kgtoGg,('Net zero Activity data'!AQ12*EF!$H11)*kgtoGg)</f>
        <v>14.620151485724129</v>
      </c>
      <c r="Y923" s="93">
        <f>IF('Net zero activities &amp; levers'!$C$12="Off",('Activity data'!AR12*EF!$H11)*kgtoGg,('Net zero Activity data'!AR12*EF!$H11)*kgtoGg)</f>
        <v>14.643468720213551</v>
      </c>
      <c r="Z923" s="93">
        <f>IF('Net zero activities &amp; levers'!$C$12="Off",('Activity data'!AS12*EF!$H11)*kgtoGg,('Net zero Activity data'!AS12*EF!$H11)*kgtoGg)</f>
        <v>14.665824705417089</v>
      </c>
      <c r="AA923" s="93">
        <f>IF('Net zero activities &amp; levers'!$C$12="Off",('Activity data'!AT12*EF!$H11)*kgtoGg,('Net zero Activity data'!AT12*EF!$H11)*kgtoGg)</f>
        <v>14.687115516523853</v>
      </c>
      <c r="AB923" s="93">
        <f>IF('Net zero activities &amp; levers'!$C$12="Off",('Activity data'!AU12*EF!$H11)*kgtoGg,('Net zero Activity data'!AU12*EF!$H11)*kgtoGg)</f>
        <v>14.707819700713191</v>
      </c>
      <c r="AC923" s="93">
        <f>IF('Net zero activities &amp; levers'!$C$12="Off",('Activity data'!AV12*EF!$H11)*kgtoGg,('Net zero Activity data'!AV12*EF!$H11)*kgtoGg)</f>
        <v>14.728321581508247</v>
      </c>
      <c r="AD923" s="93">
        <f>IF('Net zero activities &amp; levers'!$C$12="Off",('Activity data'!AW12*EF!$H11)*kgtoGg,('Net zero Activity data'!AW12*EF!$H11)*kgtoGg)</f>
        <v>14.748520763821768</v>
      </c>
      <c r="AE923" s="93">
        <f>IF('Net zero activities &amp; levers'!$C$12="Off",('Activity data'!AX12*EF!$H11)*kgtoGg,('Net zero Activity data'!AX12*EF!$H11)*kgtoGg)</f>
        <v>14.768446689964435</v>
      </c>
      <c r="AF923" s="93">
        <f>IF('Net zero activities &amp; levers'!$C$12="Off",('Activity data'!AY12*EF!$H11)*kgtoGg,('Net zero Activity data'!AY12*EF!$H11)*kgtoGg)</f>
        <v>14.788186293526485</v>
      </c>
      <c r="AG923" s="93">
        <f>IF('Net zero activities &amp; levers'!$C$12="Off",('Activity data'!AZ12*EF!$H11)*kgtoGg,('Net zero Activity data'!AZ12*EF!$H11)*kgtoGg)</f>
        <v>14.80785923044933</v>
      </c>
      <c r="AH923" s="93">
        <f>IF('Net zero activities &amp; levers'!$C$12="Off",('Activity data'!BA12*EF!$H11)*kgtoGg,('Net zero Activity data'!BA12*EF!$H11)*kgtoGg)</f>
        <v>14.827301890317345</v>
      </c>
      <c r="AI923" s="93">
        <f>IF('Net zero activities &amp; levers'!$C$12="Off",('Activity data'!BB12*EF!$H11)*kgtoGg,('Net zero Activity data'!BB12*EF!$H11)*kgtoGg)</f>
        <v>14.846760429586991</v>
      </c>
      <c r="AJ923" s="93">
        <f>IF('Net zero activities &amp; levers'!$C$12="Off",('Activity data'!BC12*EF!$H11)*kgtoGg,('Net zero Activity data'!BC12*EF!$H11)*kgtoGg)</f>
        <v>14.866031505197411</v>
      </c>
      <c r="AK923" s="93">
        <f>IF('Net zero activities &amp; levers'!$C$12="Off",('Activity data'!BD12*EF!$H11)*kgtoGg,('Net zero Activity data'!BD12*EF!$H11)*kgtoGg)</f>
        <v>14.884625158339979</v>
      </c>
      <c r="AL923" s="93">
        <f>IF('Net zero activities &amp; levers'!$C$12="Off",('Activity data'!BE12*EF!$H11)*kgtoGg,('Net zero Activity data'!BE12*EF!$H11)*kgtoGg)</f>
        <v>14.902366674320708</v>
      </c>
      <c r="AM923" s="93">
        <f>IF('Net zero activities &amp; levers'!$C$12="Off",('Activity data'!BF12*EF!$H11)*kgtoGg,('Net zero Activity data'!BF12*EF!$H11)*kgtoGg)</f>
        <v>14.919268094365481</v>
      </c>
      <c r="AN923" s="93">
        <f>IF('Net zero activities &amp; levers'!$C$12="Off",('Activity data'!BG12*EF!$H11)*kgtoGg,('Net zero Activity data'!BG12*EF!$H11)*kgtoGg)</f>
        <v>14.935663675843946</v>
      </c>
      <c r="AO923" s="93">
        <f>IF('Net zero activities &amp; levers'!$C$12="Off",('Activity data'!BH12*EF!$H11)*kgtoGg,('Net zero Activity data'!BH12*EF!$H11)*kgtoGg)</f>
        <v>14.950914171482042</v>
      </c>
      <c r="AP923" s="93">
        <f>IF('Net zero activities &amp; levers'!$C$12="Off",('Activity data'!BI12*EF!$H11)*kgtoGg,('Net zero Activity data'!BI12*EF!$H11)*kgtoGg)</f>
        <v>14.965133892391199</v>
      </c>
      <c r="AQ923" s="93">
        <f>IF('Net zero activities &amp; levers'!$C$12="Off",('Activity data'!BJ12*EF!$H11)*kgtoGg,('Net zero Activity data'!BJ12*EF!$H11)*kgtoGg)</f>
        <v>14.978370718247056</v>
      </c>
      <c r="AR923" s="93">
        <f>IF('Net zero activities &amp; levers'!$C$12="Off",('Activity data'!BK12*EF!$H11)*kgtoGg,('Net zero Activity data'!BK12*EF!$H11)*kgtoGg)</f>
        <v>14.990423335559308</v>
      </c>
      <c r="AS923" s="93">
        <f>IF('Net zero activities &amp; levers'!$C$12="Off",('Activity data'!BL12*EF!$H11)*kgtoGg,('Net zero Activity data'!BL12*EF!$H11)*kgtoGg)</f>
        <v>15.001070348103873</v>
      </c>
      <c r="AT923" s="93">
        <f>IF('Net zero activities &amp; levers'!$C$12="Off",('Activity data'!BM12*EF!$H11)*kgtoGg,('Net zero Activity data'!BM12*EF!$H11)*kgtoGg)</f>
        <v>15.009825798526281</v>
      </c>
      <c r="AU923" s="93">
        <f>IF('Net zero activities &amp; levers'!$C$12="Off",('Activity data'!BN12*EF!$H11)*kgtoGg,('Net zero Activity data'!BN12*EF!$H11)*kgtoGg)</f>
        <v>15.017187003511392</v>
      </c>
      <c r="AV923" s="93">
        <f>IF('Net zero activities &amp; levers'!$C$12="Off",('Activity data'!BO12*EF!$H11)*kgtoGg,('Net zero Activity data'!BO12*EF!$H11)*kgtoGg)</f>
        <v>15.023356962207361</v>
      </c>
      <c r="AW923" s="93">
        <f>IF('Net zero activities &amp; levers'!$C$12="Off",('Activity data'!BP12*EF!$H11)*kgtoGg,('Net zero Activity data'!BP12*EF!$H11)*kgtoGg)</f>
        <v>15.028044482618171</v>
      </c>
      <c r="AY923" s="79"/>
      <c r="AZ923" s="79"/>
    </row>
    <row r="924" spans="1:52" x14ac:dyDescent="0.25">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15.545788610572222</v>
      </c>
      <c r="R924" s="27">
        <f t="shared" si="329"/>
        <v>15.648067752449878</v>
      </c>
      <c r="S924" s="27">
        <f t="shared" si="329"/>
        <v>15.608841098506876</v>
      </c>
      <c r="T924" s="27">
        <f t="shared" si="329"/>
        <v>15.634176304598387</v>
      </c>
      <c r="U924" s="27">
        <f t="shared" si="329"/>
        <v>15.634727326070967</v>
      </c>
      <c r="V924" s="27">
        <f t="shared" si="329"/>
        <v>15.640036279286257</v>
      </c>
      <c r="W924" s="27">
        <f t="shared" si="329"/>
        <v>15.671136313545395</v>
      </c>
      <c r="X924" s="27">
        <f t="shared" si="329"/>
        <v>15.716429987532408</v>
      </c>
      <c r="Y924" s="27">
        <f t="shared" si="329"/>
        <v>15.75882810444668</v>
      </c>
      <c r="Z924" s="27">
        <f t="shared" si="329"/>
        <v>15.798806458461641</v>
      </c>
      <c r="AA924" s="27">
        <f t="shared" ref="L924:AW927" si="330">AA1387</f>
        <v>15.836270899052716</v>
      </c>
      <c r="AB924" s="27">
        <f t="shared" si="330"/>
        <v>15.872052306531405</v>
      </c>
      <c r="AC924" s="27">
        <f t="shared" si="330"/>
        <v>15.906818975461929</v>
      </c>
      <c r="AD924" s="27">
        <f t="shared" si="330"/>
        <v>15.940458123071297</v>
      </c>
      <c r="AE924" s="27">
        <f t="shared" si="330"/>
        <v>15.973060095106831</v>
      </c>
      <c r="AF924" s="27">
        <f t="shared" si="330"/>
        <v>16.004802135612195</v>
      </c>
      <c r="AG924" s="27">
        <f t="shared" si="330"/>
        <v>16.035908782343299</v>
      </c>
      <c r="AH924" s="27">
        <f t="shared" si="330"/>
        <v>16.066153162175954</v>
      </c>
      <c r="AI924" s="27">
        <f t="shared" si="330"/>
        <v>16.095953148281513</v>
      </c>
      <c r="AJ924" s="27">
        <f t="shared" si="330"/>
        <v>16.125014706287757</v>
      </c>
      <c r="AK924" s="27">
        <f t="shared" si="330"/>
        <v>16.15259436374124</v>
      </c>
      <c r="AL924" s="27">
        <f t="shared" si="330"/>
        <v>16.178446095420561</v>
      </c>
      <c r="AM924" s="27">
        <f t="shared" si="330"/>
        <v>16.202615975057011</v>
      </c>
      <c r="AN924" s="27">
        <f t="shared" si="330"/>
        <v>16.225651111515109</v>
      </c>
      <c r="AO924" s="27">
        <f t="shared" si="330"/>
        <v>16.24657668451183</v>
      </c>
      <c r="AP924" s="27">
        <f t="shared" si="330"/>
        <v>16.2655954113274</v>
      </c>
      <c r="AQ924" s="27">
        <f t="shared" si="330"/>
        <v>16.282804280634604</v>
      </c>
      <c r="AR924" s="27">
        <f t="shared" si="330"/>
        <v>16.297912276425052</v>
      </c>
      <c r="AS924" s="27">
        <f t="shared" si="330"/>
        <v>16.310598247341446</v>
      </c>
      <c r="AT924" s="27">
        <f t="shared" si="330"/>
        <v>16.320133460913411</v>
      </c>
      <c r="AU924" s="27">
        <f t="shared" si="330"/>
        <v>16.327309708106313</v>
      </c>
      <c r="AV924" s="27">
        <f t="shared" si="330"/>
        <v>16.332459568044055</v>
      </c>
      <c r="AW924" s="27">
        <f t="shared" si="330"/>
        <v>16.335152889996454</v>
      </c>
      <c r="AY924" s="79"/>
      <c r="AZ924" s="79"/>
    </row>
    <row r="925" spans="1:52" x14ac:dyDescent="0.25">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23.099483706921031</v>
      </c>
      <c r="T925" s="27">
        <f t="shared" si="330"/>
        <v>23.136977213109546</v>
      </c>
      <c r="U925" s="27">
        <f t="shared" si="330"/>
        <v>23.137792668366455</v>
      </c>
      <c r="V925" s="27">
        <f t="shared" si="330"/>
        <v>23.14564937454492</v>
      </c>
      <c r="W925" s="27">
        <f t="shared" si="330"/>
        <v>23.191674235078761</v>
      </c>
      <c r="X925" s="27">
        <f t="shared" si="330"/>
        <v>23.258704226459077</v>
      </c>
      <c r="Y925" s="27">
        <f t="shared" si="330"/>
        <v>23.321449090391294</v>
      </c>
      <c r="Z925" s="27">
        <f t="shared" si="330"/>
        <v>23.380612953446221</v>
      </c>
      <c r="AA925" s="27">
        <f t="shared" si="330"/>
        <v>23.436056482505219</v>
      </c>
      <c r="AB925" s="27">
        <f t="shared" si="330"/>
        <v>23.489009295199537</v>
      </c>
      <c r="AC925" s="27">
        <f t="shared" si="330"/>
        <v>23.540460398932115</v>
      </c>
      <c r="AD925" s="27">
        <f t="shared" si="330"/>
        <v>23.590242886767914</v>
      </c>
      <c r="AE925" s="27">
        <f t="shared" si="330"/>
        <v>23.638490461145512</v>
      </c>
      <c r="AF925" s="27">
        <f t="shared" si="330"/>
        <v>23.685465425068244</v>
      </c>
      <c r="AG925" s="27">
        <f t="shared" si="330"/>
        <v>23.731500071382303</v>
      </c>
      <c r="AH925" s="27">
        <f t="shared" si="330"/>
        <v>23.776258651136008</v>
      </c>
      <c r="AI925" s="27">
        <f t="shared" si="330"/>
        <v>23.820359573758481</v>
      </c>
      <c r="AJ925" s="27">
        <f t="shared" si="330"/>
        <v>23.863367698540223</v>
      </c>
      <c r="AK925" s="27">
        <f t="shared" si="330"/>
        <v>23.904182762513823</v>
      </c>
      <c r="AL925" s="27">
        <f t="shared" si="330"/>
        <v>23.94244067358829</v>
      </c>
      <c r="AM925" s="27">
        <f t="shared" si="330"/>
        <v>23.978209616159802</v>
      </c>
      <c r="AN925" s="27">
        <f t="shared" si="330"/>
        <v>24.012299255226694</v>
      </c>
      <c r="AO925" s="27">
        <f t="shared" si="330"/>
        <v>24.043266956764896</v>
      </c>
      <c r="AP925" s="27">
        <f t="shared" si="330"/>
        <v>24.071412721554868</v>
      </c>
      <c r="AQ925" s="27">
        <f t="shared" si="330"/>
        <v>24.096880082883459</v>
      </c>
      <c r="AR925" s="27">
        <f t="shared" si="330"/>
        <v>24.119238366910007</v>
      </c>
      <c r="AS925" s="27">
        <f t="shared" si="330"/>
        <v>24.138012302568676</v>
      </c>
      <c r="AT925" s="27">
        <f t="shared" si="330"/>
        <v>24.152123440554998</v>
      </c>
      <c r="AU925" s="27">
        <f t="shared" si="330"/>
        <v>24.162743550277629</v>
      </c>
      <c r="AV925" s="27">
        <f t="shared" si="330"/>
        <v>24.170364814724749</v>
      </c>
      <c r="AW925" s="27">
        <f t="shared" si="330"/>
        <v>24.174350654939559</v>
      </c>
      <c r="AY925" s="79"/>
      <c r="AZ925" s="79"/>
    </row>
    <row r="926" spans="1:52" x14ac:dyDescent="0.25">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5.6203482259438013</v>
      </c>
      <c r="N926" s="27">
        <f t="shared" si="330"/>
        <v>5.629075655008374</v>
      </c>
      <c r="O926" s="27">
        <f t="shared" si="330"/>
        <v>5.6165815405282276</v>
      </c>
      <c r="P926" s="27">
        <f t="shared" si="330"/>
        <v>5.5833231296706112</v>
      </c>
      <c r="Q926" s="27">
        <f t="shared" si="330"/>
        <v>5.5648827699457346</v>
      </c>
      <c r="R926" s="27">
        <f t="shared" si="330"/>
        <v>5.5483103177944031</v>
      </c>
      <c r="S926" s="27">
        <f t="shared" si="330"/>
        <v>5.2803833464567367</v>
      </c>
      <c r="T926" s="27">
        <f t="shared" si="330"/>
        <v>5.4084183105105064</v>
      </c>
      <c r="U926" s="27">
        <f t="shared" si="330"/>
        <v>5.4467115947178373</v>
      </c>
      <c r="V926" s="27">
        <f t="shared" si="330"/>
        <v>5.4224186083093189</v>
      </c>
      <c r="W926" s="27">
        <f t="shared" si="330"/>
        <v>5.4223243033308801</v>
      </c>
      <c r="X926" s="27">
        <f t="shared" si="330"/>
        <v>5.4234073071057072</v>
      </c>
      <c r="Y926" s="27">
        <f t="shared" si="330"/>
        <v>5.4369231886816394</v>
      </c>
      <c r="Z926" s="27">
        <f t="shared" si="330"/>
        <v>5.4591522823339398</v>
      </c>
      <c r="AA926" s="27">
        <f t="shared" si="330"/>
        <v>5.4902125756346534</v>
      </c>
      <c r="AB926" s="27">
        <f t="shared" si="330"/>
        <v>5.5376204396745452</v>
      </c>
      <c r="AC926" s="27">
        <f t="shared" si="330"/>
        <v>5.6023226186449859</v>
      </c>
      <c r="AD926" s="27">
        <f t="shared" si="330"/>
        <v>5.6811895482573158</v>
      </c>
      <c r="AE926" s="27">
        <f t="shared" si="330"/>
        <v>5.7653288791715855</v>
      </c>
      <c r="AF926" s="27">
        <f t="shared" si="330"/>
        <v>5.8557364759404038</v>
      </c>
      <c r="AG926" s="27">
        <f t="shared" si="330"/>
        <v>5.9628535041253414</v>
      </c>
      <c r="AH926" s="27">
        <f t="shared" si="330"/>
        <v>6.077164122124282</v>
      </c>
      <c r="AI926" s="27">
        <f t="shared" si="330"/>
        <v>6.1989600195503085</v>
      </c>
      <c r="AJ926" s="27">
        <f t="shared" si="330"/>
        <v>6.3293136796276546</v>
      </c>
      <c r="AK926" s="27">
        <f t="shared" si="330"/>
        <v>6.4661549750479965</v>
      </c>
      <c r="AL926" s="27">
        <f t="shared" si="330"/>
        <v>6.6045071340041819</v>
      </c>
      <c r="AM926" s="27">
        <f t="shared" si="330"/>
        <v>6.7424345411353785</v>
      </c>
      <c r="AN926" s="27">
        <f t="shared" si="330"/>
        <v>6.8870444673045936</v>
      </c>
      <c r="AO926" s="27">
        <f t="shared" si="330"/>
        <v>7.0281911039522464</v>
      </c>
      <c r="AP926" s="27">
        <f t="shared" si="330"/>
        <v>7.1751234269686286</v>
      </c>
      <c r="AQ926" s="27">
        <f t="shared" si="330"/>
        <v>7.3301139720202508</v>
      </c>
      <c r="AR926" s="27">
        <f t="shared" si="330"/>
        <v>7.49386719023276</v>
      </c>
      <c r="AS926" s="27">
        <f t="shared" si="330"/>
        <v>7.6670892883429591</v>
      </c>
      <c r="AT926" s="27">
        <f t="shared" si="330"/>
        <v>7.8364451360238094</v>
      </c>
      <c r="AU926" s="27">
        <f t="shared" si="330"/>
        <v>8.0154296684326614</v>
      </c>
      <c r="AV926" s="27">
        <f t="shared" si="330"/>
        <v>8.2092106985069559</v>
      </c>
      <c r="AW926" s="27">
        <f t="shared" si="330"/>
        <v>8.4160816764157058</v>
      </c>
      <c r="AY926" s="79"/>
      <c r="AZ926" s="79"/>
    </row>
    <row r="927" spans="1:52" x14ac:dyDescent="0.25">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5">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1.8300977880312246</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1.7866561368117297</v>
      </c>
      <c r="P928" s="93">
        <f>IF('Net zero activities &amp; levers'!$C$12="Off",('Activity data'!AI17*EF!$H16)*kgtoGg,('Net zero Activity data'!AI17*EF!$H16)*kgtoGg)</f>
        <v>1.7489975228040082</v>
      </c>
      <c r="Q928" s="93">
        <f>IF('Net zero activities &amp; levers'!$C$12="Off",('Activity data'!AJ17*EF!$H16)*kgtoGg,('Net zero Activity data'!AJ17*EF!$H16)*kgtoGg)</f>
        <v>1.7216531928010095</v>
      </c>
      <c r="R928" s="93">
        <f>IF('Net zero activities &amp; levers'!$C$12="Off",('Activity data'!AK17*EF!$H16)*kgtoGg,('Net zero Activity data'!AK17*EF!$H16)*kgtoGg)</f>
        <v>1.6967284692901876</v>
      </c>
      <c r="S928" s="93">
        <f>IF('Net zero activities &amp; levers'!$C$12="Off",('Activity data'!AL17*EF!$H16)*kgtoGg,('Net zero Activity data'!AL17*EF!$H16)*kgtoGg)</f>
        <v>1.5145155655524785</v>
      </c>
      <c r="T928" s="93">
        <f>IF('Net zero activities &amp; levers'!$C$12="Off",('Activity data'!AM17*EF!$H16)*kgtoGg,('Net zero Activity data'!AM17*EF!$H16)*kgtoGg)</f>
        <v>1.5668506069334709</v>
      </c>
      <c r="U928" s="93">
        <f>IF('Net zero activities &amp; levers'!$C$12="Off",('Activity data'!AN17*EF!$H16)*kgtoGg,('Net zero Activity data'!AN17*EF!$H16)*kgtoGg)</f>
        <v>1.5655037199865789</v>
      </c>
      <c r="V928" s="93">
        <f>IF('Net zero activities &amp; levers'!$C$12="Off",('Activity data'!AO17*EF!$H16)*kgtoGg,('Net zero Activity data'!AO17*EF!$H16)*kgtoGg)</f>
        <v>1.5302194484882745</v>
      </c>
      <c r="W928" s="93">
        <f>IF('Net zero activities &amp; levers'!$C$12="Off",('Activity data'!AP17*EF!$H16)*kgtoGg,('Net zero Activity data'!AP17*EF!$H16)*kgtoGg)</f>
        <v>1.5112562914072105</v>
      </c>
      <c r="X928" s="93">
        <f>IF('Net zero activities &amp; levers'!$C$12="Off",('Activity data'!AQ17*EF!$H16)*kgtoGg,('Net zero Activity data'!AQ17*EF!$H16)*kgtoGg)</f>
        <v>1.4946104307429604</v>
      </c>
      <c r="Y928" s="93">
        <f>IF('Net zero activities &amp; levers'!$C$12="Off",('Activity data'!AR17*EF!$H16)*kgtoGg,('Net zero Activity data'!AR17*EF!$H16)*kgtoGg)</f>
        <v>1.484639027552376</v>
      </c>
      <c r="Z928" s="93">
        <f>IF('Net zero activities &amp; levers'!$C$12="Off",('Activity data'!AS17*EF!$H16)*kgtoGg,('Net zero Activity data'!AS17*EF!$H16)*kgtoGg)</f>
        <v>1.47919876359957</v>
      </c>
      <c r="AA928" s="93">
        <f>IF('Net zero activities &amp; levers'!$C$12="Off",('Activity data'!AT17*EF!$H16)*kgtoGg,('Net zero Activity data'!AT17*EF!$H16)*kgtoGg)</f>
        <v>1.4781756011479497</v>
      </c>
      <c r="AB928" s="93">
        <f>IF('Net zero activities &amp; levers'!$C$12="Off",('Activity data'!AU17*EF!$H16)*kgtoGg,('Net zero Activity data'!AU17*EF!$H16)*kgtoGg)</f>
        <v>1.4853305981750786</v>
      </c>
      <c r="AC928" s="93">
        <f>IF('Net zero activities &amp; levers'!$C$12="Off",('Activity data'!AV17*EF!$H16)*kgtoGg,('Net zero Activity data'!AV17*EF!$H16)*kgtoGg)</f>
        <v>1.5009046201548932</v>
      </c>
      <c r="AD928" s="93">
        <f>IF('Net zero activities &amp; levers'!$C$12="Off",('Activity data'!AW17*EF!$H16)*kgtoGg,('Net zero Activity data'!AW17*EF!$H16)*kgtoGg)</f>
        <v>1.5230082640507174</v>
      </c>
      <c r="AE928" s="93">
        <f>IF('Net zero activities &amp; levers'!$C$12="Off",('Activity data'!AX17*EF!$H16)*kgtoGg,('Net zero Activity data'!AX17*EF!$H16)*kgtoGg)</f>
        <v>1.546994523932119</v>
      </c>
      <c r="AF928" s="93">
        <f>IF('Net zero activities &amp; levers'!$C$12="Off",('Activity data'!AY17*EF!$H16)*kgtoGg,('Net zero Activity data'!AY17*EF!$H16)*kgtoGg)</f>
        <v>1.5732743305693289</v>
      </c>
      <c r="AG928" s="93">
        <f>IF('Net zero activities &amp; levers'!$C$12="Off",('Activity data'!AZ17*EF!$H16)*kgtoGg,('Net zero Activity data'!AZ17*EF!$H16)*kgtoGg)</f>
        <v>1.6068085159542065</v>
      </c>
      <c r="AH928" s="93">
        <f>IF('Net zero activities &amp; levers'!$C$12="Off",('Activity data'!BA17*EF!$H16)*kgtoGg,('Net zero Activity data'!BA17*EF!$H16)*kgtoGg)</f>
        <v>1.6427431036856912</v>
      </c>
      <c r="AI928" s="93">
        <f>IF('Net zero activities &amp; levers'!$C$12="Off",('Activity data'!BB17*EF!$H16)*kgtoGg,('Net zero Activity data'!BB17*EF!$H16)*kgtoGg)</f>
        <v>1.6811374520450673</v>
      </c>
      <c r="AJ928" s="93">
        <f>IF('Net zero activities &amp; levers'!$C$12="Off",('Activity data'!BC17*EF!$H16)*kgtoGg,('Net zero Activity data'!BC17*EF!$H16)*kgtoGg)</f>
        <v>1.7223403029367834</v>
      </c>
      <c r="AK928" s="93">
        <f>IF('Net zero activities &amp; levers'!$C$12="Off",('Activity data'!BD17*EF!$H16)*kgtoGg,('Net zero Activity data'!BD17*EF!$H16)*kgtoGg)</f>
        <v>1.7651804159303879</v>
      </c>
      <c r="AL928" s="93">
        <f>IF('Net zero activities &amp; levers'!$C$12="Off",('Activity data'!BE17*EF!$H16)*kgtoGg,('Net zero Activity data'!BE17*EF!$H16)*kgtoGg)</f>
        <v>1.807259829394261</v>
      </c>
      <c r="AM928" s="93">
        <f>IF('Net zero activities &amp; levers'!$C$12="Off",('Activity data'!BF17*EF!$H16)*kgtoGg,('Net zero Activity data'!BF17*EF!$H16)*kgtoGg)</f>
        <v>1.8476898450919306</v>
      </c>
      <c r="AN928" s="93">
        <f>IF('Net zero activities &amp; levers'!$C$12="Off",('Activity data'!BG17*EF!$H16)*kgtoGg,('Net zero Activity data'!BG17*EF!$H16)*kgtoGg)</f>
        <v>1.8896907367413041</v>
      </c>
      <c r="AO928" s="93">
        <f>IF('Net zero activities &amp; levers'!$C$12="Off",('Activity data'!BH17*EF!$H16)*kgtoGg,('Net zero Activity data'!BH17*EF!$H16)*kgtoGg)</f>
        <v>1.928603059397513</v>
      </c>
      <c r="AP928" s="93">
        <f>IF('Net zero activities &amp; levers'!$C$12="Off",('Activity data'!BI17*EF!$H16)*kgtoGg,('Net zero Activity data'!BI17*EF!$H16)*kgtoGg)</f>
        <v>1.9685026353312862</v>
      </c>
      <c r="AQ928" s="93">
        <f>IF('Net zero activities &amp; levers'!$C$12="Off",('Activity data'!BJ17*EF!$H16)*kgtoGg,('Net zero Activity data'!BJ17*EF!$H16)*kgtoGg)</f>
        <v>2.0102718369126795</v>
      </c>
      <c r="AR928" s="93">
        <f>IF('Net zero activities &amp; levers'!$C$12="Off",('Activity data'!BK17*EF!$H16)*kgtoGg,('Net zero Activity data'!BK17*EF!$H16)*kgtoGg)</f>
        <v>2.0540358840543407</v>
      </c>
      <c r="AS928" s="93">
        <f>IF('Net zero activities &amp; levers'!$C$12="Off",('Activity data'!BL17*EF!$H16)*kgtoGg,('Net zero Activity data'!BL17*EF!$H16)*kgtoGg)</f>
        <v>2.0998981291819869</v>
      </c>
      <c r="AT928" s="93">
        <f>IF('Net zero activities &amp; levers'!$C$12="Off",('Activity data'!BM17*EF!$H16)*kgtoGg,('Net zero Activity data'!BM17*EF!$H16)*kgtoGg)</f>
        <v>2.1421474966199083</v>
      </c>
      <c r="AU928" s="93">
        <f>IF('Net zero activities &amp; levers'!$C$12="Off",('Activity data'!BN17*EF!$H16)*kgtoGg,('Net zero Activity data'!BN17*EF!$H16)*kgtoGg)</f>
        <v>2.1863895943270379</v>
      </c>
      <c r="AV928" s="93">
        <f>IF('Net zero activities &amp; levers'!$C$12="Off",('Activity data'!BO17*EF!$H16)*kgtoGg,('Net zero Activity data'!BO17*EF!$H16)*kgtoGg)</f>
        <v>2.2345575488332261</v>
      </c>
      <c r="AW928" s="93">
        <f>IF('Net zero activities &amp; levers'!$C$12="Off",('Activity data'!BP17*EF!$H16)*kgtoGg,('Net zero Activity data'!BP17*EF!$H16)*kgtoGg)</f>
        <v>2.2856723410251796</v>
      </c>
      <c r="AY928" s="79"/>
      <c r="AZ928" s="79"/>
    </row>
    <row r="929" spans="1:52" x14ac:dyDescent="0.25">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0.24756197704412702</v>
      </c>
      <c r="P929" s="93">
        <f>IF('Net zero activities &amp; levers'!$C$12="Off",('Activity data'!AI18*EF!$H17)*kgtoGg,('Net zero Activity data'!AI18*EF!$H17)*kgtoGg)</f>
        <v>0.24234393830437845</v>
      </c>
      <c r="Q929" s="93">
        <f>IF('Net zero activities &amp; levers'!$C$12="Off",('Activity data'!AJ18*EF!$H17)*kgtoGg,('Net zero Activity data'!AJ18*EF!$H17)*kgtoGg)</f>
        <v>0.23855506351363703</v>
      </c>
      <c r="R929" s="93">
        <f>IF('Net zero activities &amp; levers'!$C$12="Off",('Activity data'!AK18*EF!$H17)*kgtoGg,('Net zero Activity data'!AK18*EF!$H17)*kgtoGg)</f>
        <v>0.2351014533295149</v>
      </c>
      <c r="S929" s="93">
        <f>IF('Net zero activities &amp; levers'!$C$12="Off",('Activity data'!AL18*EF!$H17)*kgtoGg,('Net zero Activity data'!AL18*EF!$H17)*kgtoGg)</f>
        <v>0.20985373735169108</v>
      </c>
      <c r="T929" s="93">
        <f>IF('Net zero activities &amp; levers'!$C$12="Off",('Activity data'!AM18*EF!$H17)*kgtoGg,('Net zero Activity data'!AM18*EF!$H17)*kgtoGg)</f>
        <v>0.21710536571263853</v>
      </c>
      <c r="U929" s="93">
        <f>IF('Net zero activities &amp; levers'!$C$12="Off",('Activity data'!AN18*EF!$H17)*kgtoGg,('Net zero Activity data'!AN18*EF!$H17)*kgtoGg)</f>
        <v>0.21691873886902968</v>
      </c>
      <c r="V929" s="93">
        <f>IF('Net zero activities &amp; levers'!$C$12="Off",('Activity data'!AO18*EF!$H17)*kgtoGg,('Net zero Activity data'!AO18*EF!$H17)*kgtoGg)</f>
        <v>0.21202969288491011</v>
      </c>
      <c r="W929" s="93">
        <f>IF('Net zero activities &amp; levers'!$C$12="Off",('Activity data'!AP18*EF!$H17)*kgtoGg,('Net zero Activity data'!AP18*EF!$H17)*kgtoGg)</f>
        <v>0.20940212703087621</v>
      </c>
      <c r="X929" s="93">
        <f>IF('Net zero activities &amp; levers'!$C$12="Off",('Activity data'!AQ18*EF!$H17)*kgtoGg,('Net zero Activity data'!AQ18*EF!$H17)*kgtoGg)</f>
        <v>0.2070956495331992</v>
      </c>
      <c r="Y929" s="93">
        <f>IF('Net zero activities &amp; levers'!$C$12="Off",('Activity data'!AR18*EF!$H17)*kgtoGg,('Net zero Activity data'!AR18*EF!$H17)*kgtoGg)</f>
        <v>0.20571399570686735</v>
      </c>
      <c r="Z929" s="93">
        <f>IF('Net zero activities &amp; levers'!$C$12="Off",('Activity data'!AS18*EF!$H17)*kgtoGg,('Net zero Activity data'!AS18*EF!$H17)*kgtoGg)</f>
        <v>0.20496018389493031</v>
      </c>
      <c r="AA929" s="93">
        <f>IF('Net zero activities &amp; levers'!$C$12="Off",('Activity data'!AT18*EF!$H17)*kgtoGg,('Net zero Activity data'!AT18*EF!$H17)*kgtoGg)</f>
        <v>0.20481841284333191</v>
      </c>
      <c r="AB929" s="93">
        <f>IF('Net zero activities &amp; levers'!$C$12="Off",('Activity data'!AU18*EF!$H17)*kgtoGg,('Net zero Activity data'!AU18*EF!$H17)*kgtoGg)</f>
        <v>0.20580982085592342</v>
      </c>
      <c r="AC929" s="93">
        <f>IF('Net zero activities &amp; levers'!$C$12="Off",('Activity data'!AV18*EF!$H17)*kgtoGg,('Net zero Activity data'!AV18*EF!$H17)*kgtoGg)</f>
        <v>0.2079677826441004</v>
      </c>
      <c r="AD929" s="93">
        <f>IF('Net zero activities &amp; levers'!$C$12="Off",('Activity data'!AW18*EF!$H17)*kgtoGg,('Net zero Activity data'!AW18*EF!$H17)*kgtoGg)</f>
        <v>0.21103049945344365</v>
      </c>
      <c r="AE929" s="93">
        <f>IF('Net zero activities &amp; levers'!$C$12="Off",('Activity data'!AX18*EF!$H17)*kgtoGg,('Net zero Activity data'!AX18*EF!$H17)*kgtoGg)</f>
        <v>0.21435407459237918</v>
      </c>
      <c r="AF929" s="93">
        <f>IF('Net zero activities &amp; levers'!$C$12="Off",('Activity data'!AY18*EF!$H17)*kgtoGg,('Net zero Activity data'!AY18*EF!$H17)*kgtoGg)</f>
        <v>0.21799544729605716</v>
      </c>
      <c r="AG929" s="93">
        <f>IF('Net zero activities &amp; levers'!$C$12="Off",('Activity data'!AZ18*EF!$H17)*kgtoGg,('Net zero Activity data'!AZ18*EF!$H17)*kgtoGg)</f>
        <v>0.22264199850498709</v>
      </c>
      <c r="AH929" s="93">
        <f>IF('Net zero activities &amp; levers'!$C$12="Off",('Activity data'!BA18*EF!$H17)*kgtoGg,('Net zero Activity data'!BA18*EF!$H17)*kgtoGg)</f>
        <v>0.22762115336292571</v>
      </c>
      <c r="AI929" s="93">
        <f>IF('Net zero activities &amp; levers'!$C$12="Off",('Activity data'!BB18*EF!$H17)*kgtoGg,('Net zero Activity data'!BB18*EF!$H17)*kgtoGg)</f>
        <v>0.23294113664976548</v>
      </c>
      <c r="AJ929" s="93">
        <f>IF('Net zero activities &amp; levers'!$C$12="Off",('Activity data'!BC18*EF!$H17)*kgtoGg,('Net zero Activity data'!BC18*EF!$H17)*kgtoGg)</f>
        <v>0.23865027061037747</v>
      </c>
      <c r="AK929" s="93">
        <f>IF('Net zero activities &amp; levers'!$C$12="Off",('Activity data'!BD18*EF!$H17)*kgtoGg,('Net zero Activity data'!BD18*EF!$H17)*kgtoGg)</f>
        <v>0.2445862662678385</v>
      </c>
      <c r="AL929" s="93">
        <f>IF('Net zero activities &amp; levers'!$C$12="Off",('Activity data'!BE18*EF!$H17)*kgtoGg,('Net zero Activity data'!BE18*EF!$H17)*kgtoGg)</f>
        <v>0.25041685816257381</v>
      </c>
      <c r="AM929" s="93">
        <f>IF('Net zero activities &amp; levers'!$C$12="Off",('Activity data'!BF18*EF!$H17)*kgtoGg,('Net zero Activity data'!BF18*EF!$H17)*kgtoGg)</f>
        <v>0.25601890682309614</v>
      </c>
      <c r="AN929" s="93">
        <f>IF('Net zero activities &amp; levers'!$C$12="Off",('Activity data'!BG18*EF!$H17)*kgtoGg,('Net zero Activity data'!BG18*EF!$H17)*kgtoGg)</f>
        <v>0.2618386186076424</v>
      </c>
      <c r="AO929" s="93">
        <f>IF('Net zero activities &amp; levers'!$C$12="Off",('Activity data'!BH18*EF!$H17)*kgtoGg,('Net zero Activity data'!BH18*EF!$H17)*kgtoGg)</f>
        <v>0.26723037325458887</v>
      </c>
      <c r="AP929" s="93">
        <f>IF('Net zero activities &amp; levers'!$C$12="Off",('Activity data'!BI18*EF!$H17)*kgtoGg,('Net zero Activity data'!BI18*EF!$H17)*kgtoGg)</f>
        <v>0.27275892331963592</v>
      </c>
      <c r="AQ929" s="93">
        <f>IF('Net zero activities &amp; levers'!$C$12="Off",('Activity data'!BJ18*EF!$H17)*kgtoGg,('Net zero Activity data'!BJ18*EF!$H17)*kgtoGg)</f>
        <v>0.27854653175194277</v>
      </c>
      <c r="AR929" s="93">
        <f>IF('Net zero activities &amp; levers'!$C$12="Off",('Activity data'!BK18*EF!$H17)*kgtoGg,('Net zero Activity data'!BK18*EF!$H17)*kgtoGg)</f>
        <v>0.28461054922604706</v>
      </c>
      <c r="AS929" s="93">
        <f>IF('Net zero activities &amp; levers'!$C$12="Off",('Activity data'!BL18*EF!$H17)*kgtoGg,('Net zero Activity data'!BL18*EF!$H17)*kgtoGg)</f>
        <v>0.29096529642196983</v>
      </c>
      <c r="AT929" s="93">
        <f>IF('Net zero activities &amp; levers'!$C$12="Off",('Activity data'!BM18*EF!$H17)*kgtoGg,('Net zero Activity data'!BM18*EF!$H17)*kgtoGg)</f>
        <v>0.29681943741546851</v>
      </c>
      <c r="AU929" s="93">
        <f>IF('Net zero activities &amp; levers'!$C$12="Off",('Activity data'!BN18*EF!$H17)*kgtoGg,('Net zero Activity data'!BN18*EF!$H17)*kgtoGg)</f>
        <v>0.30294969435259883</v>
      </c>
      <c r="AV929" s="93">
        <f>IF('Net zero activities &amp; levers'!$C$12="Off",('Activity data'!BO18*EF!$H17)*kgtoGg,('Net zero Activity data'!BO18*EF!$H17)*kgtoGg)</f>
        <v>0.3096239243860302</v>
      </c>
      <c r="AW929" s="93">
        <f>IF('Net zero activities &amp; levers'!$C$12="Off",('Activity data'!BP18*EF!$H17)*kgtoGg,('Net zero Activity data'!BP18*EF!$H17)*kgtoGg)</f>
        <v>0.31670647303684163</v>
      </c>
      <c r="AY929" s="79"/>
      <c r="AZ929" s="79"/>
    </row>
    <row r="930" spans="1:52" x14ac:dyDescent="0.25">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7.3513306511079053</v>
      </c>
      <c r="L930" s="27">
        <f t="shared" si="331"/>
        <v>7.3924283487896005</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7.3490557793890403</v>
      </c>
      <c r="T930" s="27">
        <f t="shared" si="331"/>
        <v>7.4722031286599382</v>
      </c>
      <c r="U930" s="27">
        <f t="shared" si="331"/>
        <v>7.5110290618117022</v>
      </c>
      <c r="V930" s="27">
        <f t="shared" si="331"/>
        <v>7.4986513551105292</v>
      </c>
      <c r="W930" s="27">
        <f t="shared" si="331"/>
        <v>7.5163485236950613</v>
      </c>
      <c r="X930" s="27">
        <f t="shared" si="331"/>
        <v>7.5403958263923236</v>
      </c>
      <c r="Y930" s="27">
        <f t="shared" si="331"/>
        <v>7.5741909868676158</v>
      </c>
      <c r="Z930" s="27">
        <f t="shared" si="331"/>
        <v>7.6148317669371268</v>
      </c>
      <c r="AA930" s="27">
        <f t="shared" ref="L930:AW932" si="332">AA1393</f>
        <v>7.6624733302207861</v>
      </c>
      <c r="AB930" s="27">
        <f t="shared" si="332"/>
        <v>7.7240868841392878</v>
      </c>
      <c r="AC930" s="27">
        <f t="shared" si="332"/>
        <v>7.8009221240658375</v>
      </c>
      <c r="AD930" s="27">
        <f t="shared" si="332"/>
        <v>7.8903401538957416</v>
      </c>
      <c r="AE930" s="27">
        <f t="shared" si="332"/>
        <v>7.9846258042350273</v>
      </c>
      <c r="AF930" s="27">
        <f t="shared" si="332"/>
        <v>8.0847617640235896</v>
      </c>
      <c r="AG930" s="27">
        <f t="shared" si="332"/>
        <v>8.2001830904466289</v>
      </c>
      <c r="AH930" s="27">
        <f t="shared" si="332"/>
        <v>8.3224165263522423</v>
      </c>
      <c r="AI930" s="27">
        <f t="shared" si="332"/>
        <v>8.4519366750356451</v>
      </c>
      <c r="AJ930" s="27">
        <f t="shared" si="332"/>
        <v>8.5896260000981943</v>
      </c>
      <c r="AK930" s="27">
        <f t="shared" si="332"/>
        <v>8.73333148514876</v>
      </c>
      <c r="AL930" s="27">
        <f t="shared" si="332"/>
        <v>8.8784431562032786</v>
      </c>
      <c r="AM930" s="27">
        <f t="shared" si="332"/>
        <v>9.0231844875655636</v>
      </c>
      <c r="AN930" s="27">
        <f t="shared" si="332"/>
        <v>9.1742195350652782</v>
      </c>
      <c r="AO930" s="27">
        <f t="shared" si="332"/>
        <v>9.3218429554501228</v>
      </c>
      <c r="AP930" s="27">
        <f t="shared" si="332"/>
        <v>9.4745157768469301</v>
      </c>
      <c r="AQ930" s="27">
        <f t="shared" si="332"/>
        <v>9.634339327572718</v>
      </c>
      <c r="AR930" s="27">
        <f t="shared" si="332"/>
        <v>9.8017951913514132</v>
      </c>
      <c r="AS930" s="27">
        <f t="shared" si="332"/>
        <v>9.9773358042922293</v>
      </c>
      <c r="AT930" s="27">
        <f t="shared" si="332"/>
        <v>10.148273651523894</v>
      </c>
      <c r="AU930" s="27">
        <f t="shared" si="332"/>
        <v>10.327331145455831</v>
      </c>
      <c r="AV930" s="27">
        <f t="shared" si="332"/>
        <v>10.519392265782431</v>
      </c>
      <c r="AW930" s="27">
        <f t="shared" si="332"/>
        <v>10.722595981265105</v>
      </c>
      <c r="AY930" s="79"/>
      <c r="AZ930" s="79"/>
    </row>
    <row r="931" spans="1:52" x14ac:dyDescent="0.25">
      <c r="A931" s="95" t="str">
        <f t="shared" si="326"/>
        <v>DS Cattle MMCH4</v>
      </c>
      <c r="B931" s="95" t="s">
        <v>974</v>
      </c>
      <c r="C931" s="95" t="s">
        <v>1229</v>
      </c>
      <c r="D931" t="s">
        <v>15</v>
      </c>
      <c r="E931" t="s">
        <v>22</v>
      </c>
      <c r="F931" t="s">
        <v>6</v>
      </c>
      <c r="G931" t="s">
        <v>137</v>
      </c>
      <c r="H931" t="s">
        <v>1227</v>
      </c>
      <c r="I931" t="s">
        <v>121</v>
      </c>
      <c r="J931" t="s">
        <v>286</v>
      </c>
      <c r="K931" s="27">
        <f t="shared" si="331"/>
        <v>2.0944490884992812</v>
      </c>
      <c r="L931" s="27">
        <f t="shared" si="332"/>
        <v>2.1061581299686476</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2.0938009605311412</v>
      </c>
      <c r="T931" s="27">
        <f t="shared" si="332"/>
        <v>2.1288865614478496</v>
      </c>
      <c r="U931" s="27">
        <f t="shared" si="332"/>
        <v>2.1399483602104432</v>
      </c>
      <c r="V931" s="27">
        <f t="shared" si="332"/>
        <v>2.1364218589893245</v>
      </c>
      <c r="W931" s="27">
        <f t="shared" si="332"/>
        <v>2.1414639146891727</v>
      </c>
      <c r="X931" s="27">
        <f t="shared" si="332"/>
        <v>2.148315171095053</v>
      </c>
      <c r="Y931" s="27">
        <f t="shared" si="332"/>
        <v>2.1579436650932786</v>
      </c>
      <c r="Z931" s="27">
        <f t="shared" si="332"/>
        <v>2.1695225273173109</v>
      </c>
      <c r="AA931" s="27">
        <f t="shared" si="332"/>
        <v>2.1830959650430519</v>
      </c>
      <c r="AB931" s="27">
        <f t="shared" si="332"/>
        <v>2.2006501274074339</v>
      </c>
      <c r="AC931" s="27">
        <f t="shared" si="332"/>
        <v>2.222541061969673</v>
      </c>
      <c r="AD931" s="27">
        <f t="shared" si="332"/>
        <v>2.2480169274913004</v>
      </c>
      <c r="AE931" s="27">
        <f t="shared" si="332"/>
        <v>2.2748796145045582</v>
      </c>
      <c r="AF931" s="27">
        <f t="shared" si="332"/>
        <v>2.3034090984386744</v>
      </c>
      <c r="AG931" s="27">
        <f t="shared" si="332"/>
        <v>2.3362934976574303</v>
      </c>
      <c r="AH931" s="27">
        <f t="shared" si="332"/>
        <v>2.3711187178205395</v>
      </c>
      <c r="AI931" s="27">
        <f t="shared" si="332"/>
        <v>2.4080199769567159</v>
      </c>
      <c r="AJ931" s="27">
        <f t="shared" si="332"/>
        <v>2.4472486955465773</v>
      </c>
      <c r="AK931" s="27">
        <f t="shared" si="332"/>
        <v>2.4881914631163022</v>
      </c>
      <c r="AL931" s="27">
        <f t="shared" si="332"/>
        <v>2.5295348635964507</v>
      </c>
      <c r="AM931" s="27">
        <f t="shared" si="332"/>
        <v>2.5707727515282386</v>
      </c>
      <c r="AN931" s="27">
        <f t="shared" si="332"/>
        <v>2.6138037662629046</v>
      </c>
      <c r="AO931" s="27">
        <f t="shared" si="332"/>
        <v>2.6558627829144799</v>
      </c>
      <c r="AP931" s="27">
        <f t="shared" si="332"/>
        <v>2.6993604116825409</v>
      </c>
      <c r="AQ931" s="27">
        <f t="shared" si="332"/>
        <v>2.7448953367219815</v>
      </c>
      <c r="AR931" s="27">
        <f t="shared" si="332"/>
        <v>2.7926047648378689</v>
      </c>
      <c r="AS931" s="27">
        <f t="shared" si="332"/>
        <v>2.8426175984618185</v>
      </c>
      <c r="AT931" s="27">
        <f t="shared" si="332"/>
        <v>2.8913190697077655</v>
      </c>
      <c r="AU931" s="27">
        <f t="shared" si="332"/>
        <v>2.9423338890314197</v>
      </c>
      <c r="AV931" s="27">
        <f t="shared" si="332"/>
        <v>2.9970535387785815</v>
      </c>
      <c r="AW931" s="27">
        <f t="shared" si="332"/>
        <v>3.0549477972293579</v>
      </c>
      <c r="AY931" s="79"/>
      <c r="AZ931" s="79"/>
    </row>
    <row r="932" spans="1:52" x14ac:dyDescent="0.25">
      <c r="A932" s="95" t="str">
        <f t="shared" si="326"/>
        <v>DS Cattle MMCH4</v>
      </c>
      <c r="B932" s="95" t="s">
        <v>974</v>
      </c>
      <c r="C932" s="95" t="s">
        <v>1229</v>
      </c>
      <c r="D932" t="s">
        <v>15</v>
      </c>
      <c r="E932" t="s">
        <v>22</v>
      </c>
      <c r="F932" t="s">
        <v>67</v>
      </c>
      <c r="G932" t="s">
        <v>307</v>
      </c>
      <c r="H932" t="s">
        <v>1227</v>
      </c>
      <c r="I932" t="s">
        <v>121</v>
      </c>
      <c r="J932" t="s">
        <v>286</v>
      </c>
      <c r="K932" s="27">
        <f t="shared" si="331"/>
        <v>0.43258377187145619</v>
      </c>
      <c r="L932" s="27">
        <f t="shared" si="332"/>
        <v>0.43500213637199753</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0.43244990867914801</v>
      </c>
      <c r="T932" s="27">
        <f t="shared" si="332"/>
        <v>0.4396964259930643</v>
      </c>
      <c r="U932" s="27">
        <f t="shared" si="332"/>
        <v>0.44198111014159841</v>
      </c>
      <c r="V932" s="27">
        <f t="shared" si="332"/>
        <v>0.4412527528813921</v>
      </c>
      <c r="W932" s="27">
        <f t="shared" si="332"/>
        <v>0.44229413005527662</v>
      </c>
      <c r="X932" s="27">
        <f t="shared" si="332"/>
        <v>0.4437091763098685</v>
      </c>
      <c r="Y932" s="27">
        <f t="shared" si="332"/>
        <v>0.44569782825374471</v>
      </c>
      <c r="Z932" s="27">
        <f t="shared" si="332"/>
        <v>0.44808930576559047</v>
      </c>
      <c r="AA932" s="27">
        <f t="shared" si="332"/>
        <v>0.45089273933717022</v>
      </c>
      <c r="AB932" s="27">
        <f t="shared" si="332"/>
        <v>0.45451834466189517</v>
      </c>
      <c r="AC932" s="27">
        <f t="shared" si="332"/>
        <v>0.45903965916637413</v>
      </c>
      <c r="AD932" s="27">
        <f t="shared" si="332"/>
        <v>0.46430139890478528</v>
      </c>
      <c r="AE932" s="27">
        <f t="shared" si="332"/>
        <v>0.46984957027577029</v>
      </c>
      <c r="AF932" s="27">
        <f t="shared" si="332"/>
        <v>0.47574199890415431</v>
      </c>
      <c r="AG932" s="27">
        <f t="shared" si="332"/>
        <v>0.48253388395301411</v>
      </c>
      <c r="AH932" s="27">
        <f t="shared" si="332"/>
        <v>0.48972662269139317</v>
      </c>
      <c r="AI932" s="27">
        <f t="shared" si="332"/>
        <v>0.49734814280930212</v>
      </c>
      <c r="AJ932" s="27">
        <f t="shared" si="332"/>
        <v>0.50545037224350875</v>
      </c>
      <c r="AK932" s="27">
        <f t="shared" si="332"/>
        <v>0.51390661829093987</v>
      </c>
      <c r="AL932" s="27">
        <f t="shared" si="332"/>
        <v>0.52244561034374248</v>
      </c>
      <c r="AM932" s="27">
        <f t="shared" si="332"/>
        <v>0.53096281002336188</v>
      </c>
      <c r="AN932" s="27">
        <f t="shared" si="332"/>
        <v>0.5398503589084559</v>
      </c>
      <c r="AO932" s="27">
        <f t="shared" si="332"/>
        <v>0.54853715304646922</v>
      </c>
      <c r="AP932" s="27">
        <f t="shared" si="332"/>
        <v>0.55752107556016206</v>
      </c>
      <c r="AQ932" s="27">
        <f t="shared" si="332"/>
        <v>0.56692577760501295</v>
      </c>
      <c r="AR932" s="27">
        <f t="shared" si="332"/>
        <v>0.57677959762934605</v>
      </c>
      <c r="AS932" s="27">
        <f t="shared" si="332"/>
        <v>0.58710915891103355</v>
      </c>
      <c r="AT932" s="27">
        <f t="shared" si="332"/>
        <v>0.5971678737506273</v>
      </c>
      <c r="AU932" s="27">
        <f t="shared" si="332"/>
        <v>0.60770438336814181</v>
      </c>
      <c r="AV932" s="27">
        <f t="shared" si="332"/>
        <v>0.61900608204064222</v>
      </c>
      <c r="AW932" s="27">
        <f t="shared" si="332"/>
        <v>0.63096345872163018</v>
      </c>
      <c r="AY932" s="79"/>
      <c r="AZ932" s="79"/>
    </row>
    <row r="933" spans="1:52" x14ac:dyDescent="0.25">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8.4723794986300324E-2</v>
      </c>
      <c r="S933" s="93">
        <f>IF('Net zero activities &amp; levers'!$C$12="Off",('Activity data'!AL8*EF!$H21)*kgtoGg,('Net zero Activity data'!AL8*EF!$H21)*kgtoGg)</f>
        <v>7.5184548793854583E-2</v>
      </c>
      <c r="T933" s="93">
        <f>IF('Net zero activities &amp; levers'!$C$12="Off",('Activity data'!AM8*EF!$H21)*kgtoGg,('Net zero Activity data'!AM8*EF!$H21)*kgtoGg)</f>
        <v>7.7996827874817445E-2</v>
      </c>
      <c r="U933" s="93">
        <f>IF('Net zero activities &amp; levers'!$C$12="Off",('Activity data'!AN8*EF!$H21)*kgtoGg,('Net zero Activity data'!AN8*EF!$H21)*kgtoGg)</f>
        <v>7.8167367062700457E-2</v>
      </c>
      <c r="V933" s="93">
        <f>IF('Net zero activities &amp; levers'!$C$12="Off",('Activity data'!AO8*EF!$H21)*kgtoGg,('Net zero Activity data'!AO8*EF!$H21)*kgtoGg)</f>
        <v>7.6675532126714796E-2</v>
      </c>
      <c r="W933" s="93">
        <f>IF('Net zero activities &amp; levers'!$C$12="Off",('Activity data'!AP8*EF!$H21)*kgtoGg,('Net zero Activity data'!AP8*EF!$H21)*kgtoGg)</f>
        <v>7.5985814232863699E-2</v>
      </c>
      <c r="X933" s="93">
        <f>IF('Net zero activities &amp; levers'!$C$12="Off",('Activity data'!AQ8*EF!$H21)*kgtoGg,('Net zero Activity data'!AQ8*EF!$H21)*kgtoGg)</f>
        <v>7.5406909310086853E-2</v>
      </c>
      <c r="Y933" s="93">
        <f>IF('Net zero activities &amp; levers'!$C$12="Off",('Activity data'!AR8*EF!$H21)*kgtoGg,('Net zero Activity data'!AR8*EF!$H21)*kgtoGg)</f>
        <v>7.5135969552675111E-2</v>
      </c>
      <c r="Z933" s="93">
        <f>IF('Net zero activities &amp; levers'!$C$12="Off",('Activity data'!AS8*EF!$H21)*kgtoGg,('Net zero Activity data'!AS8*EF!$H21)*kgtoGg)</f>
        <v>7.5070933024678835E-2</v>
      </c>
      <c r="AA933" s="93">
        <f>IF('Net zero activities &amp; levers'!$C$12="Off",('Activity data'!AT8*EF!$H21)*kgtoGg,('Net zero Activity data'!AT8*EF!$H21)*kgtoGg)</f>
        <v>7.5207876041393992E-2</v>
      </c>
      <c r="AB933" s="93">
        <f>IF('Net zero activities &amp; levers'!$C$12="Off",('Activity data'!AU8*EF!$H21)*kgtoGg,('Net zero Activity data'!AU8*EF!$H21)*kgtoGg)</f>
        <v>7.5733776536907188E-2</v>
      </c>
      <c r="AC933" s="93">
        <f>IF('Net zero activities &amp; levers'!$C$12="Off",('Activity data'!AV8*EF!$H21)*kgtoGg,('Net zero Activity data'!AV8*EF!$H21)*kgtoGg)</f>
        <v>7.6663128085553256E-2</v>
      </c>
      <c r="AD933" s="93">
        <f>IF('Net zero activities &amp; levers'!$C$12="Off",('Activity data'!AW8*EF!$H21)*kgtoGg,('Net zero Activity data'!AW8*EF!$H21)*kgtoGg)</f>
        <v>7.7250055898459388E-2</v>
      </c>
      <c r="AE933" s="93">
        <f>IF('Net zero activities &amp; levers'!$C$12="Off",('Activity data'!AX8*EF!$H21)*kgtoGg,('Net zero Activity data'!AX8*EF!$H21)*kgtoGg)</f>
        <v>7.7888268023863061E-2</v>
      </c>
      <c r="AF933" s="93">
        <f>IF('Net zero activities &amp; levers'!$C$12="Off",('Activity data'!AY8*EF!$H21)*kgtoGg,('Net zero Activity data'!AY8*EF!$H21)*kgtoGg)</f>
        <v>7.8595179436405177E-2</v>
      </c>
      <c r="AG933" s="93">
        <f>IF('Net zero activities &amp; levers'!$C$12="Off",('Activity data'!AZ8*EF!$H21)*kgtoGg,('Net zero Activity data'!AZ8*EF!$H21)*kgtoGg)</f>
        <v>7.9604131032504369E-2</v>
      </c>
      <c r="AH933" s="93">
        <f>IF('Net zero activities &amp; levers'!$C$12="Off",('Activity data'!BA8*EF!$H21)*kgtoGg,('Net zero Activity data'!BA8*EF!$H21)*kgtoGg)</f>
        <v>8.0676312048305387E-2</v>
      </c>
      <c r="AI933" s="93">
        <f>IF('Net zero activities &amp; levers'!$C$12="Off",('Activity data'!BB8*EF!$H21)*kgtoGg,('Net zero Activity data'!BB8*EF!$H21)*kgtoGg)</f>
        <v>8.1811005086332045E-2</v>
      </c>
      <c r="AJ933" s="93">
        <f>IF('Net zero activities &amp; levers'!$C$12="Off",('Activity data'!BC8*EF!$H21)*kgtoGg,('Net zero Activity data'!BC8*EF!$H21)*kgtoGg)</f>
        <v>8.3019997053438474E-2</v>
      </c>
      <c r="AK933" s="93">
        <f>IF('Net zero activities &amp; levers'!$C$12="Off",('Activity data'!BD8*EF!$H21)*kgtoGg,('Net zero Activity data'!BD8*EF!$H21)*kgtoGg)</f>
        <v>8.4244071870522186E-2</v>
      </c>
      <c r="AL933" s="93">
        <f>IF('Net zero activities &amp; levers'!$C$12="Off",('Activity data'!BE8*EF!$H21)*kgtoGg,('Net zero Activity data'!BE8*EF!$H21)*kgtoGg)</f>
        <v>8.5370492596016104E-2</v>
      </c>
      <c r="AM933" s="93">
        <f>IF('Net zero activities &amp; levers'!$C$12="Off",('Activity data'!BF8*EF!$H21)*kgtoGg,('Net zero Activity data'!BF8*EF!$H21)*kgtoGg)</f>
        <v>8.6358980772327357E-2</v>
      </c>
      <c r="AN933" s="93">
        <f>IF('Net zero activities &amp; levers'!$C$12="Off",('Activity data'!BG8*EF!$H21)*kgtoGg,('Net zero Activity data'!BG8*EF!$H21)*kgtoGg)</f>
        <v>8.780012750429271E-2</v>
      </c>
      <c r="AO933" s="93">
        <f>IF('Net zero activities &amp; levers'!$C$12="Off",('Activity data'!BH8*EF!$H21)*kgtoGg,('Net zero Activity data'!BH8*EF!$H21)*kgtoGg)</f>
        <v>8.9065255446726721E-2</v>
      </c>
      <c r="AP933" s="93">
        <f>IF('Net zero activities &amp; levers'!$C$12="Off",('Activity data'!BI8*EF!$H21)*kgtoGg,('Net zero Activity data'!BI8*EF!$H21)*kgtoGg)</f>
        <v>9.0336677811628172E-2</v>
      </c>
      <c r="AQ933" s="93">
        <f>IF('Net zero activities &amp; levers'!$C$12="Off",('Activity data'!BJ8*EF!$H21)*kgtoGg,('Net zero Activity data'!BJ8*EF!$H21)*kgtoGg)</f>
        <v>9.1651806667458438E-2</v>
      </c>
      <c r="AR933" s="93">
        <f>IF('Net zero activities &amp; levers'!$C$12="Off",('Activity data'!BK8*EF!$H21)*kgtoGg,('Net zero Activity data'!BK8*EF!$H21)*kgtoGg)</f>
        <v>9.3013614026271119E-2</v>
      </c>
      <c r="AS933" s="93">
        <f>IF('Net zero activities &amp; levers'!$C$12="Off",('Activity data'!BL8*EF!$H21)*kgtoGg,('Net zero Activity data'!BL8*EF!$H21)*kgtoGg)</f>
        <v>9.4423859205650648E-2</v>
      </c>
      <c r="AT933" s="93">
        <f>IF('Net zero activities &amp; levers'!$C$12="Off",('Activity data'!BM8*EF!$H21)*kgtoGg,('Net zero Activity data'!BM8*EF!$H21)*kgtoGg)</f>
        <v>9.5632640618439277E-2</v>
      </c>
      <c r="AU933" s="93">
        <f>IF('Net zero activities &amp; levers'!$C$12="Off",('Activity data'!BN8*EF!$H21)*kgtoGg,('Net zero Activity data'!BN8*EF!$H21)*kgtoGg)</f>
        <v>9.6883164393063992E-2</v>
      </c>
      <c r="AV933" s="93">
        <f>IF('Net zero activities &amp; levers'!$C$12="Off",('Activity data'!BO8*EF!$H21)*kgtoGg,('Net zero Activity data'!BO8*EF!$H21)*kgtoGg)</f>
        <v>9.8255228515500434E-2</v>
      </c>
      <c r="AW933" s="93">
        <f>IF('Net zero activities &amp; levers'!$C$12="Off",('Activity data'!BP8*EF!$H21)*kgtoGg,('Net zero Activity data'!BP8*EF!$H21)*kgtoGg)</f>
        <v>9.9702450855701577E-2</v>
      </c>
      <c r="AY933" s="79"/>
      <c r="AZ933" s="79"/>
    </row>
    <row r="934" spans="1:52" x14ac:dyDescent="0.25">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6.2235193009076033E-2</v>
      </c>
      <c r="S934" s="93">
        <f>IF('Net zero activities &amp; levers'!$C$12="Off",('Activity data'!AL9*EF!$H22)*kgtoGg,('Net zero Activity data'!AL9*EF!$H22)*kgtoGg)</f>
        <v>5.522799003801046E-2</v>
      </c>
      <c r="T934" s="93">
        <f>IF('Net zero activities &amp; levers'!$C$12="Off",('Activity data'!AM9*EF!$H22)*kgtoGg,('Net zero Activity data'!AM9*EF!$H22)*kgtoGg)</f>
        <v>5.7293793764430084E-2</v>
      </c>
      <c r="U934" s="93">
        <f>IF('Net zero activities &amp; levers'!$C$12="Off",('Activity data'!AN9*EF!$H22)*kgtoGg,('Net zero Activity data'!AN9*EF!$H22)*kgtoGg)</f>
        <v>5.7419066000821604E-2</v>
      </c>
      <c r="V934" s="93">
        <f>IF('Net zero activities &amp; levers'!$C$12="Off",('Activity data'!AO9*EF!$H22)*kgtoGg,('Net zero Activity data'!AO9*EF!$H22)*kgtoGg)</f>
        <v>5.6323215240196872E-2</v>
      </c>
      <c r="W934" s="93">
        <f>IF('Net zero activities &amp; levers'!$C$12="Off",('Activity data'!AP9*EF!$H22)*kgtoGg,('Net zero Activity data'!AP9*EF!$H22)*kgtoGg)</f>
        <v>5.5816572138898381E-2</v>
      </c>
      <c r="X934" s="93">
        <f>IF('Net zero activities &amp; levers'!$C$12="Off",('Activity data'!AQ9*EF!$H22)*kgtoGg,('Net zero Activity data'!AQ9*EF!$H22)*kgtoGg)</f>
        <v>5.5391328444269881E-2</v>
      </c>
      <c r="Y934" s="93">
        <f>IF('Net zero activities &amp; levers'!$C$12="Off",('Activity data'!AR9*EF!$H22)*kgtoGg,('Net zero Activity data'!AR9*EF!$H22)*kgtoGg)</f>
        <v>5.5192305394144728E-2</v>
      </c>
      <c r="Z934" s="93">
        <f>IF('Net zero activities &amp; levers'!$C$12="Off",('Activity data'!AS9*EF!$H22)*kgtoGg,('Net zero Activity data'!AS9*EF!$H22)*kgtoGg)</f>
        <v>5.5144531792016283E-2</v>
      </c>
      <c r="AA934" s="93">
        <f>IF('Net zero activities &amp; levers'!$C$12="Off",('Activity data'!AT9*EF!$H22)*kgtoGg,('Net zero Activity data'!AT9*EF!$H22)*kgtoGg)</f>
        <v>5.5245125433718588E-2</v>
      </c>
      <c r="AB934" s="93">
        <f>IF('Net zero activities &amp; levers'!$C$12="Off",('Activity data'!AU9*EF!$H22)*kgtoGg,('Net zero Activity data'!AU9*EF!$H22)*kgtoGg)</f>
        <v>5.563143389460759E-2</v>
      </c>
      <c r="AC934" s="93">
        <f>IF('Net zero activities &amp; levers'!$C$12="Off",('Activity data'!AV9*EF!$H22)*kgtoGg,('Net zero Activity data'!AV9*EF!$H22)*kgtoGg)</f>
        <v>5.6314103657129723E-2</v>
      </c>
      <c r="AD934" s="93">
        <f>IF('Net zero activities &amp; levers'!$C$12="Off",('Activity data'!AW9*EF!$H22)*kgtoGg,('Net zero Activity data'!AW9*EF!$H22)*kgtoGg)</f>
        <v>5.6745240691589934E-2</v>
      </c>
      <c r="AE934" s="93">
        <f>IF('Net zero activities &amp; levers'!$C$12="Off",('Activity data'!AX9*EF!$H22)*kgtoGg,('Net zero Activity data'!AX9*EF!$H22)*kgtoGg)</f>
        <v>5.7214049422497866E-2</v>
      </c>
      <c r="AF934" s="93">
        <f>IF('Net zero activities &amp; levers'!$C$12="Off",('Activity data'!AY9*EF!$H22)*kgtoGg,('Net zero Activity data'!AY9*EF!$H22)*kgtoGg)</f>
        <v>5.7733322292734486E-2</v>
      </c>
      <c r="AG934" s="93">
        <f>IF('Net zero activities &amp; levers'!$C$12="Off",('Activity data'!AZ9*EF!$H22)*kgtoGg,('Net zero Activity data'!AZ9*EF!$H22)*kgtoGg)</f>
        <v>5.8474463519118447E-2</v>
      </c>
      <c r="AH934" s="93">
        <f>IF('Net zero activities &amp; levers'!$C$12="Off",('Activity data'!BA9*EF!$H22)*kgtoGg,('Net zero Activity data'!BA9*EF!$H22)*kgtoGg)</f>
        <v>5.9262050907877797E-2</v>
      </c>
      <c r="AI934" s="93">
        <f>IF('Net zero activities &amp; levers'!$C$12="Off",('Activity data'!BB9*EF!$H22)*kgtoGg,('Net zero Activity data'!BB9*EF!$H22)*kgtoGg)</f>
        <v>6.0095557483439775E-2</v>
      </c>
      <c r="AJ934" s="93">
        <f>IF('Net zero activities &amp; levers'!$C$12="Off",('Activity data'!BC9*EF!$H22)*kgtoGg,('Net zero Activity data'!BC9*EF!$H22)*kgtoGg)</f>
        <v>6.0983641503182466E-2</v>
      </c>
      <c r="AK934" s="93">
        <f>IF('Net zero activities &amp; levers'!$C$12="Off",('Activity data'!BD9*EF!$H22)*kgtoGg,('Net zero Activity data'!BD9*EF!$H22)*kgtoGg)</f>
        <v>6.188280486704114E-2</v>
      </c>
      <c r="AL934" s="93">
        <f>IF('Net zero activities &amp; levers'!$C$12="Off",('Activity data'!BE9*EF!$H22)*kgtoGg,('Net zero Activity data'!BE9*EF!$H22)*kgtoGg)</f>
        <v>6.2710234885631239E-2</v>
      </c>
      <c r="AM934" s="93">
        <f>IF('Net zero activities &amp; levers'!$C$12="Off",('Activity data'!BF9*EF!$H22)*kgtoGg,('Net zero Activity data'!BF9*EF!$H22)*kgtoGg)</f>
        <v>6.3436344385918234E-2</v>
      </c>
      <c r="AN934" s="93">
        <f>IF('Net zero activities &amp; levers'!$C$12="Off",('Activity data'!BG9*EF!$H22)*kgtoGg,('Net zero Activity data'!BG9*EF!$H22)*kgtoGg)</f>
        <v>6.4494961330930731E-2</v>
      </c>
      <c r="AO934" s="93">
        <f>IF('Net zero activities &amp; levers'!$C$12="Off",('Activity data'!BH9*EF!$H22)*kgtoGg,('Net zero Activity data'!BH9*EF!$H22)*kgtoGg)</f>
        <v>6.5424280912180444E-2</v>
      </c>
      <c r="AP934" s="93">
        <f>IF('Net zero activities &amp; levers'!$C$12="Off",('Activity data'!BI9*EF!$H22)*kgtoGg,('Net zero Activity data'!BI9*EF!$H22)*kgtoGg)</f>
        <v>6.635822416021947E-2</v>
      </c>
      <c r="AQ934" s="93">
        <f>IF('Net zero activities &amp; levers'!$C$12="Off",('Activity data'!BJ9*EF!$H22)*kgtoGg,('Net zero Activity data'!BJ9*EF!$H22)*kgtoGg)</f>
        <v>6.7324272696969223E-2</v>
      </c>
      <c r="AR934" s="93">
        <f>IF('Net zero activities &amp; levers'!$C$12="Off",('Activity data'!BK9*EF!$H22)*kgtoGg,('Net zero Activity data'!BK9*EF!$H22)*kgtoGg)</f>
        <v>6.832460966051758E-2</v>
      </c>
      <c r="AS934" s="93">
        <f>IF('Net zero activities &amp; levers'!$C$12="Off",('Activity data'!BL9*EF!$H22)*kgtoGg,('Net zero Activity data'!BL9*EF!$H22)*kgtoGg)</f>
        <v>6.9360527385201598E-2</v>
      </c>
      <c r="AT934" s="93">
        <f>IF('Net zero activities &amp; levers'!$C$12="Off",('Activity data'!BM9*EF!$H22)*kgtoGg,('Net zero Activity data'!BM9*EF!$H22)*kgtoGg)</f>
        <v>7.0248456738966347E-2</v>
      </c>
      <c r="AU934" s="93">
        <f>IF('Net zero activities &amp; levers'!$C$12="Off",('Activity data'!BN9*EF!$H22)*kgtoGg,('Net zero Activity data'!BN9*EF!$H22)*kgtoGg)</f>
        <v>7.1167048599597618E-2</v>
      </c>
      <c r="AV934" s="93">
        <f>IF('Net zero activities &amp; levers'!$C$12="Off",('Activity data'!BO9*EF!$H22)*kgtoGg,('Net zero Activity data'!BO9*EF!$H22)*kgtoGg)</f>
        <v>7.2174919829804771E-2</v>
      </c>
      <c r="AW934" s="93">
        <f>IF('Net zero activities &amp; levers'!$C$12="Off",('Activity data'!BP9*EF!$H22)*kgtoGg,('Net zero Activity data'!BP9*EF!$H22)*kgtoGg)</f>
        <v>7.3237999708179291E-2</v>
      </c>
      <c r="AY934" s="79"/>
      <c r="AZ934" s="79"/>
    </row>
    <row r="935" spans="1:52" x14ac:dyDescent="0.25">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0.5198656905589939</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0.54837935702304763</v>
      </c>
      <c r="R935" s="93">
        <f>IF('Net zero activities &amp; levers'!$C$12="Off",('Activity data'!AK10*EF!$H23)*kgtoGg,('Net zero Activity data'!AK10*EF!$H23)*kgtoGg)</f>
        <v>0.55907244781022658</v>
      </c>
      <c r="S935" s="93">
        <f>IF('Net zero activities &amp; levers'!$C$12="Off",('Activity data'!AL10*EF!$H23)*kgtoGg,('Net zero Activity data'!AL10*EF!$H23)*kgtoGg)</f>
        <v>0.51617638957411849</v>
      </c>
      <c r="T935" s="93">
        <f>IF('Net zero activities &amp; levers'!$C$12="Off",('Activity data'!AM10*EF!$H23)*kgtoGg,('Net zero Activity data'!AM10*EF!$H23)*kgtoGg)</f>
        <v>0.54838522590868466</v>
      </c>
      <c r="U935" s="93">
        <f>IF('Net zero activities &amp; levers'!$C$12="Off",('Activity data'!AN10*EF!$H23)*kgtoGg,('Net zero Activity data'!AN10*EF!$H23)*kgtoGg)</f>
        <v>0.56264340542457159</v>
      </c>
      <c r="V935" s="93">
        <f>IF('Net zero activities &amp; levers'!$C$12="Off",('Activity data'!AO10*EF!$H23)*kgtoGg,('Net zero Activity data'!AO10*EF!$H23)*kgtoGg)</f>
        <v>0.56485289318396248</v>
      </c>
      <c r="W935" s="93">
        <f>IF('Net zero activities &amp; levers'!$C$12="Off",('Activity data'!AP10*EF!$H23)*kgtoGg,('Net zero Activity data'!AP10*EF!$H23)*kgtoGg)</f>
        <v>0.57274947284341848</v>
      </c>
      <c r="X935" s="93">
        <f>IF('Net zero activities &amp; levers'!$C$12="Off",('Activity data'!AQ10*EF!$H23)*kgtoGg,('Net zero Activity data'!AQ10*EF!$H23)*kgtoGg)</f>
        <v>0.5814195271441791</v>
      </c>
      <c r="Y935" s="93">
        <f>IF('Net zero activities &amp; levers'!$C$12="Off",('Activity data'!AR10*EF!$H23)*kgtoGg,('Net zero Activity data'!AR10*EF!$H23)*kgtoGg)</f>
        <v>0.59248080844650897</v>
      </c>
      <c r="Z935" s="93">
        <f>IF('Net zero activities &amp; levers'!$C$12="Off",('Activity data'!AS10*EF!$H23)*kgtoGg,('Net zero Activity data'!AS10*EF!$H23)*kgtoGg)</f>
        <v>0.60527939597924385</v>
      </c>
      <c r="AA935" s="93">
        <f>IF('Net zero activities &amp; levers'!$C$12="Off",('Activity data'!AT10*EF!$H23)*kgtoGg,('Net zero Activity data'!AT10*EF!$H23)*kgtoGg)</f>
        <v>0.61990093516283751</v>
      </c>
      <c r="AB935" s="93">
        <f>IF('Net zero activities &amp; levers'!$C$12="Off",('Activity data'!AU10*EF!$H23)*kgtoGg,('Net zero Activity data'!AU10*EF!$H23)*kgtoGg)</f>
        <v>0.6380394116338296</v>
      </c>
      <c r="AC935" s="93">
        <f>IF('Net zero activities &amp; levers'!$C$12="Off",('Activity data'!AV10*EF!$H23)*kgtoGg,('Net zero Activity data'!AV10*EF!$H23)*kgtoGg)</f>
        <v>0.66004519563968078</v>
      </c>
      <c r="AD935" s="93">
        <f>IF('Net zero activities &amp; levers'!$C$12="Off",('Activity data'!AW10*EF!$H23)*kgtoGg,('Net zero Activity data'!AW10*EF!$H23)*kgtoGg)</f>
        <v>0.68715492458732297</v>
      </c>
      <c r="AE935" s="93">
        <f>IF('Net zero activities &amp; levers'!$C$12="Off",('Activity data'!AX10*EF!$H23)*kgtoGg,('Net zero Activity data'!AX10*EF!$H23)*kgtoGg)</f>
        <v>0.71585218215024782</v>
      </c>
      <c r="AF935" s="93">
        <f>IF('Net zero activities &amp; levers'!$C$12="Off",('Activity data'!AY10*EF!$H23)*kgtoGg,('Net zero Activity data'!AY10*EF!$H23)*kgtoGg)</f>
        <v>0.74641151221995305</v>
      </c>
      <c r="AG935" s="93">
        <f>IF('Net zero activities &amp; levers'!$C$12="Off",('Activity data'!AZ10*EF!$H23)*kgtoGg,('Net zero Activity data'!AZ10*EF!$H23)*kgtoGg)</f>
        <v>0.78125647879586213</v>
      </c>
      <c r="AH935" s="93">
        <f>IF('Net zero activities &amp; levers'!$C$12="Off",('Activity data'!BA10*EF!$H23)*kgtoGg,('Net zero Activity data'!BA10*EF!$H23)*kgtoGg)</f>
        <v>0.81833838896771882</v>
      </c>
      <c r="AI935" s="93">
        <f>IF('Net zero activities &amp; levers'!$C$12="Off",('Activity data'!BB10*EF!$H23)*kgtoGg,('Net zero Activity data'!BB10*EF!$H23)*kgtoGg)</f>
        <v>0.85780678560886114</v>
      </c>
      <c r="AJ935" s="93">
        <f>IF('Net zero activities &amp; levers'!$C$12="Off",('Activity data'!BC10*EF!$H23)*kgtoGg,('Net zero Activity data'!BC10*EF!$H23)*kgtoGg)</f>
        <v>0.89995770493022353</v>
      </c>
      <c r="AK935" s="93">
        <f>IF('Net zero activities &amp; levers'!$C$12="Off",('Activity data'!BD10*EF!$H23)*kgtoGg,('Net zero Activity data'!BD10*EF!$H23)*kgtoGg)</f>
        <v>0.94432176485868269</v>
      </c>
      <c r="AL935" s="93">
        <f>IF('Net zero activities &amp; levers'!$C$12="Off",('Activity data'!BE10*EF!$H23)*kgtoGg,('Net zero Activity data'!BE10*EF!$H23)*kgtoGg)</f>
        <v>0.98973356874192731</v>
      </c>
      <c r="AM935" s="93">
        <f>IF('Net zero activities &amp; levers'!$C$12="Off",('Activity data'!BF10*EF!$H23)*kgtoGg,('Net zero Activity data'!BF10*EF!$H23)*kgtoGg)</f>
        <v>1.0357277776101246</v>
      </c>
      <c r="AN935" s="93">
        <f>IF('Net zero activities &amp; levers'!$C$12="Off",('Activity data'!BG10*EF!$H23)*kgtoGg,('Net zero Activity data'!BG10*EF!$H23)*kgtoGg)</f>
        <v>1.082722836944096</v>
      </c>
      <c r="AO935" s="93">
        <f>IF('Net zero activities &amp; levers'!$C$12="Off",('Activity data'!BH10*EF!$H23)*kgtoGg,('Net zero Activity data'!BH10*EF!$H23)*kgtoGg)</f>
        <v>1.1294205843539691</v>
      </c>
      <c r="AP935" s="93">
        <f>IF('Net zero activities &amp; levers'!$C$12="Off",('Activity data'!BI10*EF!$H23)*kgtoGg,('Net zero Activity data'!BI10*EF!$H23)*kgtoGg)</f>
        <v>1.1781030993788004</v>
      </c>
      <c r="AQ935" s="93">
        <f>IF('Net zero activities &amp; levers'!$C$12="Off",('Activity data'!BJ10*EF!$H23)*kgtoGg,('Net zero Activity data'!BJ10*EF!$H23)*kgtoGg)</f>
        <v>1.2293738786196051</v>
      </c>
      <c r="AR935" s="93">
        <f>IF('Net zero activities &amp; levers'!$C$12="Off",('Activity data'!BK10*EF!$H23)*kgtoGg,('Net zero Activity data'!BK10*EF!$H23)*kgtoGg)</f>
        <v>1.2834254032176242</v>
      </c>
      <c r="AS935" s="93">
        <f>IF('Net zero activities &amp; levers'!$C$12="Off",('Activity data'!BL10*EF!$H23)*kgtoGg,('Net zero Activity data'!BL10*EF!$H23)*kgtoGg)</f>
        <v>1.3404477788774822</v>
      </c>
      <c r="AT935" s="93">
        <f>IF('Net zero activities &amp; levers'!$C$12="Off",('Activity data'!BM10*EF!$H23)*kgtoGg,('Net zero Activity data'!BM10*EF!$H23)*kgtoGg)</f>
        <v>1.3969690462505737</v>
      </c>
      <c r="AU935" s="93">
        <f>IF('Net zero activities &amp; levers'!$C$12="Off",('Activity data'!BN10*EF!$H23)*kgtoGg,('Net zero Activity data'!BN10*EF!$H23)*kgtoGg)</f>
        <v>1.4565169189962048</v>
      </c>
      <c r="AV935" s="93">
        <f>IF('Net zero activities &amp; levers'!$C$12="Off",('Activity data'!BO10*EF!$H23)*kgtoGg,('Net zero Activity data'!BO10*EF!$H23)*kgtoGg)</f>
        <v>1.5205102336679004</v>
      </c>
      <c r="AW935" s="93">
        <f>IF('Net zero activities &amp; levers'!$C$12="Off",('Activity data'!BP10*EF!$H23)*kgtoGg,('Net zero Activity data'!BP10*EF!$H23)*kgtoGg)</f>
        <v>1.5885166072601415</v>
      </c>
      <c r="AY935" s="79"/>
      <c r="AZ935" s="79"/>
    </row>
    <row r="936" spans="1:52" x14ac:dyDescent="0.25">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3.65765484103747E-2</v>
      </c>
      <c r="T936" s="93">
        <f>IF('Net zero activities &amp; levers'!$C$12="Off",('Activity data'!AM11*EF!$H24)*kgtoGg,IF('Net zero activities &amp; levers'!$C$12="PB",('Activity data'!AM11*EF!$H24)*kgtoGg,IF('Net zero activities &amp; levers'!$C$12="MS",('Net zero Activity data'!AM11*EF!$H24)*kgtoGg,"ERROR")))</f>
        <v>3.660056340430777E-2</v>
      </c>
      <c r="U936" s="93">
        <f>IF('Net zero activities &amp; levers'!$C$12="Off",('Activity data'!AN11*EF!$H24)*kgtoGg,IF('Net zero activities &amp; levers'!$C$12="PB",('Activity data'!AN11*EF!$H24)*kgtoGg,IF('Net zero activities &amp; levers'!$C$12="MS",('Net zero Activity data'!AN11*EF!$H24)*kgtoGg,"ERROR")))</f>
        <v>3.6588124599206483E-2</v>
      </c>
      <c r="V936" s="93">
        <f>IF('Net zero activities &amp; levers'!$C$12="Off",('Activity data'!AO11*EF!$H24)*kgtoGg,IF('Net zero activities &amp; levers'!$C$12="PB",('Activity data'!AO11*EF!$H24)*kgtoGg,IF('Net zero activities &amp; levers'!$C$12="MS",('Net zero Activity data'!AO11*EF!$H24)*kgtoGg,"ERROR")))</f>
        <v>3.6584574677268819E-2</v>
      </c>
      <c r="W936" s="93">
        <f>IF('Net zero activities &amp; levers'!$C$12="Off",('Activity data'!AP11*EF!$H24)*kgtoGg,IF('Net zero activities &amp; levers'!$C$12="PB",('Activity data'!AP11*EF!$H24)*kgtoGg,IF('Net zero activities &amp; levers'!$C$12="MS",('Net zero Activity data'!AP11*EF!$H24)*kgtoGg,"ERROR")))</f>
        <v>3.6622510621997367E-2</v>
      </c>
      <c r="X936" s="93">
        <f>IF('Net zero activities &amp; levers'!$C$12="Off",('Activity data'!AQ11*EF!$H24)*kgtoGg,IF('Net zero activities &amp; levers'!$C$12="PB",('Activity data'!AQ11*EF!$H24)*kgtoGg,IF('Net zero activities &amp; levers'!$C$12="MS",('Net zero Activity data'!AQ11*EF!$H24)*kgtoGg,"ERROR")))</f>
        <v>3.6684043656441803E-2</v>
      </c>
      <c r="Y936" s="93">
        <f>IF('Net zero activities &amp; levers'!$C$12="Off",('Activity data'!AR11*EF!$H24)*kgtoGg,IF('Net zero activities &amp; levers'!$C$12="PB",('Activity data'!AR11*EF!$H24)*kgtoGg,IF('Net zero activities &amp; levers'!$C$12="MS",('Net zero Activity data'!AR11*EF!$H24)*kgtoGg,"ERROR")))</f>
        <v>3.6742549920812093E-2</v>
      </c>
      <c r="Z936" s="93">
        <f>IF('Net zero activities &amp; levers'!$C$12="Off",('Activity data'!AS11*EF!$H24)*kgtoGg,IF('Net zero activities &amp; levers'!$C$12="PB",('Activity data'!AS11*EF!$H24)*kgtoGg,IF('Net zero activities &amp; levers'!$C$12="MS",('Net zero Activity data'!AS11*EF!$H24)*kgtoGg,"ERROR")))</f>
        <v>3.6798644273732452E-2</v>
      </c>
      <c r="AA936" s="93">
        <f>IF('Net zero activities &amp; levers'!$C$12="Off",('Activity data'!AT11*EF!$H24)*kgtoGg,IF('Net zero activities &amp; levers'!$C$12="PB",('Activity data'!AT11*EF!$H24)*kgtoGg,IF('Net zero activities &amp; levers'!$C$12="MS",('Net zero Activity data'!AT11*EF!$H24)*kgtoGg,"ERROR")))</f>
        <v>3.6852065953041607E-2</v>
      </c>
      <c r="AB936" s="93">
        <f>IF('Net zero activities &amp; levers'!$C$12="Off",('Activity data'!AU11*EF!$H24)*kgtoGg,IF('Net zero activities &amp; levers'!$C$12="PB",('Activity data'!AU11*EF!$H24)*kgtoGg,IF('Net zero activities &amp; levers'!$C$12="MS",('Net zero Activity data'!AU11*EF!$H24)*kgtoGg,"ERROR")))</f>
        <v>3.6904015701812273E-2</v>
      </c>
      <c r="AC936" s="93">
        <f>IF('Net zero activities &amp; levers'!$C$12="Off",('Activity data'!AV11*EF!$H24)*kgtoGg,IF('Net zero activities &amp; levers'!$C$12="PB",('Activity data'!AV11*EF!$H24)*kgtoGg,IF('Net zero activities &amp; levers'!$C$12="MS",('Net zero Activity data'!AV11*EF!$H24)*kgtoGg,"ERROR")))</f>
        <v>3.6955457842535608E-2</v>
      </c>
      <c r="AD936" s="93">
        <f>IF('Net zero activities &amp; levers'!$C$12="Off",('Activity data'!AW11*EF!$H24)*kgtoGg,IF('Net zero activities &amp; levers'!$C$12="PB",('Activity data'!AW11*EF!$H24)*kgtoGg,IF('Net zero activities &amp; levers'!$C$12="MS",('Net zero Activity data'!AW11*EF!$H24)*kgtoGg,"ERROR")))</f>
        <v>3.7006140469629946E-2</v>
      </c>
      <c r="AE936" s="93">
        <f>IF('Net zero activities &amp; levers'!$C$12="Off",('Activity data'!AX11*EF!$H24)*kgtoGg,IF('Net zero activities &amp; levers'!$C$12="PB",('Activity data'!AX11*EF!$H24)*kgtoGg,IF('Net zero activities &amp; levers'!$C$12="MS",('Net zero Activity data'!AX11*EF!$H24)*kgtoGg,"ERROR")))</f>
        <v>3.7056137458048741E-2</v>
      </c>
      <c r="AF936" s="93">
        <f>IF('Net zero activities &amp; levers'!$C$12="Off",('Activity data'!AY11*EF!$H24)*kgtoGg,IF('Net zero activities &amp; levers'!$C$12="PB",('Activity data'!AY11*EF!$H24)*kgtoGg,IF('Net zero activities &amp; levers'!$C$12="MS",('Net zero Activity data'!AY11*EF!$H24)*kgtoGg,"ERROR")))</f>
        <v>3.7105666936559145E-2</v>
      </c>
      <c r="AG936" s="93">
        <f>IF('Net zero activities &amp; levers'!$C$12="Off",('Activity data'!AZ11*EF!$H24)*kgtoGg,IF('Net zero activities &amp; levers'!$C$12="PB",('Activity data'!AZ11*EF!$H24)*kgtoGg,IF('Net zero activities &amp; levers'!$C$12="MS",('Net zero Activity data'!AZ11*EF!$H24)*kgtoGg,"ERROR")))</f>
        <v>3.7155029138970848E-2</v>
      </c>
      <c r="AH936" s="93">
        <f>IF('Net zero activities &amp; levers'!$C$12="Off",('Activity data'!BA11*EF!$H24)*kgtoGg,IF('Net zero activities &amp; levers'!$C$12="PB",('Activity data'!BA11*EF!$H24)*kgtoGg,IF('Net zero activities &amp; levers'!$C$12="MS",('Net zero Activity data'!BA11*EF!$H24)*kgtoGg,"ERROR")))</f>
        <v>3.7203813543434237E-2</v>
      </c>
      <c r="AI936" s="93">
        <f>IF('Net zero activities &amp; levers'!$C$12="Off",('Activity data'!BB11*EF!$H24)*kgtoGg,IF('Net zero activities &amp; levers'!$C$12="PB",('Activity data'!BB11*EF!$H24)*kgtoGg,IF('Net zero activities &amp; levers'!$C$12="MS",('Net zero Activity data'!BB11*EF!$H24)*kgtoGg,"ERROR")))</f>
        <v>3.7252637791579363E-2</v>
      </c>
      <c r="AJ936" s="93">
        <f>IF('Net zero activities &amp; levers'!$C$12="Off",('Activity data'!BC11*EF!$H24)*kgtoGg,IF('Net zero activities &amp; levers'!$C$12="PB",('Activity data'!BC11*EF!$H24)*kgtoGg,IF('Net zero activities &amp; levers'!$C$12="MS",('Net zero Activity data'!BC11*EF!$H24)*kgtoGg,"ERROR")))</f>
        <v>3.7300991666687253E-2</v>
      </c>
      <c r="AK936" s="93">
        <f>IF('Net zero activities &amp; levers'!$C$12="Off",('Activity data'!BD11*EF!$H24)*kgtoGg,IF('Net zero activities &amp; levers'!$C$12="PB",('Activity data'!BD11*EF!$H24)*kgtoGg,IF('Net zero activities &amp; levers'!$C$12="MS",('Net zero Activity data'!BD11*EF!$H24)*kgtoGg,"ERROR")))</f>
        <v>3.734764579228101E-2</v>
      </c>
      <c r="AL936" s="93">
        <f>IF('Net zero activities &amp; levers'!$C$12="Off",('Activity data'!BE11*EF!$H24)*kgtoGg,IF('Net zero activities &amp; levers'!$C$12="PB",('Activity data'!BE11*EF!$H24)*kgtoGg,IF('Net zero activities &amp; levers'!$C$12="MS",('Net zero Activity data'!BE11*EF!$H24)*kgtoGg,"ERROR")))</f>
        <v>3.7392161784294088E-2</v>
      </c>
      <c r="AM936" s="93">
        <f>IF('Net zero activities &amp; levers'!$C$12="Off",('Activity data'!BF11*EF!$H24)*kgtoGg,IF('Net zero activities &amp; levers'!$C$12="PB",('Activity data'!BF11*EF!$H24)*kgtoGg,IF('Net zero activities &amp; levers'!$C$12="MS",('Net zero Activity data'!BF11*EF!$H24)*kgtoGg,"ERROR")))</f>
        <v>3.7434569855878279E-2</v>
      </c>
      <c r="AN936" s="93">
        <f>IF('Net zero activities &amp; levers'!$C$12="Off",('Activity data'!BG11*EF!$H24)*kgtoGg,IF('Net zero activities &amp; levers'!$C$12="PB",('Activity data'!BG11*EF!$H24)*kgtoGg,IF('Net zero activities &amp; levers'!$C$12="MS",('Net zero Activity data'!BG11*EF!$H24)*kgtoGg,"ERROR")))</f>
        <v>3.7475708706410447E-2</v>
      </c>
      <c r="AO936" s="93">
        <f>IF('Net zero activities &amp; levers'!$C$12="Off",('Activity data'!BH11*EF!$H24)*kgtoGg,IF('Net zero activities &amp; levers'!$C$12="PB",('Activity data'!BH11*EF!$H24)*kgtoGg,IF('Net zero activities &amp; levers'!$C$12="MS",('Net zero Activity data'!BH11*EF!$H24)*kgtoGg,"ERROR")))</f>
        <v>3.751397437337816E-2</v>
      </c>
      <c r="AP936" s="93">
        <f>IF('Net zero activities &amp; levers'!$C$12="Off",('Activity data'!BI11*EF!$H24)*kgtoGg,IF('Net zero activities &amp; levers'!$C$12="PB",('Activity data'!BI11*EF!$H24)*kgtoGg,IF('Net zero activities &amp; levers'!$C$12="MS",('Net zero Activity data'!BI11*EF!$H24)*kgtoGg,"ERROR")))</f>
        <v>3.7549653679650956E-2</v>
      </c>
      <c r="AQ936" s="93">
        <f>IF('Net zero activities &amp; levers'!$C$12="Off",('Activity data'!BJ11*EF!$H24)*kgtoGg,IF('Net zero activities &amp; levers'!$C$12="PB",('Activity data'!BJ11*EF!$H24)*kgtoGg,IF('Net zero activities &amp; levers'!$C$12="MS",('Net zero Activity data'!BJ11*EF!$H24)*kgtoGg,"ERROR")))</f>
        <v>3.7582866762158565E-2</v>
      </c>
      <c r="AR936" s="93">
        <f>IF('Net zero activities &amp; levers'!$C$12="Off",('Activity data'!BK11*EF!$H24)*kgtoGg,IF('Net zero activities &amp; levers'!$C$12="PB",('Activity data'!BK11*EF!$H24)*kgtoGg,IF('Net zero activities &amp; levers'!$C$12="MS",('Net zero Activity data'!BK11*EF!$H24)*kgtoGg,"ERROR")))</f>
        <v>3.7613108496663765E-2</v>
      </c>
      <c r="AS936" s="93">
        <f>IF('Net zero activities &amp; levers'!$C$12="Off",('Activity data'!BL11*EF!$H24)*kgtoGg,IF('Net zero activities &amp; levers'!$C$12="PB",('Activity data'!BL11*EF!$H24)*kgtoGg,IF('Net zero activities &amp; levers'!$C$12="MS",('Net zero Activity data'!BL11*EF!$H24)*kgtoGg,"ERROR")))</f>
        <v>3.7639823368488236E-2</v>
      </c>
      <c r="AT936" s="93">
        <f>IF('Net zero activities &amp; levers'!$C$12="Off",('Activity data'!BM11*EF!$H24)*kgtoGg,IF('Net zero activities &amp; levers'!$C$12="PB",('Activity data'!BM11*EF!$H24)*kgtoGg,IF('Net zero activities &amp; levers'!$C$12="MS",('Net zero Activity data'!BM11*EF!$H24)*kgtoGg,"ERROR")))</f>
        <v>3.7661792041373814E-2</v>
      </c>
      <c r="AU936" s="93">
        <f>IF('Net zero activities &amp; levers'!$C$12="Off",('Activity data'!BN11*EF!$H24)*kgtoGg,IF('Net zero activities &amp; levers'!$C$12="PB",('Activity data'!BN11*EF!$H24)*kgtoGg,IF('Net zero activities &amp; levers'!$C$12="MS",('Net zero Activity data'!BN11*EF!$H24)*kgtoGg,"ERROR")))</f>
        <v>3.7680262353757474E-2</v>
      </c>
      <c r="AV936" s="93">
        <f>IF('Net zero activities &amp; levers'!$C$12="Off",('Activity data'!BO11*EF!$H24)*kgtoGg,IF('Net zero activities &amp; levers'!$C$12="PB",('Activity data'!BO11*EF!$H24)*kgtoGg,IF('Net zero activities &amp; levers'!$C$12="MS",('Net zero Activity data'!BO11*EF!$H24)*kgtoGg,"ERROR")))</f>
        <v>3.7695743659432207E-2</v>
      </c>
      <c r="AW936" s="93">
        <f>IF('Net zero activities &amp; levers'!$C$12="Off",('Activity data'!BP11*EF!$H24)*kgtoGg,IF('Net zero activities &amp; levers'!$C$12="PB",('Activity data'!BP11*EF!$H24)*kgtoGg,IF('Net zero activities &amp; levers'!$C$12="MS",('Net zero Activity data'!BP11*EF!$H24)*kgtoGg,"ERROR")))</f>
        <v>3.7707505316181014E-2</v>
      </c>
      <c r="AY936" s="79"/>
      <c r="AZ936" s="79"/>
    </row>
    <row r="937" spans="1:52" x14ac:dyDescent="0.25">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4.1772161715909646E-3</v>
      </c>
      <c r="T937" s="93">
        <f>IF('Net zero activities &amp; levers'!$C$12="Off",('Activity data'!AM12*EF!$H25)*kgtoGg,IF('Net zero activities &amp; levers'!$C$12="PB",('Activity data'!AM12*EF!$H25)*kgtoGg,IF('Net zero activities &amp; levers'!$C$12="MS",('Net zero Activity data'!AM12*EF!$H25)*kgtoGg,"ERROR")))</f>
        <v>4.1799587983662517E-3</v>
      </c>
      <c r="U937" s="93">
        <f>IF('Net zero activities &amp; levers'!$C$12="Off",('Activity data'!AN12*EF!$H25)*kgtoGg,IF('Net zero activities &amp; levers'!$C$12="PB",('Activity data'!AN12*EF!$H25)*kgtoGg,IF('Net zero activities &amp; levers'!$C$12="MS",('Net zero Activity data'!AN12*EF!$H25)*kgtoGg,"ERROR")))</f>
        <v>4.178538227533779E-3</v>
      </c>
      <c r="V937" s="93">
        <f>IF('Net zero activities &amp; levers'!$C$12="Off",('Activity data'!AO12*EF!$H25)*kgtoGg,IF('Net zero activities &amp; levers'!$C$12="PB",('Activity data'!AO12*EF!$H25)*kgtoGg,IF('Net zero activities &amp; levers'!$C$12="MS",('Net zero Activity data'!AO12*EF!$H25)*kgtoGg,"ERROR")))</f>
        <v>4.1781328095276968E-3</v>
      </c>
      <c r="W937" s="93">
        <f>IF('Net zero activities &amp; levers'!$C$12="Off",('Activity data'!AP12*EF!$H25)*kgtoGg,IF('Net zero activities &amp; levers'!$C$12="PB",('Activity data'!AP12*EF!$H25)*kgtoGg,IF('Net zero activities &amp; levers'!$C$12="MS",('Net zero Activity data'!AP12*EF!$H25)*kgtoGg,"ERROR")))</f>
        <v>4.1824652752384221E-3</v>
      </c>
      <c r="X937" s="93">
        <f>IF('Net zero activities &amp; levers'!$C$12="Off",('Activity data'!AQ12*EF!$H25)*kgtoGg,IF('Net zero activities &amp; levers'!$C$12="PB",('Activity data'!AQ12*EF!$H25)*kgtoGg,IF('Net zero activities &amp; levers'!$C$12="MS",('Net zero Activity data'!AQ12*EF!$H25)*kgtoGg,"ERROR")))</f>
        <v>4.1894926410708817E-3</v>
      </c>
      <c r="Y937" s="93">
        <f>IF('Net zero activities &amp; levers'!$C$12="Off",('Activity data'!AR12*EF!$H25)*kgtoGg,IF('Net zero activities &amp; levers'!$C$12="PB",('Activity data'!AR12*EF!$H25)*kgtoGg,IF('Net zero activities &amp; levers'!$C$12="MS",('Net zero Activity data'!AR12*EF!$H25)*kgtoGg,"ERROR")))</f>
        <v>4.1961743353336901E-3</v>
      </c>
      <c r="Z937" s="93">
        <f>IF('Net zero activities &amp; levers'!$C$12="Off",('Activity data'!AS12*EF!$H25)*kgtoGg,IF('Net zero activities &amp; levers'!$C$12="PB",('Activity data'!AS12*EF!$H25)*kgtoGg,IF('Net zero activities &amp; levers'!$C$12="MS",('Net zero Activity data'!AS12*EF!$H25)*kgtoGg,"ERROR")))</f>
        <v>4.202580577812475E-3</v>
      </c>
      <c r="AA937" s="93">
        <f>IF('Net zero activities &amp; levers'!$C$12="Off",('Activity data'!AT12*EF!$H25)*kgtoGg,IF('Net zero activities &amp; levers'!$C$12="PB",('Activity data'!AT12*EF!$H25)*kgtoGg,IF('Net zero activities &amp; levers'!$C$12="MS",('Net zero Activity data'!AT12*EF!$H25)*kgtoGg,"ERROR")))</f>
        <v>4.208681588225488E-3</v>
      </c>
      <c r="AB937" s="93">
        <f>IF('Net zero activities &amp; levers'!$C$12="Off",('Activity data'!AU12*EF!$H25)*kgtoGg,IF('Net zero activities &amp; levers'!$C$12="PB",('Activity data'!AU12*EF!$H25)*kgtoGg,IF('Net zero activities &amp; levers'!$C$12="MS",('Net zero Activity data'!AU12*EF!$H25)*kgtoGg,"ERROR")))</f>
        <v>4.2146144971550083E-3</v>
      </c>
      <c r="AC937" s="93">
        <f>IF('Net zero activities &amp; levers'!$C$12="Off",('Activity data'!AV12*EF!$H25)*kgtoGg,IF('Net zero activities &amp; levers'!$C$12="PB",('Activity data'!AV12*EF!$H25)*kgtoGg,IF('Net zero activities &amp; levers'!$C$12="MS",('Net zero Activity data'!AV12*EF!$H25)*kgtoGg,"ERROR")))</f>
        <v>4.2204894348259938E-3</v>
      </c>
      <c r="AD937" s="93">
        <f>IF('Net zero activities &amp; levers'!$C$12="Off",('Activity data'!AW12*EF!$H25)*kgtoGg,IF('Net zero activities &amp; levers'!$C$12="PB",('Activity data'!AW12*EF!$H25)*kgtoGg,IF('Net zero activities &amp; levers'!$C$12="MS",('Net zero Activity data'!AW12*EF!$H25)*kgtoGg,"ERROR")))</f>
        <v>4.2262776324203059E-3</v>
      </c>
      <c r="AE937" s="93">
        <f>IF('Net zero activities &amp; levers'!$C$12="Off",('Activity data'!AX12*EF!$H25)*kgtoGg,IF('Net zero activities &amp; levers'!$C$12="PB",('Activity data'!AX12*EF!$H25)*kgtoGg,IF('Net zero activities &amp; levers'!$C$12="MS",('Net zero Activity data'!AX12*EF!$H25)*kgtoGg,"ERROR")))</f>
        <v>4.2319875268097551E-3</v>
      </c>
      <c r="AF937" s="93">
        <f>IF('Net zero activities &amp; levers'!$C$12="Off",('Activity data'!AY12*EF!$H25)*kgtoGg,IF('Net zero activities &amp; levers'!$C$12="PB",('Activity data'!AY12*EF!$H25)*kgtoGg,IF('Net zero activities &amp; levers'!$C$12="MS",('Net zero Activity data'!AY12*EF!$H25)*kgtoGg,"ERROR")))</f>
        <v>4.2376440293392676E-3</v>
      </c>
      <c r="AG937" s="93">
        <f>IF('Net zero activities &amp; levers'!$C$12="Off",('Activity data'!AZ12*EF!$H25)*kgtoGg,IF('Net zero activities &amp; levers'!$C$12="PB",('Activity data'!AZ12*EF!$H25)*kgtoGg,IF('Net zero activities &amp; levers'!$C$12="MS",('Net zero Activity data'!AZ12*EF!$H25)*kgtoGg,"ERROR")))</f>
        <v>4.2432814281409825E-3</v>
      </c>
      <c r="AH937" s="93">
        <f>IF('Net zero activities &amp; levers'!$C$12="Off",('Activity data'!BA12*EF!$H25)*kgtoGg,IF('Net zero activities &amp; levers'!$C$12="PB",('Activity data'!BA12*EF!$H25)*kgtoGg,IF('Net zero activities &amp; levers'!$C$12="MS",('Net zero Activity data'!BA12*EF!$H25)*kgtoGg,"ERROR")))</f>
        <v>4.2488528396629104E-3</v>
      </c>
      <c r="AI937" s="93">
        <f>IF('Net zero activities &amp; levers'!$C$12="Off",('Activity data'!BB12*EF!$H25)*kgtoGg,IF('Net zero activities &amp; levers'!$C$12="PB",('Activity data'!BB12*EF!$H25)*kgtoGg,IF('Net zero activities &amp; levers'!$C$12="MS",('Net zero Activity data'!BB12*EF!$H25)*kgtoGg,"ERROR")))</f>
        <v>4.2544288015232083E-3</v>
      </c>
      <c r="AJ937" s="93">
        <f>IF('Net zero activities &amp; levers'!$C$12="Off",('Activity data'!BC12*EF!$H25)*kgtoGg,IF('Net zero activities &amp; levers'!$C$12="PB",('Activity data'!BC12*EF!$H25)*kgtoGg,IF('Net zero activities &amp; levers'!$C$12="MS",('Net zero Activity data'!BC12*EF!$H25)*kgtoGg,"ERROR")))</f>
        <v>4.2599510445406087E-3</v>
      </c>
      <c r="AK937" s="93">
        <f>IF('Net zero activities &amp; levers'!$C$12="Off",('Activity data'!BD12*EF!$H25)*kgtoGg,IF('Net zero activities &amp; levers'!$C$12="PB",('Activity data'!BD12*EF!$H25)*kgtoGg,IF('Net zero activities &amp; levers'!$C$12="MS",('Net zero Activity data'!BD12*EF!$H25)*kgtoGg,"ERROR")))</f>
        <v>4.265279168061591E-3</v>
      </c>
      <c r="AL937" s="93">
        <f>IF('Net zero activities &amp; levers'!$C$12="Off",('Activity data'!BE12*EF!$H25)*kgtoGg,IF('Net zero activities &amp; levers'!$C$12="PB",('Activity data'!BE12*EF!$H25)*kgtoGg,IF('Net zero activities &amp; levers'!$C$12="MS",('Net zero Activity data'!BE12*EF!$H25)*kgtoGg,"ERROR")))</f>
        <v>4.270363106536188E-3</v>
      </c>
      <c r="AM937" s="93">
        <f>IF('Net zero activities &amp; levers'!$C$12="Off",('Activity data'!BF12*EF!$H25)*kgtoGg,IF('Net zero activities &amp; levers'!$C$12="PB",('Activity data'!BF12*EF!$H25)*kgtoGg,IF('Net zero activities &amp; levers'!$C$12="MS",('Net zero Activity data'!BF12*EF!$H25)*kgtoGg,"ERROR")))</f>
        <v>4.2752063104503435E-3</v>
      </c>
      <c r="AN937" s="93">
        <f>IF('Net zero activities &amp; levers'!$C$12="Off",('Activity data'!BG12*EF!$H25)*kgtoGg,IF('Net zero activities &amp; levers'!$C$12="PB",('Activity data'!BG12*EF!$H25)*kgtoGg,IF('Net zero activities &amp; levers'!$C$12="MS",('Net zero Activity data'!BG12*EF!$H25)*kgtoGg,"ERROR")))</f>
        <v>4.2799045632705831E-3</v>
      </c>
      <c r="AO937" s="93">
        <f>IF('Net zero activities &amp; levers'!$C$12="Off",('Activity data'!BH12*EF!$H25)*kgtoGg,IF('Net zero activities &amp; levers'!$C$12="PB",('Activity data'!BH12*EF!$H25)*kgtoGg,IF('Net zero activities &amp; levers'!$C$12="MS",('Net zero Activity data'!BH12*EF!$H25)*kgtoGg,"ERROR")))</f>
        <v>4.2842746848326518E-3</v>
      </c>
      <c r="AP937" s="93">
        <f>IF('Net zero activities &amp; levers'!$C$12="Off",('Activity data'!BI12*EF!$H25)*kgtoGg,IF('Net zero activities &amp; levers'!$C$12="PB",('Activity data'!BI12*EF!$H25)*kgtoGg,IF('Net zero activities &amp; levers'!$C$12="MS",('Net zero Activity data'!BI12*EF!$H25)*kgtoGg,"ERROR")))</f>
        <v>4.2883494316754032E-3</v>
      </c>
      <c r="AQ937" s="93">
        <f>IF('Net zero activities &amp; levers'!$C$12="Off",('Activity data'!BJ12*EF!$H25)*kgtoGg,IF('Net zero activities &amp; levers'!$C$12="PB",('Activity data'!BJ12*EF!$H25)*kgtoGg,IF('Net zero activities &amp; levers'!$C$12="MS",('Net zero Activity data'!BJ12*EF!$H25)*kgtoGg,"ERROR")))</f>
        <v>4.2921425240088447E-3</v>
      </c>
      <c r="AR937" s="93">
        <f>IF('Net zero activities &amp; levers'!$C$12="Off",('Activity data'!BK12*EF!$H25)*kgtoGg,IF('Net zero activities &amp; levers'!$C$12="PB",('Activity data'!BK12*EF!$H25)*kgtoGg,IF('Net zero activities &amp; levers'!$C$12="MS",('Net zero Activity data'!BK12*EF!$H25)*kgtoGg,"ERROR")))</f>
        <v>4.295596274237398E-3</v>
      </c>
      <c r="AS937" s="93">
        <f>IF('Net zero activities &amp; levers'!$C$12="Off",('Activity data'!BL12*EF!$H25)*kgtoGg,IF('Net zero activities &amp; levers'!$C$12="PB",('Activity data'!BL12*EF!$H25)*kgtoGg,IF('Net zero activities &amp; levers'!$C$12="MS",('Net zero Activity data'!BL12*EF!$H25)*kgtoGg,"ERROR")))</f>
        <v>4.2986472399369263E-3</v>
      </c>
      <c r="AT937" s="93">
        <f>IF('Net zero activities &amp; levers'!$C$12="Off",('Activity data'!BM12*EF!$H25)*kgtoGg,IF('Net zero activities &amp; levers'!$C$12="PB",('Activity data'!BM12*EF!$H25)*kgtoGg,IF('Net zero activities &amp; levers'!$C$12="MS",('Net zero Activity data'!BM12*EF!$H25)*kgtoGg,"ERROR")))</f>
        <v>4.3011561670947438E-3</v>
      </c>
      <c r="AU937" s="93">
        <f>IF('Net zero activities &amp; levers'!$C$12="Off",('Activity data'!BN12*EF!$H25)*kgtoGg,IF('Net zero activities &amp; levers'!$C$12="PB",('Activity data'!BN12*EF!$H25)*kgtoGg,IF('Net zero activities &amp; levers'!$C$12="MS",('Net zero Activity data'!BN12*EF!$H25)*kgtoGg,"ERROR")))</f>
        <v>4.303265564808212E-3</v>
      </c>
      <c r="AV937" s="93">
        <f>IF('Net zero activities &amp; levers'!$C$12="Off",('Activity data'!BO12*EF!$H25)*kgtoGg,IF('Net zero activities &amp; levers'!$C$12="PB",('Activity data'!BO12*EF!$H25)*kgtoGg,IF('Net zero activities &amp; levers'!$C$12="MS",('Net zero Activity data'!BO12*EF!$H25)*kgtoGg,"ERROR")))</f>
        <v>4.3050336037083366E-3</v>
      </c>
      <c r="AW937" s="93">
        <f>IF('Net zero activities &amp; levers'!$C$12="Off",('Activity data'!BP12*EF!$H25)*kgtoGg,IF('Net zero activities &amp; levers'!$C$12="PB",('Activity data'!BP12*EF!$H25)*kgtoGg,IF('Net zero activities &amp; levers'!$C$12="MS",('Net zero Activity data'!BP12*EF!$H25)*kgtoGg,"ERROR")))</f>
        <v>4.3063768409713106E-3</v>
      </c>
      <c r="AY937" s="79"/>
      <c r="AZ937" s="79"/>
    </row>
    <row r="938" spans="1:52" x14ac:dyDescent="0.25">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1.6230654784419023E-2</v>
      </c>
      <c r="R938" s="27">
        <f t="shared" si="333"/>
        <v>1.6337439810579345E-2</v>
      </c>
      <c r="S938" s="27">
        <f t="shared" si="333"/>
        <v>1.629648503533792E-2</v>
      </c>
      <c r="T938" s="27">
        <f t="shared" si="333"/>
        <v>1.6322936378159073E-2</v>
      </c>
      <c r="U938" s="27">
        <f t="shared" si="333"/>
        <v>1.6323511674757034E-2</v>
      </c>
      <c r="V938" s="27">
        <f t="shared" si="333"/>
        <v>1.6329054512696135E-2</v>
      </c>
      <c r="W938" s="27">
        <f t="shared" si="333"/>
        <v>1.6361524651875851E-2</v>
      </c>
      <c r="X938" s="27">
        <f t="shared" si="333"/>
        <v>1.6408813728346457E-2</v>
      </c>
      <c r="Y938" s="27">
        <f t="shared" si="333"/>
        <v>1.6453079684637474E-2</v>
      </c>
      <c r="Z938" s="27">
        <f t="shared" si="333"/>
        <v>1.6494819275926192E-2</v>
      </c>
      <c r="AA938" s="27">
        <f t="shared" ref="L938:AW941" si="334">AA1401</f>
        <v>1.6533934203908141E-2</v>
      </c>
      <c r="AB938" s="27">
        <f t="shared" si="334"/>
        <v>1.6571291953137553E-2</v>
      </c>
      <c r="AC938" s="27">
        <f t="shared" si="334"/>
        <v>1.6607590259743354E-2</v>
      </c>
      <c r="AD938" s="27">
        <f t="shared" si="334"/>
        <v>1.6642711372333197E-2</v>
      </c>
      <c r="AE938" s="27">
        <f t="shared" si="334"/>
        <v>1.6676749616815704E-2</v>
      </c>
      <c r="AF938" s="27">
        <f t="shared" si="334"/>
        <v>1.6709890045680485E-2</v>
      </c>
      <c r="AG938" s="27">
        <f t="shared" si="334"/>
        <v>1.6742367088643108E-2</v>
      </c>
      <c r="AH938" s="27">
        <f t="shared" si="334"/>
        <v>1.6773943877735616E-2</v>
      </c>
      <c r="AI938" s="27">
        <f t="shared" si="334"/>
        <v>1.6805056695436665E-2</v>
      </c>
      <c r="AJ938" s="27">
        <f t="shared" si="334"/>
        <v>1.6835398553756795E-2</v>
      </c>
      <c r="AK938" s="27">
        <f t="shared" si="334"/>
        <v>1.686419322673309E-2</v>
      </c>
      <c r="AL938" s="27">
        <f t="shared" si="334"/>
        <v>1.6891183850559092E-2</v>
      </c>
      <c r="AM938" s="27">
        <f t="shared" si="334"/>
        <v>1.6916418528733823E-2</v>
      </c>
      <c r="AN938" s="27">
        <f t="shared" si="334"/>
        <v>1.6940468472878126E-2</v>
      </c>
      <c r="AO938" s="27">
        <f t="shared" si="334"/>
        <v>1.6962315917223594E-2</v>
      </c>
      <c r="AP938" s="27">
        <f t="shared" si="334"/>
        <v>1.6982172509714035E-2</v>
      </c>
      <c r="AQ938" s="27">
        <f t="shared" si="334"/>
        <v>1.7000139511836106E-2</v>
      </c>
      <c r="AR938" s="27">
        <f t="shared" si="334"/>
        <v>1.7015913086937499E-2</v>
      </c>
      <c r="AS938" s="27">
        <f t="shared" si="334"/>
        <v>1.7029157935411068E-2</v>
      </c>
      <c r="AT938" s="27">
        <f t="shared" si="334"/>
        <v>1.7039113220643561E-2</v>
      </c>
      <c r="AU938" s="27">
        <f t="shared" si="334"/>
        <v>1.7046605615770843E-2</v>
      </c>
      <c r="AV938" s="27">
        <f t="shared" si="334"/>
        <v>1.7051982351614321E-2</v>
      </c>
      <c r="AW938" s="27">
        <f t="shared" si="334"/>
        <v>1.7054794327251439E-2</v>
      </c>
      <c r="AY938" s="79"/>
      <c r="AZ938" s="79"/>
    </row>
    <row r="939" spans="1:52" x14ac:dyDescent="0.25">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2.6872875319249701E-2</v>
      </c>
      <c r="O939" s="27">
        <f t="shared" si="334"/>
        <v>2.7009694315810229E-2</v>
      </c>
      <c r="P939" s="27">
        <f t="shared" si="334"/>
        <v>2.7166328132291764E-2</v>
      </c>
      <c r="Q939" s="27">
        <f t="shared" si="334"/>
        <v>2.7334899828466052E-2</v>
      </c>
      <c r="R939" s="27">
        <f t="shared" si="334"/>
        <v>2.7514742110372921E-2</v>
      </c>
      <c r="S939" s="27">
        <f t="shared" si="334"/>
        <v>2.7445768018224993E-2</v>
      </c>
      <c r="T939" s="27">
        <f t="shared" si="334"/>
        <v>2.7490316116619565E-2</v>
      </c>
      <c r="U939" s="27">
        <f t="shared" si="334"/>
        <v>2.7491285003894028E-2</v>
      </c>
      <c r="V939" s="27">
        <f t="shared" si="334"/>
        <v>2.7500619988948132E-2</v>
      </c>
      <c r="W939" s="27">
        <f t="shared" si="334"/>
        <v>2.7555304659017382E-2</v>
      </c>
      <c r="X939" s="27">
        <f t="shared" si="334"/>
        <v>2.7634946681195413E-2</v>
      </c>
      <c r="Y939" s="27">
        <f t="shared" si="334"/>
        <v>2.7709497307593301E-2</v>
      </c>
      <c r="Z939" s="27">
        <f t="shared" si="334"/>
        <v>2.7779793149745866E-2</v>
      </c>
      <c r="AA939" s="27">
        <f t="shared" si="334"/>
        <v>2.7845668658305792E-2</v>
      </c>
      <c r="AB939" s="27">
        <f t="shared" si="334"/>
        <v>2.7908584809660519E-2</v>
      </c>
      <c r="AC939" s="27">
        <f t="shared" si="334"/>
        <v>2.7969716697941769E-2</v>
      </c>
      <c r="AD939" s="27">
        <f t="shared" si="334"/>
        <v>2.8028866011833228E-2</v>
      </c>
      <c r="AE939" s="27">
        <f t="shared" si="334"/>
        <v>2.8086191610561344E-2</v>
      </c>
      <c r="AF939" s="27">
        <f t="shared" si="334"/>
        <v>2.814200515076188E-2</v>
      </c>
      <c r="AG939" s="27">
        <f t="shared" si="334"/>
        <v>2.8196701447855226E-2</v>
      </c>
      <c r="AH939" s="27">
        <f t="shared" si="334"/>
        <v>2.8249881580031829E-2</v>
      </c>
      <c r="AI939" s="27">
        <f t="shared" si="334"/>
        <v>2.8302280313572507E-2</v>
      </c>
      <c r="AJ939" s="27">
        <f t="shared" si="334"/>
        <v>2.8353380633849578E-2</v>
      </c>
      <c r="AK939" s="27">
        <f t="shared" si="334"/>
        <v>2.8401875257871526E-2</v>
      </c>
      <c r="AL939" s="27">
        <f t="shared" si="334"/>
        <v>2.8447331587784962E-2</v>
      </c>
      <c r="AM939" s="27">
        <f t="shared" si="334"/>
        <v>2.8489830637223924E-2</v>
      </c>
      <c r="AN939" s="27">
        <f t="shared" si="334"/>
        <v>2.8530334413737962E-2</v>
      </c>
      <c r="AO939" s="27">
        <f t="shared" si="334"/>
        <v>2.856712884443861E-2</v>
      </c>
      <c r="AP939" s="27">
        <f t="shared" si="334"/>
        <v>2.8600570376765576E-2</v>
      </c>
      <c r="AQ939" s="27">
        <f t="shared" si="334"/>
        <v>2.8630829550517208E-2</v>
      </c>
      <c r="AR939" s="27">
        <f t="shared" si="334"/>
        <v>2.8657394658398581E-2</v>
      </c>
      <c r="AS939" s="27">
        <f t="shared" si="334"/>
        <v>2.8679701004696807E-2</v>
      </c>
      <c r="AT939" s="27">
        <f t="shared" si="334"/>
        <v>2.8696467224433996E-2</v>
      </c>
      <c r="AU939" s="27">
        <f t="shared" si="334"/>
        <v>2.8709085561340289E-2</v>
      </c>
      <c r="AV939" s="27">
        <f t="shared" si="334"/>
        <v>2.8718140805114353E-2</v>
      </c>
      <c r="AW939" s="27">
        <f t="shared" si="334"/>
        <v>2.8722876601259467E-2</v>
      </c>
      <c r="AY939" s="79"/>
      <c r="AZ939" s="79"/>
    </row>
    <row r="940" spans="1:52" x14ac:dyDescent="0.25">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4.1840370126470525E-3</v>
      </c>
      <c r="N940" s="27">
        <f t="shared" si="334"/>
        <v>4.1905340987284569E-3</v>
      </c>
      <c r="O940" s="27">
        <f t="shared" si="334"/>
        <v>4.1812329246154589E-3</v>
      </c>
      <c r="P940" s="27">
        <f t="shared" si="334"/>
        <v>4.1564738854214557E-3</v>
      </c>
      <c r="Q940" s="27">
        <f t="shared" si="334"/>
        <v>4.1427460620707141E-3</v>
      </c>
      <c r="R940" s="27">
        <f t="shared" si="334"/>
        <v>4.130408792135833E-3</v>
      </c>
      <c r="S940" s="27">
        <f t="shared" si="334"/>
        <v>3.9309520468066824E-3</v>
      </c>
      <c r="T940" s="27">
        <f t="shared" si="334"/>
        <v>4.026266964491155E-3</v>
      </c>
      <c r="U940" s="27">
        <f t="shared" si="334"/>
        <v>4.0547741871788346E-3</v>
      </c>
      <c r="V940" s="27">
        <f t="shared" si="334"/>
        <v>4.0366894084080483E-3</v>
      </c>
      <c r="W940" s="27">
        <f t="shared" si="334"/>
        <v>4.0366192035907666E-3</v>
      </c>
      <c r="X940" s="27">
        <f t="shared" si="334"/>
        <v>4.037425439734248E-3</v>
      </c>
      <c r="Y940" s="27">
        <f t="shared" si="334"/>
        <v>4.0474872626852206E-3</v>
      </c>
      <c r="Z940" s="27">
        <f t="shared" si="334"/>
        <v>4.064035587959711E-3</v>
      </c>
      <c r="AA940" s="27">
        <f t="shared" si="334"/>
        <v>4.0871582507502422E-3</v>
      </c>
      <c r="AB940" s="27">
        <f t="shared" si="334"/>
        <v>4.1224507717577174E-3</v>
      </c>
      <c r="AC940" s="27">
        <f t="shared" si="334"/>
        <v>4.1706179494357121E-3</v>
      </c>
      <c r="AD940" s="27">
        <f t="shared" si="334"/>
        <v>4.2293299970360019E-3</v>
      </c>
      <c r="AE940" s="27">
        <f t="shared" si="334"/>
        <v>4.2919670544944027E-3</v>
      </c>
      <c r="AF940" s="27">
        <f t="shared" si="334"/>
        <v>4.3592704876445239E-3</v>
      </c>
      <c r="AG940" s="27">
        <f t="shared" si="334"/>
        <v>4.4390131641821986E-3</v>
      </c>
      <c r="AH940" s="27">
        <f t="shared" si="334"/>
        <v>4.5241110686925212E-3</v>
      </c>
      <c r="AI940" s="27">
        <f t="shared" si="334"/>
        <v>4.6147813478874524E-3</v>
      </c>
      <c r="AJ940" s="27">
        <f t="shared" si="334"/>
        <v>4.711822405945032E-3</v>
      </c>
      <c r="AK940" s="27">
        <f t="shared" si="334"/>
        <v>4.8136931480912866E-3</v>
      </c>
      <c r="AL940" s="27">
        <f t="shared" si="334"/>
        <v>4.9166886442031134E-3</v>
      </c>
      <c r="AM940" s="27">
        <f t="shared" si="334"/>
        <v>5.0193679361785594E-3</v>
      </c>
      <c r="AN940" s="27">
        <f t="shared" si="334"/>
        <v>5.1270219923267527E-3</v>
      </c>
      <c r="AO940" s="27">
        <f t="shared" si="334"/>
        <v>5.2320978218311168E-3</v>
      </c>
      <c r="AP940" s="27">
        <f t="shared" si="334"/>
        <v>5.3414807734099793E-3</v>
      </c>
      <c r="AQ940" s="27">
        <f t="shared" si="334"/>
        <v>5.4568626236150752E-3</v>
      </c>
      <c r="AR940" s="27">
        <f t="shared" si="334"/>
        <v>5.5787677971732771E-3</v>
      </c>
      <c r="AS940" s="27">
        <f t="shared" si="334"/>
        <v>5.7077220257664247E-3</v>
      </c>
      <c r="AT940" s="27">
        <f t="shared" si="334"/>
        <v>5.8337980457066141E-3</v>
      </c>
      <c r="AU940" s="27">
        <f t="shared" si="334"/>
        <v>5.9670420864998703E-3</v>
      </c>
      <c r="AV940" s="27">
        <f t="shared" si="334"/>
        <v>6.1113012977774012E-3</v>
      </c>
      <c r="AW940" s="27">
        <f t="shared" si="334"/>
        <v>6.2653052479983585E-3</v>
      </c>
      <c r="AY940" s="79"/>
      <c r="AZ940" s="79"/>
    </row>
    <row r="941" spans="1:52" x14ac:dyDescent="0.25">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5">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22.602951186820604</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21.780600237355969</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19.160106242351851</v>
      </c>
      <c r="T942" s="93">
        <f>IF('Net zero activities &amp; levers'!$C$12="Off",('Activity data'!AM17*EF!$H30)*kgtoGg,IF('Net zero activities &amp; levers'!$C$12="PB",('Activity data'!AM17*EF!$H30)*kgtoGg,IF('Net zero activities &amp; levers'!$C$12="MS",('Net zero Activity data'!AM17*EF!$H30)*kgtoGg,"ERROR")))</f>
        <v>19.822195808061867</v>
      </c>
      <c r="U942" s="93">
        <f>IF('Net zero activities &amp; levers'!$C$12="Off",('Activity data'!AN17*EF!$H30)*kgtoGg,IF('Net zero activities &amp; levers'!$C$12="PB",('Activity data'!AN17*EF!$H30)*kgtoGg,IF('Net zero activities &amp; levers'!$C$12="MS",('Net zero Activity data'!AN17*EF!$H30)*kgtoGg,"ERROR")))</f>
        <v>19.805156368134107</v>
      </c>
      <c r="V942" s="93">
        <f>IF('Net zero activities &amp; levers'!$C$12="Off",('Activity data'!AO17*EF!$H30)*kgtoGg,IF('Net zero activities &amp; levers'!$C$12="PB",('Activity data'!AO17*EF!$H30)*kgtoGg,IF('Net zero activities &amp; levers'!$C$12="MS",('Net zero Activity data'!AO17*EF!$H30)*kgtoGg,"ERROR")))</f>
        <v>19.358775752465174</v>
      </c>
      <c r="W942" s="93">
        <f>IF('Net zero activities &amp; levers'!$C$12="Off",('Activity data'!AP17*EF!$H30)*kgtoGg,IF('Net zero activities &amp; levers'!$C$12="PB",('Activity data'!AP17*EF!$H30)*kgtoGg,IF('Net zero activities &amp; levers'!$C$12="MS",('Net zero Activity data'!AP17*EF!$H30)*kgtoGg,"ERROR")))</f>
        <v>19.118873230082674</v>
      </c>
      <c r="X942" s="93">
        <f>IF('Net zero activities &amp; levers'!$C$12="Off",('Activity data'!AQ17*EF!$H30)*kgtoGg,IF('Net zero activities &amp; levers'!$C$12="PB",('Activity data'!AQ17*EF!$H30)*kgtoGg,IF('Net zero activities &amp; levers'!$C$12="MS",('Net zero Activity data'!AQ17*EF!$H30)*kgtoGg,"ERROR")))</f>
        <v>18.908286778496041</v>
      </c>
      <c r="Y942" s="93">
        <f>IF('Net zero activities &amp; levers'!$C$12="Off",('Activity data'!AR17*EF!$H30)*kgtoGg,IF('Net zero activities &amp; levers'!$C$12="PB",('Activity data'!AR17*EF!$H30)*kgtoGg,IF('Net zero activities &amp; levers'!$C$12="MS",('Net zero Activity data'!AR17*EF!$H30)*kgtoGg,"ERROR")))</f>
        <v>18.782138755416973</v>
      </c>
      <c r="Z942" s="93">
        <f>IF('Net zero activities &amp; levers'!$C$12="Off",('Activity data'!AS17*EF!$H30)*kgtoGg,IF('Net zero activities &amp; levers'!$C$12="PB",('Activity data'!AS17*EF!$H30)*kgtoGg,IF('Net zero activities &amp; levers'!$C$12="MS",('Net zero Activity data'!AS17*EF!$H30)*kgtoGg,"ERROR")))</f>
        <v>18.713314084549907</v>
      </c>
      <c r="AA942" s="93">
        <f>IF('Net zero activities &amp; levers'!$C$12="Off",('Activity data'!AT17*EF!$H30)*kgtoGg,IF('Net zero activities &amp; levers'!$C$12="PB",('Activity data'!AT17*EF!$H30)*kgtoGg,IF('Net zero activities &amp; levers'!$C$12="MS",('Net zero Activity data'!AT17*EF!$H30)*kgtoGg,"ERROR")))</f>
        <v>18.700370076761462</v>
      </c>
      <c r="AB942" s="93">
        <f>IF('Net zero activities &amp; levers'!$C$12="Off",('Activity data'!AU17*EF!$H30)*kgtoGg,IF('Net zero activities &amp; levers'!$C$12="PB",('Activity data'!AU17*EF!$H30)*kgtoGg,IF('Net zero activities &amp; levers'!$C$12="MS",('Net zero Activity data'!AU17*EF!$H30)*kgtoGg,"ERROR")))</f>
        <v>18.790887801584905</v>
      </c>
      <c r="AC942" s="93">
        <f>IF('Net zero activities &amp; levers'!$C$12="Off",('Activity data'!AV17*EF!$H30)*kgtoGg,IF('Net zero activities &amp; levers'!$C$12="PB",('Activity data'!AV17*EF!$H30)*kgtoGg,IF('Net zero activities &amp; levers'!$C$12="MS",('Net zero Activity data'!AV17*EF!$H30)*kgtoGg,"ERROR")))</f>
        <v>18.987914443331647</v>
      </c>
      <c r="AD942" s="93">
        <f>IF('Net zero activities &amp; levers'!$C$12="Off",('Activity data'!AW17*EF!$H30)*kgtoGg,IF('Net zero activities &amp; levers'!$C$12="PB",('Activity data'!AW17*EF!$H30)*kgtoGg,IF('Net zero activities &amp; levers'!$C$12="MS",('Net zero Activity data'!AW17*EF!$H30)*kgtoGg,"ERROR")))</f>
        <v>19.267547201831963</v>
      </c>
      <c r="AE942" s="93">
        <f>IF('Net zero activities &amp; levers'!$C$12="Off",('Activity data'!AX17*EF!$H30)*kgtoGg,IF('Net zero activities &amp; levers'!$C$12="PB",('Activity data'!AX17*EF!$H30)*kgtoGg,IF('Net zero activities &amp; levers'!$C$12="MS",('Net zero Activity data'!AX17*EF!$H30)*kgtoGg,"ERROR")))</f>
        <v>19.570996897653789</v>
      </c>
      <c r="AF942" s="93">
        <f>IF('Net zero activities &amp; levers'!$C$12="Off",('Activity data'!AY17*EF!$H30)*kgtoGg,IF('Net zero activities &amp; levers'!$C$12="PB",('Activity data'!AY17*EF!$H30)*kgtoGg,IF('Net zero activities &amp; levers'!$C$12="MS",('Net zero Activity data'!AY17*EF!$H30)*kgtoGg,"ERROR")))</f>
        <v>19.903462207783317</v>
      </c>
      <c r="AG942" s="93">
        <f>IF('Net zero activities &amp; levers'!$C$12="Off",('Activity data'!AZ17*EF!$H30)*kgtoGg,IF('Net zero activities &amp; levers'!$C$12="PB",('Activity data'!AZ17*EF!$H30)*kgtoGg,IF('Net zero activities &amp; levers'!$C$12="MS",('Net zero Activity data'!AZ17*EF!$H30)*kgtoGg,"ERROR")))</f>
        <v>20.327702518902598</v>
      </c>
      <c r="AH942" s="93">
        <f>IF('Net zero activities &amp; levers'!$C$12="Off",('Activity data'!BA17*EF!$H30)*kgtoGg,IF('Net zero activities &amp; levers'!$C$12="PB",('Activity data'!BA17*EF!$H30)*kgtoGg,IF('Net zero activities &amp; levers'!$C$12="MS",('Net zero Activity data'!BA17*EF!$H30)*kgtoGg,"ERROR")))</f>
        <v>20.782310272279631</v>
      </c>
      <c r="AI942" s="93">
        <f>IF('Net zero activities &amp; levers'!$C$12="Off",('Activity data'!BB17*EF!$H30)*kgtoGg,IF('Net zero activities &amp; levers'!$C$12="PB",('Activity data'!BB17*EF!$H30)*kgtoGg,IF('Net zero activities &amp; levers'!$C$12="MS",('Net zero Activity data'!BB17*EF!$H30)*kgtoGg,"ERROR")))</f>
        <v>21.268036408348205</v>
      </c>
      <c r="AJ942" s="93">
        <f>IF('Net zero activities &amp; levers'!$C$12="Off",('Activity data'!BC17*EF!$H30)*kgtoGg,IF('Net zero activities &amp; levers'!$C$12="PB",('Activity data'!BC17*EF!$H30)*kgtoGg,IF('Net zero activities &amp; levers'!$C$12="MS",('Net zero Activity data'!BC17*EF!$H30)*kgtoGg,"ERROR")))</f>
        <v>21.789292853992645</v>
      </c>
      <c r="AK942" s="93">
        <f>IF('Net zero activities &amp; levers'!$C$12="Off",('Activity data'!BD17*EF!$H30)*kgtoGg,IF('Net zero activities &amp; levers'!$C$12="PB",('Activity data'!BD17*EF!$H30)*kgtoGg,IF('Net zero activities &amp; levers'!$C$12="MS",('Net zero Activity data'!BD17*EF!$H30)*kgtoGg,"ERROR")))</f>
        <v>22.331262269864837</v>
      </c>
      <c r="AL942" s="93">
        <f>IF('Net zero activities &amp; levers'!$C$12="Off",('Activity data'!BE17*EF!$H30)*kgtoGg,IF('Net zero activities &amp; levers'!$C$12="PB",('Activity data'!BE17*EF!$H30)*kgtoGg,IF('Net zero activities &amp; levers'!$C$12="MS",('Net zero Activity data'!BE17*EF!$H30)*kgtoGg,"ERROR")))</f>
        <v>22.8636080911437</v>
      </c>
      <c r="AM942" s="93">
        <f>IF('Net zero activities &amp; levers'!$C$12="Off",('Activity data'!BF17*EF!$H30)*kgtoGg,IF('Net zero activities &amp; levers'!$C$12="PB",('Activity data'!BF17*EF!$H30)*kgtoGg,IF('Net zero activities &amp; levers'!$C$12="MS",('Net zero Activity data'!BF17*EF!$H30)*kgtoGg,"ERROR")))</f>
        <v>23.375087414147369</v>
      </c>
      <c r="AN942" s="93">
        <f>IF('Net zero activities &amp; levers'!$C$12="Off",('Activity data'!BG17*EF!$H30)*kgtoGg,IF('Net zero activities &amp; levers'!$C$12="PB",('Activity data'!BG17*EF!$H30)*kgtoGg,IF('Net zero activities &amp; levers'!$C$12="MS",('Net zero Activity data'!BG17*EF!$H30)*kgtoGg,"ERROR")))</f>
        <v>23.906439857515586</v>
      </c>
      <c r="AO942" s="93">
        <f>IF('Net zero activities &amp; levers'!$C$12="Off",('Activity data'!BH17*EF!$H30)*kgtoGg,IF('Net zero activities &amp; levers'!$C$12="PB",('Activity data'!BH17*EF!$H30)*kgtoGg,IF('Net zero activities &amp; levers'!$C$12="MS",('Net zero Activity data'!BH17*EF!$H30)*kgtoGg,"ERROR")))</f>
        <v>24.398718876092502</v>
      </c>
      <c r="AP942" s="93">
        <f>IF('Net zero activities &amp; levers'!$C$12="Off",('Activity data'!BI17*EF!$H30)*kgtoGg,IF('Net zero activities &amp; levers'!$C$12="PB",('Activity data'!BI17*EF!$H30)*kgtoGg,IF('Net zero activities &amp; levers'!$C$12="MS",('Net zero Activity data'!BI17*EF!$H30)*kgtoGg,"ERROR")))</f>
        <v>24.903487616212388</v>
      </c>
      <c r="AQ942" s="93">
        <f>IF('Net zero activities &amp; levers'!$C$12="Off",('Activity data'!BJ17*EF!$H30)*kgtoGg,IF('Net zero activities &amp; levers'!$C$12="PB",('Activity data'!BJ17*EF!$H30)*kgtoGg,IF('Net zero activities &amp; levers'!$C$12="MS",('Net zero Activity data'!BJ17*EF!$H30)*kgtoGg,"ERROR")))</f>
        <v>25.431908953147122</v>
      </c>
      <c r="AR942" s="93">
        <f>IF('Net zero activities &amp; levers'!$C$12="Off",('Activity data'!BK17*EF!$H30)*kgtoGg,IF('Net zero activities &amp; levers'!$C$12="PB",('Activity data'!BK17*EF!$H30)*kgtoGg,IF('Net zero activities &amp; levers'!$C$12="MS",('Net zero Activity data'!BK17*EF!$H30)*kgtoGg,"ERROR")))</f>
        <v>25.985567041516546</v>
      </c>
      <c r="AS942" s="93">
        <f>IF('Net zero activities &amp; levers'!$C$12="Off",('Activity data'!BL17*EF!$H30)*kgtoGg,IF('Net zero activities &amp; levers'!$C$12="PB",('Activity data'!BL17*EF!$H30)*kgtoGg,IF('Net zero activities &amp; levers'!$C$12="MS",('Net zero Activity data'!BL17*EF!$H30)*kgtoGg,"ERROR")))</f>
        <v>26.565769390799066</v>
      </c>
      <c r="AT942" s="93">
        <f>IF('Net zero activities &amp; levers'!$C$12="Off",('Activity data'!BM17*EF!$H30)*kgtoGg,IF('Net zero activities &amp; levers'!$C$12="PB",('Activity data'!BM17*EF!$H30)*kgtoGg,IF('Net zero activities &amp; levers'!$C$12="MS",('Net zero Activity data'!BM17*EF!$H30)*kgtoGg,"ERROR")))</f>
        <v>27.100265296417199</v>
      </c>
      <c r="AU942" s="93">
        <f>IF('Net zero activities &amp; levers'!$C$12="Off",('Activity data'!BN17*EF!$H30)*kgtoGg,IF('Net zero activities &amp; levers'!$C$12="PB",('Activity data'!BN17*EF!$H30)*kgtoGg,IF('Net zero activities &amp; levers'!$C$12="MS",('Net zero Activity data'!BN17*EF!$H30)*kgtoGg,"ERROR")))</f>
        <v>27.659971192964981</v>
      </c>
      <c r="AV942" s="93">
        <f>IF('Net zero activities &amp; levers'!$C$12="Off",('Activity data'!BO17*EF!$H30)*kgtoGg,IF('Net zero activities &amp; levers'!$C$12="PB",('Activity data'!BO17*EF!$H30)*kgtoGg,IF('Net zero activities &amp; levers'!$C$12="MS",('Net zero Activity data'!BO17*EF!$H30)*kgtoGg,"ERROR")))</f>
        <v>28.269343025653054</v>
      </c>
      <c r="AW942" s="93">
        <f>IF('Net zero activities &amp; levers'!$C$12="Off",('Activity data'!BP17*EF!$H30)*kgtoGg,IF('Net zero activities &amp; levers'!$C$12="PB",('Activity data'!BP17*EF!$H30)*kgtoGg,IF('Net zero activities &amp; levers'!$C$12="MS",('Net zero Activity data'!BP17*EF!$H30)*kgtoGg,"ERROR")))</f>
        <v>28.915995243186593</v>
      </c>
      <c r="AY942" s="79"/>
      <c r="AZ942" s="79"/>
    </row>
    <row r="943" spans="1:52" x14ac:dyDescent="0.25">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7.5668604825232036E-2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7.291559489708703E-2</v>
      </c>
      <c r="R943" s="93">
        <f>IF('Net zero activities &amp; levers'!$C$12="Off",('Activity data'!AK18*EF!$H31)*kgtoGg,IF('Net zero activities &amp; levers'!$C$12="PB",('Activity data'!AK18*EF!$H31)*kgtoGg,IF('Net zero activities &amp; levers'!$C$12="MS",('Net zero Activity data'!AK18*EF!$H31)*kgtoGg,"ERROR")))</f>
        <v>7.1859980996426709E-2</v>
      </c>
      <c r="S943" s="93">
        <f>IF('Net zero activities &amp; levers'!$C$12="Off",('Activity data'!AL18*EF!$H31)*kgtoGg,IF('Net zero activities &amp; levers'!$C$12="PB",('Activity data'!AL18*EF!$H31)*kgtoGg,IF('Net zero activities &amp; levers'!$C$12="MS",('Net zero Activity data'!AL18*EF!$H31)*kgtoGg,"ERROR")))</f>
        <v>6.4142885399290181E-2</v>
      </c>
      <c r="T943" s="93">
        <f>IF('Net zero activities &amp; levers'!$C$12="Off",('Activity data'!AM18*EF!$H31)*kgtoGg,IF('Net zero activities &amp; levers'!$C$12="PB",('Activity data'!AM18*EF!$H31)*kgtoGg,IF('Net zero activities &amp; levers'!$C$12="MS",('Net zero Activity data'!AM18*EF!$H31)*kgtoGg,"ERROR")))</f>
        <v>6.6359383293416188E-2</v>
      </c>
      <c r="U943" s="93">
        <f>IF('Net zero activities &amp; levers'!$C$12="Off",('Activity data'!AN18*EF!$H31)*kgtoGg,IF('Net zero activities &amp; levers'!$C$12="PB",('Activity data'!AN18*EF!$H31)*kgtoGg,IF('Net zero activities &amp; levers'!$C$12="MS",('Net zero Activity data'!AN18*EF!$H31)*kgtoGg,"ERROR")))</f>
        <v>6.6302339828795992E-2</v>
      </c>
      <c r="V943" s="93">
        <f>IF('Net zero activities &amp; levers'!$C$12="Off",('Activity data'!AO18*EF!$H31)*kgtoGg,IF('Net zero activities &amp; levers'!$C$12="PB",('Activity data'!AO18*EF!$H31)*kgtoGg,IF('Net zero activities &amp; levers'!$C$12="MS",('Net zero Activity data'!AO18*EF!$H31)*kgtoGg,"ERROR")))</f>
        <v>6.4807977516126353E-2</v>
      </c>
      <c r="W943" s="93">
        <f>IF('Net zero activities &amp; levers'!$C$12="Off",('Activity data'!AP18*EF!$H31)*kgtoGg,IF('Net zero activities &amp; levers'!$C$12="PB",('Activity data'!AP18*EF!$H31)*kgtoGg,IF('Net zero activities &amp; levers'!$C$12="MS",('Net zero Activity data'!AP18*EF!$H31)*kgtoGg,"ERROR")))</f>
        <v>6.4004848357783417E-2</v>
      </c>
      <c r="X943" s="93">
        <f>IF('Net zero activities &amp; levers'!$C$12="Off",('Activity data'!AQ18*EF!$H31)*kgtoGg,IF('Net zero activities &amp; levers'!$C$12="PB",('Activity data'!AQ18*EF!$H31)*kgtoGg,IF('Net zero activities &amp; levers'!$C$12="MS",('Net zero Activity data'!AQ18*EF!$H31)*kgtoGg,"ERROR")))</f>
        <v>6.3299861524207982E-2</v>
      </c>
      <c r="Y943" s="93">
        <f>IF('Net zero activities &amp; levers'!$C$12="Off",('Activity data'!AR18*EF!$H31)*kgtoGg,IF('Net zero activities &amp; levers'!$C$12="PB",('Activity data'!AR18*EF!$H31)*kgtoGg,IF('Net zero activities &amp; levers'!$C$12="MS",('Net zero Activity data'!AR18*EF!$H31)*kgtoGg,"ERROR")))</f>
        <v>6.2877551851946253E-2</v>
      </c>
      <c r="Z943" s="93">
        <f>IF('Net zero activities &amp; levers'!$C$12="Off",('Activity data'!AS18*EF!$H31)*kgtoGg,IF('Net zero activities &amp; levers'!$C$12="PB",('Activity data'!AS18*EF!$H31)*kgtoGg,IF('Net zero activities &amp; levers'!$C$12="MS",('Net zero Activity data'!AS18*EF!$H31)*kgtoGg,"ERROR")))</f>
        <v>6.2647145354183115E-2</v>
      </c>
      <c r="AA943" s="93">
        <f>IF('Net zero activities &amp; levers'!$C$12="Off",('Activity data'!AT18*EF!$H31)*kgtoGg,IF('Net zero activities &amp; levers'!$C$12="PB",('Activity data'!AT18*EF!$H31)*kgtoGg,IF('Net zero activities &amp; levers'!$C$12="MS",('Net zero Activity data'!AT18*EF!$H31)*kgtoGg,"ERROR")))</f>
        <v>6.2603812295499606E-2</v>
      </c>
      <c r="AB943" s="93">
        <f>IF('Net zero activities &amp; levers'!$C$12="Off",('Activity data'!AU18*EF!$H31)*kgtoGg,IF('Net zero activities &amp; levers'!$C$12="PB",('Activity data'!AU18*EF!$H31)*kgtoGg,IF('Net zero activities &amp; levers'!$C$12="MS",('Net zero Activity data'!AU18*EF!$H31)*kgtoGg,"ERROR")))</f>
        <v>6.2906841306743858E-2</v>
      </c>
      <c r="AC943" s="93">
        <f>IF('Net zero activities &amp; levers'!$C$12="Off",('Activity data'!AV18*EF!$H31)*kgtoGg,IF('Net zero activities &amp; levers'!$C$12="PB",('Activity data'!AV18*EF!$H31)*kgtoGg,IF('Net zero activities &amp; levers'!$C$12="MS",('Net zero Activity data'!AV18*EF!$H31)*kgtoGg,"ERROR")))</f>
        <v>6.3566433541897199E-2</v>
      </c>
      <c r="AD943" s="93">
        <f>IF('Net zero activities &amp; levers'!$C$12="Off",('Activity data'!AW18*EF!$H31)*kgtoGg,IF('Net zero activities &amp; levers'!$C$12="PB",('Activity data'!AW18*EF!$H31)*kgtoGg,IF('Net zero activities &amp; levers'!$C$12="MS",('Net zero Activity data'!AW18*EF!$H31)*kgtoGg,"ERROR")))</f>
        <v>6.4502568851143346E-2</v>
      </c>
      <c r="AE943" s="93">
        <f>IF('Net zero activities &amp; levers'!$C$12="Off",('Activity data'!AX18*EF!$H31)*kgtoGg,IF('Net zero activities &amp; levers'!$C$12="PB",('Activity data'!AX18*EF!$H31)*kgtoGg,IF('Net zero activities &amp; levers'!$C$12="MS",('Net zero Activity data'!AX18*EF!$H31)*kgtoGg,"ERROR")))</f>
        <v>6.5518436864470161E-2</v>
      </c>
      <c r="AF943" s="93">
        <f>IF('Net zero activities &amp; levers'!$C$12="Off",('Activity data'!AY18*EF!$H31)*kgtoGg,IF('Net zero activities &amp; levers'!$C$12="PB",('Activity data'!AY18*EF!$H31)*kgtoGg,IF('Net zero activities &amp; levers'!$C$12="MS",('Net zero Activity data'!AY18*EF!$H31)*kgtoGg,"ERROR")))</f>
        <v>6.6631441355005802E-2</v>
      </c>
      <c r="AG943" s="93">
        <f>IF('Net zero activities &amp; levers'!$C$12="Off",('Activity data'!AZ18*EF!$H31)*kgtoGg,IF('Net zero activities &amp; levers'!$C$12="PB",('Activity data'!AZ18*EF!$H31)*kgtoGg,IF('Net zero activities &amp; levers'!$C$12="MS",('Net zero Activity data'!AZ18*EF!$H31)*kgtoGg,"ERROR")))</f>
        <v>6.8051683879430516E-2</v>
      </c>
      <c r="AH943" s="93">
        <f>IF('Net zero activities &amp; levers'!$C$12="Off",('Activity data'!BA18*EF!$H31)*kgtoGg,IF('Net zero activities &amp; levers'!$C$12="PB",('Activity data'!BA18*EF!$H31)*kgtoGg,IF('Net zero activities &amp; levers'!$C$12="MS",('Net zero Activity data'!BA18*EF!$H31)*kgtoGg,"ERROR")))</f>
        <v>6.9573588437664979E-2</v>
      </c>
      <c r="AI943" s="93">
        <f>IF('Net zero activities &amp; levers'!$C$12="Off",('Activity data'!BB18*EF!$H31)*kgtoGg,IF('Net zero activities &amp; levers'!$C$12="PB",('Activity data'!BB18*EF!$H31)*kgtoGg,IF('Net zero activities &amp; levers'!$C$12="MS",('Net zero Activity data'!BB18*EF!$H31)*kgtoGg,"ERROR")))</f>
        <v>7.1199668976426239E-2</v>
      </c>
      <c r="AJ943" s="93">
        <f>IF('Net zero activities &amp; levers'!$C$12="Off",('Activity data'!BC18*EF!$H31)*kgtoGg,IF('Net zero activities &amp; levers'!$C$12="PB",('Activity data'!BC18*EF!$H31)*kgtoGg,IF('Net zero activities &amp; levers'!$C$12="MS",('Net zero Activity data'!BC18*EF!$H31)*kgtoGg,"ERROR")))</f>
        <v>7.2944695440982463E-2</v>
      </c>
      <c r="AK943" s="93">
        <f>IF('Net zero activities &amp; levers'!$C$12="Off",('Activity data'!BD18*EF!$H31)*kgtoGg,IF('Net zero activities &amp; levers'!$C$12="PB",('Activity data'!BD18*EF!$H31)*kgtoGg,IF('Net zero activities &amp; levers'!$C$12="MS",('Net zero Activity data'!BD18*EF!$H31)*kgtoGg,"ERROR")))</f>
        <v>7.4759063362146105E-2</v>
      </c>
      <c r="AL943" s="93">
        <f>IF('Net zero activities &amp; levers'!$C$12="Off",('Activity data'!BE18*EF!$H31)*kgtoGg,IF('Net zero activities &amp; levers'!$C$12="PB",('Activity data'!BE18*EF!$H31)*kgtoGg,IF('Net zero activities &amp; levers'!$C$12="MS",('Net zero Activity data'!BE18*EF!$H31)*kgtoGg,"ERROR")))</f>
        <v>7.6541214075465408E-2</v>
      </c>
      <c r="AM943" s="93">
        <f>IF('Net zero activities &amp; levers'!$C$12="Off",('Activity data'!BF18*EF!$H31)*kgtoGg,IF('Net zero activities &amp; levers'!$C$12="PB",('Activity data'!BF18*EF!$H31)*kgtoGg,IF('Net zero activities &amp; levers'!$C$12="MS",('Net zero Activity data'!BF18*EF!$H31)*kgtoGg,"ERROR")))</f>
        <v>7.8253509361543294E-2</v>
      </c>
      <c r="AN943" s="93">
        <f>IF('Net zero activities &amp; levers'!$C$12="Off",('Activity data'!BG18*EF!$H31)*kgtoGg,IF('Net zero activities &amp; levers'!$C$12="PB",('Activity data'!BG18*EF!$H31)*kgtoGg,IF('Net zero activities &amp; levers'!$C$12="MS",('Net zero Activity data'!BG18*EF!$H31)*kgtoGg,"ERROR")))</f>
        <v>8.0032334512641051E-2</v>
      </c>
      <c r="AO943" s="93">
        <f>IF('Net zero activities &amp; levers'!$C$12="Off",('Activity data'!BH18*EF!$H31)*kgtoGg,IF('Net zero activities &amp; levers'!$C$12="PB",('Activity data'!BH18*EF!$H31)*kgtoGg,IF('Net zero activities &amp; levers'!$C$12="MS",('Net zero Activity data'!BH18*EF!$H31)*kgtoGg,"ERROR")))</f>
        <v>8.1680352340603682E-2</v>
      </c>
      <c r="AP943" s="93">
        <f>IF('Net zero activities &amp; levers'!$C$12="Off",('Activity data'!BI18*EF!$H31)*kgtoGg,IF('Net zero activities &amp; levers'!$C$12="PB",('Activity data'!BI18*EF!$H31)*kgtoGg,IF('Net zero activities &amp; levers'!$C$12="MS",('Net zero Activity data'!BI18*EF!$H31)*kgtoGg,"ERROR")))</f>
        <v>8.3370182399013615E-2</v>
      </c>
      <c r="AQ943" s="93">
        <f>IF('Net zero activities &amp; levers'!$C$12="Off",('Activity data'!BJ18*EF!$H31)*kgtoGg,IF('Net zero activities &amp; levers'!$C$12="PB",('Activity data'!BJ18*EF!$H31)*kgtoGg,IF('Net zero activities &amp; levers'!$C$12="MS",('Net zero Activity data'!BJ18*EF!$H31)*kgtoGg,"ERROR")))</f>
        <v>8.5139194993663181E-2</v>
      </c>
      <c r="AR943" s="93">
        <f>IF('Net zero activities &amp; levers'!$C$12="Off",('Activity data'!BK18*EF!$H31)*kgtoGg,IF('Net zero activities &amp; levers'!$C$12="PB",('Activity data'!BK18*EF!$H31)*kgtoGg,IF('Net zero activities &amp; levers'!$C$12="MS",('Net zero Activity data'!BK18*EF!$H31)*kgtoGg,"ERROR")))</f>
        <v>8.699269344839361E-2</v>
      </c>
      <c r="AS943" s="93">
        <f>IF('Net zero activities &amp; levers'!$C$12="Off",('Activity data'!BL18*EF!$H31)*kgtoGg,IF('Net zero activities &amp; levers'!$C$12="PB",('Activity data'!BL18*EF!$H31)*kgtoGg,IF('Net zero activities &amp; levers'!$C$12="MS",('Net zero Activity data'!BL18*EF!$H31)*kgtoGg,"ERROR")))</f>
        <v>8.8935054953475728E-2</v>
      </c>
      <c r="AT943" s="93">
        <f>IF('Net zero activities &amp; levers'!$C$12="Off",('Activity data'!BM18*EF!$H31)*kgtoGg,IF('Net zero activities &amp; levers'!$C$12="PB",('Activity data'!BM18*EF!$H31)*kgtoGg,IF('Net zero activities &amp; levers'!$C$12="MS",('Net zero Activity data'!BM18*EF!$H31)*kgtoGg,"ERROR")))</f>
        <v>9.0724403571213114E-2</v>
      </c>
      <c r="AU943" s="93">
        <f>IF('Net zero activities &amp; levers'!$C$12="Off",('Activity data'!BN18*EF!$H31)*kgtoGg,IF('Net zero activities &amp; levers'!$C$12="PB",('Activity data'!BN18*EF!$H31)*kgtoGg,IF('Net zero activities &amp; levers'!$C$12="MS",('Net zero Activity data'!BN18*EF!$H31)*kgtoGg,"ERROR")))</f>
        <v>9.2598148462053789E-2</v>
      </c>
      <c r="AV943" s="93">
        <f>IF('Net zero activities &amp; levers'!$C$12="Off",('Activity data'!BO18*EF!$H31)*kgtoGg,IF('Net zero activities &amp; levers'!$C$12="PB",('Activity data'!BO18*EF!$H31)*kgtoGg,IF('Net zero activities &amp; levers'!$C$12="MS",('Net zero Activity data'!BO18*EF!$H31)*kgtoGg,"ERROR")))</f>
        <v>9.4638161556723804E-2</v>
      </c>
      <c r="AW943" s="93">
        <f>IF('Net zero activities &amp; levers'!$C$12="Off",('Activity data'!BP18*EF!$H31)*kgtoGg,IF('Net zero activities &amp; levers'!$C$12="PB",('Activity data'!BP18*EF!$H31)*kgtoGg,IF('Net zero activities &amp; levers'!$C$12="MS",('Net zero Activity data'!BP18*EF!$H31)*kgtoGg,"ERROR")))</f>
        <v>9.6802979358765362E-2</v>
      </c>
      <c r="AY943" s="79"/>
      <c r="AZ943" s="79"/>
    </row>
    <row r="944" spans="1:52" x14ac:dyDescent="0.25">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0.60475451589519702</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0.59374595963332344</v>
      </c>
      <c r="T944" s="93">
        <f>IF('Net zero activities &amp; levers'!$C$12="Off",('Activity data'!AM19*EF!$H32)*kgtoGg,IF('Net zero activities &amp; levers'!$C$12="PB",('Activity data'!AM19*EF!$H32)*kgtoGg,IF('Net zero activities &amp; levers'!$C$12="MS",('Net zero Activity data'!AM19*EF!$H32)*kgtoGg,"ERROR")))</f>
        <v>0.61510185994880018</v>
      </c>
      <c r="U944" s="93">
        <f>IF('Net zero activities &amp; levers'!$C$12="Off",('Activity data'!AN19*EF!$H32)*kgtoGg,IF('Net zero activities &amp; levers'!$C$12="PB",('Activity data'!AN19*EF!$H32)*kgtoGg,IF('Net zero activities &amp; levers'!$C$12="MS",('Net zero Activity data'!AN19*EF!$H32)*kgtoGg,"ERROR")))</f>
        <v>0.62499993716979774</v>
      </c>
      <c r="V944" s="93">
        <f>IF('Net zero activities &amp; levers'!$C$12="Off",('Activity data'!AO19*EF!$H32)*kgtoGg,IF('Net zero activities &amp; levers'!$C$12="PB",('Activity data'!AO19*EF!$H32)*kgtoGg,IF('Net zero activities &amp; levers'!$C$12="MS",('Net zero Activity data'!AO19*EF!$H32)*kgtoGg,"ERROR")))</f>
        <v>0.62757436654457688</v>
      </c>
      <c r="W944" s="93">
        <f>IF('Net zero activities &amp; levers'!$C$12="Off",('Activity data'!AP19*EF!$H32)*kgtoGg,IF('Net zero activities &amp; levers'!$C$12="PB",('Activity data'!AP19*EF!$H32)*kgtoGg,IF('Net zero activities &amp; levers'!$C$12="MS",('Net zero Activity data'!AP19*EF!$H32)*kgtoGg,"ERROR")))</f>
        <v>0.63395905480820369</v>
      </c>
      <c r="X944" s="93">
        <f>IF('Net zero activities &amp; levers'!$C$12="Off",('Activity data'!AQ19*EF!$H32)*kgtoGg,IF('Net zero activities &amp; levers'!$C$12="PB",('Activity data'!AQ19*EF!$H32)*kgtoGg,IF('Net zero activities &amp; levers'!$C$12="MS",('Net zero Activity data'!AQ19*EF!$H32)*kgtoGg,"ERROR")))</f>
        <v>0.64098571522282144</v>
      </c>
      <c r="Y944" s="93">
        <f>IF('Net zero activities &amp; levers'!$C$12="Off",('Activity data'!AR19*EF!$H32)*kgtoGg,IF('Net zero activities &amp; levers'!$C$12="PB",('Activity data'!AR19*EF!$H32)*kgtoGg,IF('Net zero activities &amp; levers'!$C$12="MS",('Net zero Activity data'!AR19*EF!$H32)*kgtoGg,"ERROR")))</f>
        <v>0.64935248324987727</v>
      </c>
      <c r="Z944" s="93">
        <f>IF('Net zero activities &amp; levers'!$C$12="Off",('Activity data'!AS19*EF!$H32)*kgtoGg,IF('Net zero activities &amp; levers'!$C$12="PB",('Activity data'!AS19*EF!$H32)*kgtoGg,IF('Net zero activities &amp; levers'!$C$12="MS",('Net zero Activity data'!AS19*EF!$H32)*kgtoGg,"ERROR")))</f>
        <v>0.65866446707229387</v>
      </c>
      <c r="AA944" s="93">
        <f>IF('Net zero activities &amp; levers'!$C$12="Off",('Activity data'!AT19*EF!$H32)*kgtoGg,IF('Net zero activities &amp; levers'!$C$12="PB",('Activity data'!AT19*EF!$H32)*kgtoGg,IF('Net zero activities &amp; levers'!$C$12="MS",('Net zero Activity data'!AT19*EF!$H32)*kgtoGg,"ERROR")))</f>
        <v>0.66896441982909505</v>
      </c>
      <c r="AB944" s="93">
        <f>IF('Net zero activities &amp; levers'!$C$12="Off",('Activity data'!AU19*EF!$H32)*kgtoGg,IF('Net zero activities &amp; levers'!$C$12="PB",('Activity data'!AU19*EF!$H32)*kgtoGg,IF('Net zero activities &amp; levers'!$C$12="MS",('Net zero Activity data'!AU19*EF!$H32)*kgtoGg,"ERROR")))</f>
        <v>0.68127036759086557</v>
      </c>
      <c r="AC944" s="93">
        <f>IF('Net zero activities &amp; levers'!$C$12="Off",('Activity data'!AV19*EF!$H32)*kgtoGg,IF('Net zero activities &amp; levers'!$C$12="PB",('Activity data'!AV19*EF!$H32)*kgtoGg,IF('Net zero activities &amp; levers'!$C$12="MS",('Net zero Activity data'!AV19*EF!$H32)*kgtoGg,"ERROR")))</f>
        <v>0.69578711819602035</v>
      </c>
      <c r="AD944" s="93">
        <f>IF('Net zero activities &amp; levers'!$C$12="Off",('Activity data'!AW19*EF!$H32)*kgtoGg,IF('Net zero activities &amp; levers'!$C$12="PB",('Activity data'!AW19*EF!$H32)*kgtoGg,IF('Net zero activities &amp; levers'!$C$12="MS",('Net zero Activity data'!AW19*EF!$H32)*kgtoGg,"ERROR")))</f>
        <v>0.71216230365178079</v>
      </c>
      <c r="AE944" s="93">
        <f>IF('Net zero activities &amp; levers'!$C$12="Off",('Activity data'!AX19*EF!$H32)*kgtoGg,IF('Net zero activities &amp; levers'!$C$12="PB",('Activity data'!AX19*EF!$H32)*kgtoGg,IF('Net zero activities &amp; levers'!$C$12="MS",('Net zero Activity data'!AX19*EF!$H32)*kgtoGg,"ERROR")))</f>
        <v>0.72928847843162925</v>
      </c>
      <c r="AF944" s="93">
        <f>IF('Net zero activities &amp; levers'!$C$12="Off",('Activity data'!AY19*EF!$H32)*kgtoGg,IF('Net zero activities &amp; levers'!$C$12="PB",('Activity data'!AY19*EF!$H32)*kgtoGg,IF('Net zero activities &amp; levers'!$C$12="MS",('Net zero Activity data'!AY19*EF!$H32)*kgtoGg,"ERROR")))</f>
        <v>0.74731833546352189</v>
      </c>
      <c r="AG944" s="93">
        <f>IF('Net zero activities &amp; levers'!$C$12="Off",('Activity data'!AZ19*EF!$H32)*kgtoGg,IF('Net zero activities &amp; levers'!$C$12="PB",('Activity data'!AZ19*EF!$H32)*kgtoGg,IF('Net zero activities &amp; levers'!$C$12="MS",('Net zero Activity data'!AZ19*EF!$H32)*kgtoGg,"ERROR")))</f>
        <v>0.76765599055514222</v>
      </c>
      <c r="AH944" s="93">
        <f>IF('Net zero activities &amp; levers'!$C$12="Off",('Activity data'!BA19*EF!$H32)*kgtoGg,IF('Net zero activities &amp; levers'!$C$12="PB",('Activity data'!BA19*EF!$H32)*kgtoGg,IF('Net zero activities &amp; levers'!$C$12="MS",('Net zero Activity data'!BA19*EF!$H32)*kgtoGg,"ERROR")))</f>
        <v>0.78907348125285737</v>
      </c>
      <c r="AI944" s="93">
        <f>IF('Net zero activities &amp; levers'!$C$12="Off",('Activity data'!BB19*EF!$H32)*kgtoGg,IF('Net zero activities &amp; levers'!$C$12="PB",('Activity data'!BB19*EF!$H32)*kgtoGg,IF('Net zero activities &amp; levers'!$C$12="MS",('Net zero Activity data'!BB19*EF!$H32)*kgtoGg,"ERROR")))</f>
        <v>0.81164820328771115</v>
      </c>
      <c r="AJ944" s="93">
        <f>IF('Net zero activities &amp; levers'!$C$12="Off",('Activity data'!BC19*EF!$H32)*kgtoGg,IF('Net zero activities &amp; levers'!$C$12="PB",('Activity data'!BC19*EF!$H32)*kgtoGg,IF('Net zero activities &amp; levers'!$C$12="MS",('Net zero Activity data'!BC19*EF!$H32)*kgtoGg,"ERROR")))</f>
        <v>0.8355278973713316</v>
      </c>
      <c r="AK944" s="93">
        <f>IF('Net zero activities &amp; levers'!$C$12="Off",('Activity data'!BD19*EF!$H32)*kgtoGg,IF('Net zero activities &amp; levers'!$C$12="PB",('Activity data'!BD19*EF!$H32)*kgtoGg,IF('Net zero activities &amp; levers'!$C$12="MS",('Net zero Activity data'!BD19*EF!$H32)*kgtoGg,"ERROR")))</f>
        <v>0.86041157800508183</v>
      </c>
      <c r="AL944" s="93">
        <f>IF('Net zero activities &amp; levers'!$C$12="Off",('Activity data'!BE19*EF!$H32)*kgtoGg,IF('Net zero activities &amp; levers'!$C$12="PB",('Activity data'!BE19*EF!$H32)*kgtoGg,IF('Net zero activities &amp; levers'!$C$12="MS",('Net zero Activity data'!BE19*EF!$H32)*kgtoGg,"ERROR")))</f>
        <v>0.88561667201804961</v>
      </c>
      <c r="AM944" s="93">
        <f>IF('Net zero activities &amp; levers'!$C$12="Off",('Activity data'!BF19*EF!$H32)*kgtoGg,IF('Net zero activities &amp; levers'!$C$12="PB",('Activity data'!BF19*EF!$H32)*kgtoGg,IF('Net zero activities &amp; levers'!$C$12="MS",('Net zero Activity data'!BF19*EF!$H32)*kgtoGg,"ERROR")))</f>
        <v>0.91087540031171421</v>
      </c>
      <c r="AN944" s="93">
        <f>IF('Net zero activities &amp; levers'!$C$12="Off",('Activity data'!BG19*EF!$H32)*kgtoGg,IF('Net zero activities &amp; levers'!$C$12="PB",('Activity data'!BG19*EF!$H32)*kgtoGg,IF('Net zero activities &amp; levers'!$C$12="MS",('Net zero Activity data'!BG19*EF!$H32)*kgtoGg,"ERROR")))</f>
        <v>0.93719126710747669</v>
      </c>
      <c r="AO944" s="93">
        <f>IF('Net zero activities &amp; levers'!$C$12="Off",('Activity data'!BH19*EF!$H32)*kgtoGg,IF('Net zero activities &amp; levers'!$C$12="PB",('Activity data'!BH19*EF!$H32)*kgtoGg,IF('Net zero activities &amp; levers'!$C$12="MS",('Net zero Activity data'!BH19*EF!$H32)*kgtoGg,"ERROR")))</f>
        <v>0.96310717691671177</v>
      </c>
      <c r="AP944" s="93">
        <f>IF('Net zero activities &amp; levers'!$C$12="Off",('Activity data'!BI19*EF!$H32)*kgtoGg,IF('Net zero activities &amp; levers'!$C$12="PB",('Activity data'!BI19*EF!$H32)*kgtoGg,IF('Net zero activities &amp; levers'!$C$12="MS",('Net zero Activity data'!BI19*EF!$H32)*kgtoGg,"ERROR")))</f>
        <v>0.98990787400485714</v>
      </c>
      <c r="AQ944" s="93">
        <f>IF('Net zero activities &amp; levers'!$C$12="Off",('Activity data'!BJ19*EF!$H32)*kgtoGg,IF('Net zero activities &amp; levers'!$C$12="PB",('Activity data'!BJ19*EF!$H32)*kgtoGg,IF('Net zero activities &amp; levers'!$C$12="MS",('Net zero Activity data'!BJ19*EF!$H32)*kgtoGg,"ERROR")))</f>
        <v>1.0179213955755684</v>
      </c>
      <c r="AR944" s="93">
        <f>IF('Net zero activities &amp; levers'!$C$12="Off",('Activity data'!BK19*EF!$H32)*kgtoGg,IF('Net zero activities &amp; levers'!$C$12="PB",('Activity data'!BK19*EF!$H32)*kgtoGg,IF('Net zero activities &amp; levers'!$C$12="MS",('Net zero Activity data'!BK19*EF!$H32)*kgtoGg,"ERROR")))</f>
        <v>1.047235539230829</v>
      </c>
      <c r="AS944" s="93">
        <f>IF('Net zero activities &amp; levers'!$C$12="Off",('Activity data'!BL19*EF!$H32)*kgtoGg,IF('Net zero activities &amp; levers'!$C$12="PB",('Activity data'!BL19*EF!$H32)*kgtoGg,IF('Net zero activities &amp; levers'!$C$12="MS",('Net zero Activity data'!BL19*EF!$H32)*kgtoGg,"ERROR")))</f>
        <v>1.0779347403326329</v>
      </c>
      <c r="AT944" s="93">
        <f>IF('Net zero activities &amp; levers'!$C$12="Off",('Activity data'!BM19*EF!$H32)*kgtoGg,IF('Net zero activities &amp; levers'!$C$12="PB",('Activity data'!BM19*EF!$H32)*kgtoGg,IF('Net zero activities &amp; levers'!$C$12="MS",('Net zero Activity data'!BM19*EF!$H32)*kgtoGg,"ERROR")))</f>
        <v>1.1080747670252975</v>
      </c>
      <c r="AU944" s="93">
        <f>IF('Net zero activities &amp; levers'!$C$12="Off",('Activity data'!BN19*EF!$H32)*kgtoGg,IF('Net zero activities &amp; levers'!$C$12="PB",('Activity data'!BN19*EF!$H32)*kgtoGg,IF('Net zero activities &amp; levers'!$C$12="MS",('Net zero Activity data'!BN19*EF!$H32)*kgtoGg,"ERROR")))</f>
        <v>1.1396138266260938</v>
      </c>
      <c r="AV944" s="93">
        <f>IF('Net zero activities &amp; levers'!$C$12="Off",('Activity data'!BO19*EF!$H32)*kgtoGg,IF('Net zero activities &amp; levers'!$C$12="PB",('Activity data'!BO19*EF!$H32)*kgtoGg,IF('Net zero activities &amp; levers'!$C$12="MS",('Net zero Activity data'!BO19*EF!$H32)*kgtoGg,"ERROR")))</f>
        <v>1.1733190443821473</v>
      </c>
      <c r="AW944" s="93">
        <f>IF('Net zero activities &amp; levers'!$C$12="Off",('Activity data'!BP19*EF!$H32)*kgtoGg,IF('Net zero activities &amp; levers'!$C$12="PB",('Activity data'!BP19*EF!$H32)*kgtoGg,IF('Net zero activities &amp; levers'!$C$12="MS",('Net zero Activity data'!BP19*EF!$H32)*kgtoGg,"ERROR")))</f>
        <v>1.208922401682198</v>
      </c>
      <c r="AY944" s="79"/>
      <c r="AZ944" s="79"/>
    </row>
    <row r="945" spans="1:52" x14ac:dyDescent="0.25">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2.2910596881616563</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1.9290254090022454</v>
      </c>
      <c r="T945" s="93">
        <f>IF('Net zero activities &amp; levers'!$C$12="Off",('Activity data'!AM20*EF!$H33)*kgtoGg,IF('Net zero activities &amp; levers'!$C$12="PB",('Activity data'!AM20*EF!$H33)*kgtoGg,IF('Net zero activities &amp; levers'!$C$12="MS",('Net zero Activity data'!AM20*EF!$H33)*kgtoGg,"ERROR")))</f>
        <v>2.0721603762721794</v>
      </c>
      <c r="U945" s="93">
        <f>IF('Net zero activities &amp; levers'!$C$12="Off",('Activity data'!AN20*EF!$H33)*kgtoGg,IF('Net zero activities &amp; levers'!$C$12="PB",('Activity data'!AN20*EF!$H33)*kgtoGg,IF('Net zero activities &amp; levers'!$C$12="MS",('Net zero Activity data'!AN20*EF!$H33)*kgtoGg,"ERROR")))</f>
        <v>2.1116387319754453</v>
      </c>
      <c r="V945" s="93">
        <f>IF('Net zero activities &amp; levers'!$C$12="Off",('Activity data'!AO20*EF!$H33)*kgtoGg,IF('Net zero activities &amp; levers'!$C$12="PB",('Activity data'!AO20*EF!$H33)*kgtoGg,IF('Net zero activities &amp; levers'!$C$12="MS",('Net zero Activity data'!AO20*EF!$H33)*kgtoGg,"ERROR")))</f>
        <v>2.0814689805174984</v>
      </c>
      <c r="W945" s="93">
        <f>IF('Net zero activities &amp; levers'!$C$12="Off",('Activity data'!AP20*EF!$H33)*kgtoGg,IF('Net zero activities &amp; levers'!$C$12="PB",('Activity data'!AP20*EF!$H33)*kgtoGg,IF('Net zero activities &amp; levers'!$C$12="MS",('Net zero Activity data'!AP20*EF!$H33)*kgtoGg,"ERROR")))</f>
        <v>2.0816313202114962</v>
      </c>
      <c r="X945" s="93">
        <f>IF('Net zero activities &amp; levers'!$C$12="Off",('Activity data'!AQ20*EF!$H33)*kgtoGg,IF('Net zero activities &amp; levers'!$C$12="PB",('Activity data'!AQ20*EF!$H33)*kgtoGg,IF('Net zero activities &amp; levers'!$C$12="MS",('Net zero Activity data'!AQ20*EF!$H33)*kgtoGg,"ERROR")))</f>
        <v>2.0848873315390253</v>
      </c>
      <c r="Y945" s="93">
        <f>IF('Net zero activities &amp; levers'!$C$12="Off",('Activity data'!AR20*EF!$H33)*kgtoGg,IF('Net zero activities &amp; levers'!$C$12="PB",('Activity data'!AR20*EF!$H33)*kgtoGg,IF('Net zero activities &amp; levers'!$C$12="MS",('Net zero Activity data'!AR20*EF!$H33)*kgtoGg,"ERROR")))</f>
        <v>2.1019366050515993</v>
      </c>
      <c r="Z945" s="93">
        <f>IF('Net zero activities &amp; levers'!$C$12="Off",('Activity data'!AS20*EF!$H33)*kgtoGg,IF('Net zero activities &amp; levers'!$C$12="PB",('Activity data'!AS20*EF!$H33)*kgtoGg,IF('Net zero activities &amp; levers'!$C$12="MS",('Net zero Activity data'!AS20*EF!$H33)*kgtoGg,"ERROR")))</f>
        <v>2.1286964302578189</v>
      </c>
      <c r="AA945" s="93">
        <f>IF('Net zero activities &amp; levers'!$C$12="Off",('Activity data'!AT20*EF!$H33)*kgtoGg,IF('Net zero activities &amp; levers'!$C$12="PB",('Activity data'!AT20*EF!$H33)*kgtoGg,IF('Net zero activities &amp; levers'!$C$12="MS",('Net zero Activity data'!AT20*EF!$H33)*kgtoGg,"ERROR")))</f>
        <v>2.1653238114410347</v>
      </c>
      <c r="AB945" s="93">
        <f>IF('Net zero activities &amp; levers'!$C$12="Off",('Activity data'!AU20*EF!$H33)*kgtoGg,IF('Net zero activities &amp; levers'!$C$12="PB",('Activity data'!AU20*EF!$H33)*kgtoGg,IF('Net zero activities &amp; levers'!$C$12="MS",('Net zero Activity data'!AU20*EF!$H33)*kgtoGg,"ERROR")))</f>
        <v>2.2204734624700375</v>
      </c>
      <c r="AC945" s="93">
        <f>IF('Net zero activities &amp; levers'!$C$12="Off",('Activity data'!AV20*EF!$H33)*kgtoGg,IF('Net zero activities &amp; levers'!$C$12="PB",('Activity data'!AV20*EF!$H33)*kgtoGg,IF('Net zero activities &amp; levers'!$C$12="MS",('Net zero Activity data'!AV20*EF!$H33)*kgtoGg,"ERROR")))</f>
        <v>2.2953594743770229</v>
      </c>
      <c r="AD945" s="93">
        <f>IF('Net zero activities &amp; levers'!$C$12="Off",('Activity data'!AW20*EF!$H33)*kgtoGg,IF('Net zero activities &amp; levers'!$C$12="PB",('Activity data'!AW20*EF!$H33)*kgtoGg,IF('Net zero activities &amp; levers'!$C$12="MS",('Net zero Activity data'!AW20*EF!$H33)*kgtoGg,"ERROR")))</f>
        <v>2.3864591752761957</v>
      </c>
      <c r="AE945" s="93">
        <f>IF('Net zero activities &amp; levers'!$C$12="Off",('Activity data'!AX20*EF!$H33)*kgtoGg,IF('Net zero activities &amp; levers'!$C$12="PB",('Activity data'!AX20*EF!$H33)*kgtoGg,IF('Net zero activities &amp; levers'!$C$12="MS",('Net zero Activity data'!AX20*EF!$H33)*kgtoGg,"ERROR")))</f>
        <v>2.4836950973349508</v>
      </c>
      <c r="AF945" s="93">
        <f>IF('Net zero activities &amp; levers'!$C$12="Off",('Activity data'!AY20*EF!$H33)*kgtoGg,IF('Net zero activities &amp; levers'!$C$12="PB",('Activity data'!AY20*EF!$H33)*kgtoGg,IF('Net zero activities &amp; levers'!$C$12="MS",('Net zero Activity data'!AY20*EF!$H33)*kgtoGg,"ERROR")))</f>
        <v>2.5882229276888769</v>
      </c>
      <c r="AG945" s="93">
        <f>IF('Net zero activities &amp; levers'!$C$12="Off",('Activity data'!AZ20*EF!$H33)*kgtoGg,IF('Net zero activities &amp; levers'!$C$12="PB",('Activity data'!AZ20*EF!$H33)*kgtoGg,IF('Net zero activities &amp; levers'!$C$12="MS",('Net zero Activity data'!AZ20*EF!$H33)*kgtoGg,"ERROR")))</f>
        <v>2.7119724129624112</v>
      </c>
      <c r="AH945" s="93">
        <f>IF('Net zero activities &amp; levers'!$C$12="Off",('Activity data'!BA20*EF!$H33)*kgtoGg,IF('Net zero activities &amp; levers'!$C$12="PB",('Activity data'!BA20*EF!$H33)*kgtoGg,IF('Net zero activities &amp; levers'!$C$12="MS",('Net zero Activity data'!BA20*EF!$H33)*kgtoGg,"ERROR")))</f>
        <v>2.8440806469047257</v>
      </c>
      <c r="AI945" s="93">
        <f>IF('Net zero activities &amp; levers'!$C$12="Off",('Activity data'!BB20*EF!$H33)*kgtoGg,IF('Net zero activities &amp; levers'!$C$12="PB",('Activity data'!BB20*EF!$H33)*kgtoGg,IF('Net zero activities &amp; levers'!$C$12="MS",('Net zero Activity data'!BB20*EF!$H33)*kgtoGg,"ERROR")))</f>
        <v>2.9849440454697027</v>
      </c>
      <c r="AJ945" s="93">
        <f>IF('Net zero activities &amp; levers'!$C$12="Off",('Activity data'!BC20*EF!$H33)*kgtoGg,IF('Net zero activities &amp; levers'!$C$12="PB",('Activity data'!BC20*EF!$H33)*kgtoGg,IF('Net zero activities &amp; levers'!$C$12="MS",('Net zero Activity data'!BC20*EF!$H33)*kgtoGg,"ERROR")))</f>
        <v>3.1357331677554514</v>
      </c>
      <c r="AK945" s="93">
        <f>IF('Net zero activities &amp; levers'!$C$12="Off",('Activity data'!BD20*EF!$H33)*kgtoGg,IF('Net zero activities &amp; levers'!$C$12="PB",('Activity data'!BD20*EF!$H33)*kgtoGg,IF('Net zero activities &amp; levers'!$C$12="MS",('Net zero Activity data'!BD20*EF!$H33)*kgtoGg,"ERROR")))</f>
        <v>3.2939342554614459</v>
      </c>
      <c r="AL945" s="93">
        <f>IF('Net zero activities &amp; levers'!$C$12="Off",('Activity data'!BE20*EF!$H33)*kgtoGg,IF('Net zero activities &amp; levers'!$C$12="PB",('Activity data'!BE20*EF!$H33)*kgtoGg,IF('Net zero activities &amp; levers'!$C$12="MS",('Net zero Activity data'!BE20*EF!$H33)*kgtoGg,"ERROR")))</f>
        <v>3.4537806650739626</v>
      </c>
      <c r="AM945" s="93">
        <f>IF('Net zero activities &amp; levers'!$C$12="Off",('Activity data'!BF20*EF!$H33)*kgtoGg,IF('Net zero activities &amp; levers'!$C$12="PB",('Activity data'!BF20*EF!$H33)*kgtoGg,IF('Net zero activities &amp; levers'!$C$12="MS",('Net zero Activity data'!BF20*EF!$H33)*kgtoGg,"ERROR")))</f>
        <v>3.6130233904461213</v>
      </c>
      <c r="AN945" s="93">
        <f>IF('Net zero activities &amp; levers'!$C$12="Off",('Activity data'!BG20*EF!$H33)*kgtoGg,IF('Net zero activities &amp; levers'!$C$12="PB",('Activity data'!BG20*EF!$H33)*kgtoGg,IF('Net zero activities &amp; levers'!$C$12="MS",('Net zero Activity data'!BG20*EF!$H33)*kgtoGg,"ERROR")))</f>
        <v>3.7798456657596979</v>
      </c>
      <c r="AO945" s="93">
        <f>IF('Net zero activities &amp; levers'!$C$12="Off",('Activity data'!BH20*EF!$H33)*kgtoGg,IF('Net zero activities &amp; levers'!$C$12="PB",('Activity data'!BH20*EF!$H33)*kgtoGg,IF('Net zero activities &amp; levers'!$C$12="MS",('Net zero Activity data'!BH20*EF!$H33)*kgtoGg,"ERROR")))</f>
        <v>3.9424101344582398</v>
      </c>
      <c r="AP945" s="93">
        <f>IF('Net zero activities &amp; levers'!$C$12="Off",('Activity data'!BI20*EF!$H33)*kgtoGg,IF('Net zero activities &amp; levers'!$C$12="PB",('Activity data'!BI20*EF!$H33)*kgtoGg,IF('Net zero activities &amp; levers'!$C$12="MS",('Net zero Activity data'!BI20*EF!$H33)*kgtoGg,"ERROR")))</f>
        <v>4.11125647815427</v>
      </c>
      <c r="AQ945" s="93">
        <f>IF('Net zero activities &amp; levers'!$C$12="Off",('Activity data'!BJ20*EF!$H33)*kgtoGg,IF('Net zero activities &amp; levers'!$C$12="PB",('Activity data'!BJ20*EF!$H33)*kgtoGg,IF('Net zero activities &amp; levers'!$C$12="MS",('Net zero Activity data'!BJ20*EF!$H33)*kgtoGg,"ERROR")))</f>
        <v>4.2889358799478661</v>
      </c>
      <c r="AR945" s="93">
        <f>IF('Net zero activities &amp; levers'!$C$12="Off",('Activity data'!BK20*EF!$H33)*kgtoGg,IF('Net zero activities &amp; levers'!$C$12="PB",('Activity data'!BK20*EF!$H33)*kgtoGg,IF('Net zero activities &amp; levers'!$C$12="MS",('Net zero Activity data'!BK20*EF!$H33)*kgtoGg,"ERROR")))</f>
        <v>4.47610389113167</v>
      </c>
      <c r="AS945" s="93">
        <f>IF('Net zero activities &amp; levers'!$C$12="Off",('Activity data'!BL20*EF!$H33)*kgtoGg,IF('Net zero activities &amp; levers'!$C$12="PB",('Activity data'!BL20*EF!$H33)*kgtoGg,IF('Net zero activities &amp; levers'!$C$12="MS",('Net zero Activity data'!BL20*EF!$H33)*kgtoGg,"ERROR")))</f>
        <v>4.6733862298936391</v>
      </c>
      <c r="AT945" s="93">
        <f>IF('Net zero activities &amp; levers'!$C$12="Off",('Activity data'!BM20*EF!$H33)*kgtoGg,IF('Net zero activities &amp; levers'!$C$12="PB",('Activity data'!BM20*EF!$H33)*kgtoGg,IF('Net zero activities &amp; levers'!$C$12="MS",('Net zero Activity data'!BM20*EF!$H33)*kgtoGg,"ERROR")))</f>
        <v>4.8652953211890697</v>
      </c>
      <c r="AU945" s="93">
        <f>IF('Net zero activities &amp; levers'!$C$12="Off",('Activity data'!BN20*EF!$H33)*kgtoGg,IF('Net zero activities &amp; levers'!$C$12="PB",('Activity data'!BN20*EF!$H33)*kgtoGg,IF('Net zero activities &amp; levers'!$C$12="MS",('Net zero Activity data'!BN20*EF!$H33)*kgtoGg,"ERROR")))</f>
        <v>5.0673001555176231</v>
      </c>
      <c r="AV945" s="93">
        <f>IF('Net zero activities &amp; levers'!$C$12="Off",('Activity data'!BO20*EF!$H33)*kgtoGg,IF('Net zero activities &amp; levers'!$C$12="PB",('Activity data'!BO20*EF!$H33)*kgtoGg,IF('Net zero activities &amp; levers'!$C$12="MS",('Net zero Activity data'!BO20*EF!$H33)*kgtoGg,"ERROR")))</f>
        <v>5.2852398392324584</v>
      </c>
      <c r="AW945" s="93">
        <f>IF('Net zero activities &amp; levers'!$C$12="Off",('Activity data'!BP20*EF!$H33)*kgtoGg,IF('Net zero activities &amp; levers'!$C$12="PB",('Activity data'!BP20*EF!$H33)*kgtoGg,IF('Net zero activities &amp; levers'!$C$12="MS",('Net zero Activity data'!BP20*EF!$H33)*kgtoGg,"ERROR")))</f>
        <v>5.5168903048159867</v>
      </c>
      <c r="AY945" s="79"/>
      <c r="AZ945" s="79"/>
    </row>
    <row r="946" spans="1:52" x14ac:dyDescent="0.25">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2.5198104828966564E-2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2.473941498472184E-2</v>
      </c>
      <c r="T946" s="93">
        <f>IF('Net zero activities &amp; levers'!$C$12="Off",('Activity data'!AM21*EF!$H34)*kgtoGg,IF('Net zero activities &amp; levers'!$C$12="PB",('Activity data'!AM21*EF!$H34)*kgtoGg,IF('Net zero activities &amp; levers'!$C$12="MS",('Net zero Activity data'!AM21*EF!$H34)*kgtoGg,"ERROR")))</f>
        <v>2.5629244164533362E-2</v>
      </c>
      <c r="U946" s="93">
        <f>IF('Net zero activities &amp; levers'!$C$12="Off",('Activity data'!AN21*EF!$H34)*kgtoGg,IF('Net zero activities &amp; levers'!$C$12="PB",('Activity data'!AN21*EF!$H34)*kgtoGg,IF('Net zero activities &amp; levers'!$C$12="MS",('Net zero Activity data'!AN21*EF!$H34)*kgtoGg,"ERROR")))</f>
        <v>2.6041664048741597E-2</v>
      </c>
      <c r="V946" s="93">
        <f>IF('Net zero activities &amp; levers'!$C$12="Off",('Activity data'!AO21*EF!$H34)*kgtoGg,IF('Net zero activities &amp; levers'!$C$12="PB",('Activity data'!AO21*EF!$H34)*kgtoGg,IF('Net zero activities &amp; levers'!$C$12="MS",('Net zero Activity data'!AO21*EF!$H34)*kgtoGg,"ERROR")))</f>
        <v>2.6148931939357391E-2</v>
      </c>
      <c r="W946" s="93">
        <f>IF('Net zero activities &amp; levers'!$C$12="Off",('Activity data'!AP21*EF!$H34)*kgtoGg,IF('Net zero activities &amp; levers'!$C$12="PB",('Activity data'!AP21*EF!$H34)*kgtoGg,IF('Net zero activities &amp; levers'!$C$12="MS",('Net zero Activity data'!AP21*EF!$H34)*kgtoGg,"ERROR")))</f>
        <v>2.6414960617008508E-2</v>
      </c>
      <c r="X946" s="93">
        <f>IF('Net zero activities &amp; levers'!$C$12="Off",('Activity data'!AQ21*EF!$H34)*kgtoGg,IF('Net zero activities &amp; levers'!$C$12="PB",('Activity data'!AQ21*EF!$H34)*kgtoGg,IF('Net zero activities &amp; levers'!$C$12="MS",('Net zero Activity data'!AQ21*EF!$H34)*kgtoGg,"ERROR")))</f>
        <v>2.6707738134284252E-2</v>
      </c>
      <c r="Y946" s="93">
        <f>IF('Net zero activities &amp; levers'!$C$12="Off",('Activity data'!AR21*EF!$H34)*kgtoGg,IF('Net zero activities &amp; levers'!$C$12="PB",('Activity data'!AR21*EF!$H34)*kgtoGg,IF('Net zero activities &amp; levers'!$C$12="MS",('Net zero Activity data'!AR21*EF!$H34)*kgtoGg,"ERROR")))</f>
        <v>2.7056353468744913E-2</v>
      </c>
      <c r="Z946" s="93">
        <f>IF('Net zero activities &amp; levers'!$C$12="Off",('Activity data'!AS21*EF!$H34)*kgtoGg,IF('Net zero activities &amp; levers'!$C$12="PB",('Activity data'!AS21*EF!$H34)*kgtoGg,IF('Net zero activities &amp; levers'!$C$12="MS",('Net zero Activity data'!AS21*EF!$H34)*kgtoGg,"ERROR")))</f>
        <v>2.7444352794678932E-2</v>
      </c>
      <c r="AA946" s="93">
        <f>IF('Net zero activities &amp; levers'!$C$12="Off",('Activity data'!AT21*EF!$H34)*kgtoGg,IF('Net zero activities &amp; levers'!$C$12="PB",('Activity data'!AT21*EF!$H34)*kgtoGg,IF('Net zero activities &amp; levers'!$C$12="MS",('Net zero Activity data'!AT21*EF!$H34)*kgtoGg,"ERROR")))</f>
        <v>2.7873517492878988E-2</v>
      </c>
      <c r="AB946" s="93">
        <f>IF('Net zero activities &amp; levers'!$C$12="Off",('Activity data'!AU21*EF!$H34)*kgtoGg,IF('Net zero activities &amp; levers'!$C$12="PB",('Activity data'!AU21*EF!$H34)*kgtoGg,IF('Net zero activities &amp; levers'!$C$12="MS",('Net zero Activity data'!AU21*EF!$H34)*kgtoGg,"ERROR")))</f>
        <v>2.8386265316286095E-2</v>
      </c>
      <c r="AC946" s="93">
        <f>IF('Net zero activities &amp; levers'!$C$12="Off",('Activity data'!AV21*EF!$H34)*kgtoGg,IF('Net zero activities &amp; levers'!$C$12="PB",('Activity data'!AV21*EF!$H34)*kgtoGg,IF('Net zero activities &amp; levers'!$C$12="MS",('Net zero Activity data'!AV21*EF!$H34)*kgtoGg,"ERROR")))</f>
        <v>2.8991129924834207E-2</v>
      </c>
      <c r="AD946" s="93">
        <f>IF('Net zero activities &amp; levers'!$C$12="Off",('Activity data'!AW21*EF!$H34)*kgtoGg,IF('Net zero activities &amp; levers'!$C$12="PB",('Activity data'!AW21*EF!$H34)*kgtoGg,IF('Net zero activities &amp; levers'!$C$12="MS",('Net zero Activity data'!AW21*EF!$H34)*kgtoGg,"ERROR")))</f>
        <v>2.9673429318824225E-2</v>
      </c>
      <c r="AE946" s="93">
        <f>IF('Net zero activities &amp; levers'!$C$12="Off",('Activity data'!AX21*EF!$H34)*kgtoGg,IF('Net zero activities &amp; levers'!$C$12="PB",('Activity data'!AX21*EF!$H34)*kgtoGg,IF('Net zero activities &amp; levers'!$C$12="MS",('Net zero Activity data'!AX21*EF!$H34)*kgtoGg,"ERROR")))</f>
        <v>3.0387019934651243E-2</v>
      </c>
      <c r="AF946" s="93">
        <f>IF('Net zero activities &amp; levers'!$C$12="Off",('Activity data'!AY21*EF!$H34)*kgtoGg,IF('Net zero activities &amp; levers'!$C$12="PB",('Activity data'!AY21*EF!$H34)*kgtoGg,IF('Net zero activities &amp; levers'!$C$12="MS",('Net zero Activity data'!AY21*EF!$H34)*kgtoGg,"ERROR")))</f>
        <v>3.1138263977646775E-2</v>
      </c>
      <c r="AG946" s="93">
        <f>IF('Net zero activities &amp; levers'!$C$12="Off",('Activity data'!AZ21*EF!$H34)*kgtoGg,IF('Net zero activities &amp; levers'!$C$12="PB",('Activity data'!AZ21*EF!$H34)*kgtoGg,IF('Net zero activities &amp; levers'!$C$12="MS",('Net zero Activity data'!AZ21*EF!$H34)*kgtoGg,"ERROR")))</f>
        <v>3.1985666273130958E-2</v>
      </c>
      <c r="AH946" s="93">
        <f>IF('Net zero activities &amp; levers'!$C$12="Off",('Activity data'!BA21*EF!$H34)*kgtoGg,IF('Net zero activities &amp; levers'!$C$12="PB",('Activity data'!BA21*EF!$H34)*kgtoGg,IF('Net zero activities &amp; levers'!$C$12="MS",('Net zero Activity data'!BA21*EF!$H34)*kgtoGg,"ERROR")))</f>
        <v>3.2878061718869082E-2</v>
      </c>
      <c r="AI946" s="93">
        <f>IF('Net zero activities &amp; levers'!$C$12="Off",('Activity data'!BB21*EF!$H34)*kgtoGg,IF('Net zero activities &amp; levers'!$C$12="PB",('Activity data'!BB21*EF!$H34)*kgtoGg,IF('Net zero activities &amp; levers'!$C$12="MS",('Net zero Activity data'!BB21*EF!$H34)*kgtoGg,"ERROR")))</f>
        <v>3.3818675136987997E-2</v>
      </c>
      <c r="AJ946" s="93">
        <f>IF('Net zero activities &amp; levers'!$C$12="Off",('Activity data'!BC21*EF!$H34)*kgtoGg,IF('Net zero activities &amp; levers'!$C$12="PB",('Activity data'!BC21*EF!$H34)*kgtoGg,IF('Net zero activities &amp; levers'!$C$12="MS",('Net zero Activity data'!BC21*EF!$H34)*kgtoGg,"ERROR")))</f>
        <v>3.4813662390472185E-2</v>
      </c>
      <c r="AK946" s="93">
        <f>IF('Net zero activities &amp; levers'!$C$12="Off",('Activity data'!BD21*EF!$H34)*kgtoGg,IF('Net zero activities &amp; levers'!$C$12="PB",('Activity data'!BD21*EF!$H34)*kgtoGg,IF('Net zero activities &amp; levers'!$C$12="MS",('Net zero Activity data'!BD21*EF!$H34)*kgtoGg,"ERROR")))</f>
        <v>3.5850482416878444E-2</v>
      </c>
      <c r="AL946" s="93">
        <f>IF('Net zero activities &amp; levers'!$C$12="Off",('Activity data'!BE21*EF!$H34)*kgtoGg,IF('Net zero activities &amp; levers'!$C$12="PB",('Activity data'!BE21*EF!$H34)*kgtoGg,IF('Net zero activities &amp; levers'!$C$12="MS",('Net zero Activity data'!BE21*EF!$H34)*kgtoGg,"ERROR")))</f>
        <v>3.6900694667418771E-2</v>
      </c>
      <c r="AM946" s="93">
        <f>IF('Net zero activities &amp; levers'!$C$12="Off",('Activity data'!BF21*EF!$H34)*kgtoGg,IF('Net zero activities &amp; levers'!$C$12="PB",('Activity data'!BF21*EF!$H34)*kgtoGg,IF('Net zero activities &amp; levers'!$C$12="MS",('Net zero Activity data'!BF21*EF!$H34)*kgtoGg,"ERROR")))</f>
        <v>3.79531416796548E-2</v>
      </c>
      <c r="AN946" s="93">
        <f>IF('Net zero activities &amp; levers'!$C$12="Off",('Activity data'!BG21*EF!$H34)*kgtoGg,IF('Net zero activities &amp; levers'!$C$12="PB",('Activity data'!BG21*EF!$H34)*kgtoGg,IF('Net zero activities &amp; levers'!$C$12="MS",('Net zero Activity data'!BG21*EF!$H34)*kgtoGg,"ERROR")))</f>
        <v>3.9049636129478232E-2</v>
      </c>
      <c r="AO946" s="93">
        <f>IF('Net zero activities &amp; levers'!$C$12="Off",('Activity data'!BH21*EF!$H34)*kgtoGg,IF('Net zero activities &amp; levers'!$C$12="PB",('Activity data'!BH21*EF!$H34)*kgtoGg,IF('Net zero activities &amp; levers'!$C$12="MS",('Net zero Activity data'!BH21*EF!$H34)*kgtoGg,"ERROR")))</f>
        <v>4.0129465704863039E-2</v>
      </c>
      <c r="AP946" s="93">
        <f>IF('Net zero activities &amp; levers'!$C$12="Off",('Activity data'!BI21*EF!$H34)*kgtoGg,IF('Net zero activities &amp; levers'!$C$12="PB",('Activity data'!BI21*EF!$H34)*kgtoGg,IF('Net zero activities &amp; levers'!$C$12="MS",('Net zero Activity data'!BI21*EF!$H34)*kgtoGg,"ERROR")))</f>
        <v>4.1246161416869084E-2</v>
      </c>
      <c r="AQ946" s="93">
        <f>IF('Net zero activities &amp; levers'!$C$12="Off",('Activity data'!BJ21*EF!$H34)*kgtoGg,IF('Net zero activities &amp; levers'!$C$12="PB",('Activity data'!BJ21*EF!$H34)*kgtoGg,IF('Net zero activities &amp; levers'!$C$12="MS",('Net zero Activity data'!BJ21*EF!$H34)*kgtoGg,"ERROR")))</f>
        <v>4.2413391482315384E-2</v>
      </c>
      <c r="AR946" s="93">
        <f>IF('Net zero activities &amp; levers'!$C$12="Off",('Activity data'!BK21*EF!$H34)*kgtoGg,IF('Net zero activities &amp; levers'!$C$12="PB",('Activity data'!BK21*EF!$H34)*kgtoGg,IF('Net zero activities &amp; levers'!$C$12="MS",('Net zero Activity data'!BK21*EF!$H34)*kgtoGg,"ERROR")))</f>
        <v>4.3634814134617915E-2</v>
      </c>
      <c r="AS946" s="93">
        <f>IF('Net zero activities &amp; levers'!$C$12="Off",('Activity data'!BL21*EF!$H34)*kgtoGg,IF('Net zero activities &amp; levers'!$C$12="PB",('Activity data'!BL21*EF!$H34)*kgtoGg,IF('Net zero activities &amp; levers'!$C$12="MS",('Net zero Activity data'!BL21*EF!$H34)*kgtoGg,"ERROR")))</f>
        <v>4.4913947513859742E-2</v>
      </c>
      <c r="AT946" s="93">
        <f>IF('Net zero activities &amp; levers'!$C$12="Off",('Activity data'!BM21*EF!$H34)*kgtoGg,IF('Net zero activities &amp; levers'!$C$12="PB",('Activity data'!BM21*EF!$H34)*kgtoGg,IF('Net zero activities &amp; levers'!$C$12="MS",('Net zero Activity data'!BM21*EF!$H34)*kgtoGg,"ERROR")))</f>
        <v>4.6169781959387438E-2</v>
      </c>
      <c r="AU946" s="93">
        <f>IF('Net zero activities &amp; levers'!$C$12="Off",('Activity data'!BN21*EF!$H34)*kgtoGg,IF('Net zero activities &amp; levers'!$C$12="PB",('Activity data'!BN21*EF!$H34)*kgtoGg,IF('Net zero activities &amp; levers'!$C$12="MS",('Net zero Activity data'!BN21*EF!$H34)*kgtoGg,"ERROR")))</f>
        <v>4.7483909442753956E-2</v>
      </c>
      <c r="AV946" s="93">
        <f>IF('Net zero activities &amp; levers'!$C$12="Off",('Activity data'!BO21*EF!$H34)*kgtoGg,IF('Net zero activities &amp; levers'!$C$12="PB",('Activity data'!BO21*EF!$H34)*kgtoGg,IF('Net zero activities &amp; levers'!$C$12="MS",('Net zero Activity data'!BO21*EF!$H34)*kgtoGg,"ERROR")))</f>
        <v>4.8888293515922839E-2</v>
      </c>
      <c r="AW946" s="93">
        <f>IF('Net zero activities &amp; levers'!$C$12="Off",('Activity data'!BP21*EF!$H34)*kgtoGg,IF('Net zero activities &amp; levers'!$C$12="PB",('Activity data'!BP21*EF!$H34)*kgtoGg,IF('Net zero activities &amp; levers'!$C$12="MS",('Net zero Activity data'!BP21*EF!$H34)*kgtoGg,"ERROR")))</f>
        <v>5.0371766736758299E-2</v>
      </c>
      <c r="AY946" s="79"/>
      <c r="AZ946" s="79"/>
    </row>
    <row r="947" spans="1:52" x14ac:dyDescent="0.25">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9.5803753116994184E-2</v>
      </c>
      <c r="O947" s="93">
        <f>IF('Net zero activities &amp; levers'!$C$12="Off",('Activity data'!AH22*EF!$H35)*kgtoGg,IF('Net zero activities &amp; levers'!$C$12="PB",('Activity data'!AH22*EF!$H35)*kgtoGg,IF('Net zero activities &amp; levers'!$C$12="MS",('Net zero Activity data'!AH22*EF!$H35)*kgtoGg,"ERROR")))</f>
        <v>9.5460820340069114E-2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8.0376058708426956E-2</v>
      </c>
      <c r="T947" s="93">
        <f>IF('Net zero activities &amp; levers'!$C$12="Off",('Activity data'!AM22*EF!$H35)*kgtoGg,IF('Net zero activities &amp; levers'!$C$12="PB",('Activity data'!AM22*EF!$H35)*kgtoGg,IF('Net zero activities &amp; levers'!$C$12="MS",('Net zero Activity data'!AM22*EF!$H35)*kgtoGg,"ERROR")))</f>
        <v>8.6340015678007545E-2</v>
      </c>
      <c r="U947" s="93">
        <f>IF('Net zero activities &amp; levers'!$C$12="Off",('Activity data'!AN22*EF!$H35)*kgtoGg,IF('Net zero activities &amp; levers'!$C$12="PB",('Activity data'!AN22*EF!$H35)*kgtoGg,IF('Net zero activities &amp; levers'!$C$12="MS",('Net zero Activity data'!AN22*EF!$H35)*kgtoGg,"ERROR")))</f>
        <v>8.7984947165643632E-2</v>
      </c>
      <c r="V947" s="93">
        <f>IF('Net zero activities &amp; levers'!$C$12="Off",('Activity data'!AO22*EF!$H35)*kgtoGg,IF('Net zero activities &amp; levers'!$C$12="PB",('Activity data'!AO22*EF!$H35)*kgtoGg,IF('Net zero activities &amp; levers'!$C$12="MS",('Net zero Activity data'!AO22*EF!$H35)*kgtoGg,"ERROR")))</f>
        <v>8.6727874188229179E-2</v>
      </c>
      <c r="W947" s="93">
        <f>IF('Net zero activities &amp; levers'!$C$12="Off",('Activity data'!AP22*EF!$H35)*kgtoGg,IF('Net zero activities &amp; levers'!$C$12="PB",('Activity data'!AP22*EF!$H35)*kgtoGg,IF('Net zero activities &amp; levers'!$C$12="MS",('Net zero Activity data'!AP22*EF!$H35)*kgtoGg,"ERROR")))</f>
        <v>8.6734638342145773E-2</v>
      </c>
      <c r="X947" s="93">
        <f>IF('Net zero activities &amp; levers'!$C$12="Off",('Activity data'!AQ22*EF!$H35)*kgtoGg,IF('Net zero activities &amp; levers'!$C$12="PB",('Activity data'!AQ22*EF!$H35)*kgtoGg,IF('Net zero activities &amp; levers'!$C$12="MS",('Net zero Activity data'!AQ22*EF!$H35)*kgtoGg,"ERROR")))</f>
        <v>8.6870305480792789E-2</v>
      </c>
      <c r="Y947" s="93">
        <f>IF('Net zero activities &amp; levers'!$C$12="Off",('Activity data'!AR22*EF!$H35)*kgtoGg,IF('Net zero activities &amp; levers'!$C$12="PB",('Activity data'!AR22*EF!$H35)*kgtoGg,IF('Net zero activities &amp; levers'!$C$12="MS",('Net zero Activity data'!AR22*EF!$H35)*kgtoGg,"ERROR")))</f>
        <v>8.7580691877150063E-2</v>
      </c>
      <c r="Z947" s="93">
        <f>IF('Net zero activities &amp; levers'!$C$12="Off",('Activity data'!AS22*EF!$H35)*kgtoGg,IF('Net zero activities &amp; levers'!$C$12="PB",('Activity data'!AS22*EF!$H35)*kgtoGg,IF('Net zero activities &amp; levers'!$C$12="MS",('Net zero Activity data'!AS22*EF!$H35)*kgtoGg,"ERROR")))</f>
        <v>8.8695684594075869E-2</v>
      </c>
      <c r="AA947" s="93">
        <f>IF('Net zero activities &amp; levers'!$C$12="Off",('Activity data'!AT22*EF!$H35)*kgtoGg,IF('Net zero activities &amp; levers'!$C$12="PB",('Activity data'!AT22*EF!$H35)*kgtoGg,IF('Net zero activities &amp; levers'!$C$12="MS",('Net zero Activity data'!AT22*EF!$H35)*kgtoGg,"ERROR")))</f>
        <v>9.0221825476709872E-2</v>
      </c>
      <c r="AB947" s="93">
        <f>IF('Net zero activities &amp; levers'!$C$12="Off",('Activity data'!AU22*EF!$H35)*kgtoGg,IF('Net zero activities &amp; levers'!$C$12="PB",('Activity data'!AU22*EF!$H35)*kgtoGg,IF('Net zero activities &amp; levers'!$C$12="MS",('Net zero Activity data'!AU22*EF!$H35)*kgtoGg,"ERROR")))</f>
        <v>9.2519727602918309E-2</v>
      </c>
      <c r="AC947" s="93">
        <f>IF('Net zero activities &amp; levers'!$C$12="Off",('Activity data'!AV22*EF!$H35)*kgtoGg,IF('Net zero activities &amp; levers'!$C$12="PB",('Activity data'!AV22*EF!$H35)*kgtoGg,IF('Net zero activities &amp; levers'!$C$12="MS",('Net zero Activity data'!AV22*EF!$H35)*kgtoGg,"ERROR")))</f>
        <v>9.5639978099042705E-2</v>
      </c>
      <c r="AD947" s="93">
        <f>IF('Net zero activities &amp; levers'!$C$12="Off",('Activity data'!AW22*EF!$H35)*kgtoGg,IF('Net zero activities &amp; levers'!$C$12="PB",('Activity data'!AW22*EF!$H35)*kgtoGg,IF('Net zero activities &amp; levers'!$C$12="MS",('Net zero Activity data'!AW22*EF!$H35)*kgtoGg,"ERROR")))</f>
        <v>9.943579896984156E-2</v>
      </c>
      <c r="AE947" s="93">
        <f>IF('Net zero activities &amp; levers'!$C$12="Off",('Activity data'!AX22*EF!$H35)*kgtoGg,IF('Net zero activities &amp; levers'!$C$12="PB",('Activity data'!AX22*EF!$H35)*kgtoGg,IF('Net zero activities &amp; levers'!$C$12="MS",('Net zero Activity data'!AX22*EF!$H35)*kgtoGg,"ERROR")))</f>
        <v>0.10348729572228972</v>
      </c>
      <c r="AF947" s="93">
        <f>IF('Net zero activities &amp; levers'!$C$12="Off",('Activity data'!AY22*EF!$H35)*kgtoGg,IF('Net zero activities &amp; levers'!$C$12="PB",('Activity data'!AY22*EF!$H35)*kgtoGg,IF('Net zero activities &amp; levers'!$C$12="MS",('Net zero Activity data'!AY22*EF!$H35)*kgtoGg,"ERROR")))</f>
        <v>0.10784262198703665</v>
      </c>
      <c r="AG947" s="93">
        <f>IF('Net zero activities &amp; levers'!$C$12="Off",('Activity data'!AZ22*EF!$H35)*kgtoGg,IF('Net zero activities &amp; levers'!$C$12="PB",('Activity data'!AZ22*EF!$H35)*kgtoGg,IF('Net zero activities &amp; levers'!$C$12="MS",('Net zero Activity data'!AZ22*EF!$H35)*kgtoGg,"ERROR")))</f>
        <v>0.11299885054010057</v>
      </c>
      <c r="AH947" s="93">
        <f>IF('Net zero activities &amp; levers'!$C$12="Off",('Activity data'!BA22*EF!$H35)*kgtoGg,IF('Net zero activities &amp; levers'!$C$12="PB",('Activity data'!BA22*EF!$H35)*kgtoGg,IF('Net zero activities &amp; levers'!$C$12="MS",('Net zero Activity data'!BA22*EF!$H35)*kgtoGg,"ERROR")))</f>
        <v>0.11850336028769703</v>
      </c>
      <c r="AI947" s="93">
        <f>IF('Net zero activities &amp; levers'!$C$12="Off",('Activity data'!BB22*EF!$H35)*kgtoGg,IF('Net zero activities &amp; levers'!$C$12="PB",('Activity data'!BB22*EF!$H35)*kgtoGg,IF('Net zero activities &amp; levers'!$C$12="MS",('Net zero Activity data'!BB22*EF!$H35)*kgtoGg,"ERROR")))</f>
        <v>0.12437266856123773</v>
      </c>
      <c r="AJ947" s="93">
        <f>IF('Net zero activities &amp; levers'!$C$12="Off",('Activity data'!BC22*EF!$H35)*kgtoGg,IF('Net zero activities &amp; levers'!$C$12="PB",('Activity data'!BC22*EF!$H35)*kgtoGg,IF('Net zero activities &amp; levers'!$C$12="MS",('Net zero Activity data'!BC22*EF!$H35)*kgtoGg,"ERROR")))</f>
        <v>0.13065554865647727</v>
      </c>
      <c r="AK947" s="93">
        <f>IF('Net zero activities &amp; levers'!$C$12="Off",('Activity data'!BD22*EF!$H35)*kgtoGg,IF('Net zero activities &amp; levers'!$C$12="PB",('Activity data'!BD22*EF!$H35)*kgtoGg,IF('Net zero activities &amp; levers'!$C$12="MS",('Net zero Activity data'!BD22*EF!$H35)*kgtoGg,"ERROR")))</f>
        <v>0.13724726064422701</v>
      </c>
      <c r="AL947" s="93">
        <f>IF('Net zero activities &amp; levers'!$C$12="Off",('Activity data'!BE22*EF!$H35)*kgtoGg,IF('Net zero activities &amp; levers'!$C$12="PB",('Activity data'!BE22*EF!$H35)*kgtoGg,IF('Net zero activities &amp; levers'!$C$12="MS",('Net zero Activity data'!BE22*EF!$H35)*kgtoGg,"ERROR")))</f>
        <v>0.14390752771141524</v>
      </c>
      <c r="AM947" s="93">
        <f>IF('Net zero activities &amp; levers'!$C$12="Off",('Activity data'!BF22*EF!$H35)*kgtoGg,IF('Net zero activities &amp; levers'!$C$12="PB",('Activity data'!BF22*EF!$H35)*kgtoGg,IF('Net zero activities &amp; levers'!$C$12="MS",('Net zero Activity data'!BF22*EF!$H35)*kgtoGg,"ERROR")))</f>
        <v>0.15054264126858852</v>
      </c>
      <c r="AN947" s="93">
        <f>IF('Net zero activities &amp; levers'!$C$12="Off",('Activity data'!BG22*EF!$H35)*kgtoGg,IF('Net zero activities &amp; levers'!$C$12="PB",('Activity data'!BG22*EF!$H35)*kgtoGg,IF('Net zero activities &amp; levers'!$C$12="MS",('Net zero Activity data'!BG22*EF!$H35)*kgtoGg,"ERROR")))</f>
        <v>0.15749356940665424</v>
      </c>
      <c r="AO947" s="93">
        <f>IF('Net zero activities &amp; levers'!$C$12="Off",('Activity data'!BH22*EF!$H35)*kgtoGg,IF('Net zero activities &amp; levers'!$C$12="PB",('Activity data'!BH22*EF!$H35)*kgtoGg,IF('Net zero activities &amp; levers'!$C$12="MS",('Net zero Activity data'!BH22*EF!$H35)*kgtoGg,"ERROR")))</f>
        <v>0.16426708893576017</v>
      </c>
      <c r="AP947" s="93">
        <f>IF('Net zero activities &amp; levers'!$C$12="Off",('Activity data'!BI22*EF!$H35)*kgtoGg,IF('Net zero activities &amp; levers'!$C$12="PB",('Activity data'!BI22*EF!$H35)*kgtoGg,IF('Net zero activities &amp; levers'!$C$12="MS",('Net zero Activity data'!BI22*EF!$H35)*kgtoGg,"ERROR")))</f>
        <v>0.17130235325642809</v>
      </c>
      <c r="AQ947" s="93">
        <f>IF('Net zero activities &amp; levers'!$C$12="Off",('Activity data'!BJ22*EF!$H35)*kgtoGg,IF('Net zero activities &amp; levers'!$C$12="PB",('Activity data'!BJ22*EF!$H35)*kgtoGg,IF('Net zero activities &amp; levers'!$C$12="MS",('Net zero Activity data'!BJ22*EF!$H35)*kgtoGg,"ERROR")))</f>
        <v>0.17870566166449456</v>
      </c>
      <c r="AR947" s="93">
        <f>IF('Net zero activities &amp; levers'!$C$12="Off",('Activity data'!BK22*EF!$H35)*kgtoGg,IF('Net zero activities &amp; levers'!$C$12="PB",('Activity data'!BK22*EF!$H35)*kgtoGg,IF('Net zero activities &amp; levers'!$C$12="MS",('Net zero Activity data'!BK22*EF!$H35)*kgtoGg,"ERROR")))</f>
        <v>0.18650432879715309</v>
      </c>
      <c r="AS947" s="93">
        <f>IF('Net zero activities &amp; levers'!$C$12="Off",('Activity data'!BL22*EF!$H35)*kgtoGg,IF('Net zero activities &amp; levers'!$C$12="PB",('Activity data'!BL22*EF!$H35)*kgtoGg,IF('Net zero activities &amp; levers'!$C$12="MS",('Net zero Activity data'!BL22*EF!$H35)*kgtoGg,"ERROR")))</f>
        <v>0.19472442624556849</v>
      </c>
      <c r="AT947" s="93">
        <f>IF('Net zero activities &amp; levers'!$C$12="Off",('Activity data'!BM22*EF!$H35)*kgtoGg,IF('Net zero activities &amp; levers'!$C$12="PB",('Activity data'!BM22*EF!$H35)*kgtoGg,IF('Net zero activities &amp; levers'!$C$12="MS",('Net zero Activity data'!BM22*EF!$H35)*kgtoGg,"ERROR")))</f>
        <v>0.2027206383828781</v>
      </c>
      <c r="AU947" s="93">
        <f>IF('Net zero activities &amp; levers'!$C$12="Off",('Activity data'!BN22*EF!$H35)*kgtoGg,IF('Net zero activities &amp; levers'!$C$12="PB",('Activity data'!BN22*EF!$H35)*kgtoGg,IF('Net zero activities &amp; levers'!$C$12="MS",('Net zero Activity data'!BN22*EF!$H35)*kgtoGg,"ERROR")))</f>
        <v>0.2111375064799012</v>
      </c>
      <c r="AV947" s="93">
        <f>IF('Net zero activities &amp; levers'!$C$12="Off",('Activity data'!BO22*EF!$H35)*kgtoGg,IF('Net zero activities &amp; levers'!$C$12="PB",('Activity data'!BO22*EF!$H35)*kgtoGg,IF('Net zero activities &amp; levers'!$C$12="MS",('Net zero Activity data'!BO22*EF!$H35)*kgtoGg,"ERROR")))</f>
        <v>0.22021832663468599</v>
      </c>
      <c r="AW947" s="93">
        <f>IF('Net zero activities &amp; levers'!$C$12="Off",('Activity data'!BP22*EF!$H35)*kgtoGg,IF('Net zero activities &amp; levers'!$C$12="PB",('Activity data'!BP22*EF!$H35)*kgtoGg,IF('Net zero activities &amp; levers'!$C$12="MS",('Net zero Activity data'!BP22*EF!$H35)*kgtoGg,"ERROR")))</f>
        <v>0.22987042936733301</v>
      </c>
      <c r="AY947" s="79"/>
      <c r="AZ947" s="79"/>
    </row>
    <row r="948" spans="1:52" x14ac:dyDescent="0.25">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5.9474079071945865E-2</v>
      </c>
      <c r="L948" s="27">
        <f t="shared" si="335"/>
        <v>5.9806569587962537E-2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5.9455674798365013E-2</v>
      </c>
      <c r="T948" s="27">
        <f t="shared" si="335"/>
        <v>6.0451967243316342E-2</v>
      </c>
      <c r="U948" s="27">
        <f t="shared" si="335"/>
        <v>6.0766078623677403E-2</v>
      </c>
      <c r="V948" s="27">
        <f t="shared" si="335"/>
        <v>6.066593992199025E-2</v>
      </c>
      <c r="W948" s="27">
        <f t="shared" si="335"/>
        <v>6.0809114383009413E-2</v>
      </c>
      <c r="X948" s="27">
        <f t="shared" si="335"/>
        <v>6.100366299603751E-2</v>
      </c>
      <c r="Y948" s="27">
        <f t="shared" si="335"/>
        <v>6.1277074183990775E-2</v>
      </c>
      <c r="Z948" s="27">
        <f t="shared" si="335"/>
        <v>6.160586812377028E-2</v>
      </c>
      <c r="AA948" s="27">
        <f t="shared" ref="L948:AW950" si="336">AA1411</f>
        <v>6.1991300127351358E-2</v>
      </c>
      <c r="AB948" s="27">
        <f t="shared" si="336"/>
        <v>6.248976898306801E-2</v>
      </c>
      <c r="AC948" s="27">
        <f t="shared" si="336"/>
        <v>6.3111385034879647E-2</v>
      </c>
      <c r="AD948" s="27">
        <f t="shared" si="336"/>
        <v>6.3834798962092945E-2</v>
      </c>
      <c r="AE948" s="27">
        <f t="shared" si="336"/>
        <v>6.4597593140420823E-2</v>
      </c>
      <c r="AF948" s="27">
        <f t="shared" si="336"/>
        <v>6.5407717765887455E-2</v>
      </c>
      <c r="AG948" s="27">
        <f t="shared" si="336"/>
        <v>6.6341504779431473E-2</v>
      </c>
      <c r="AH948" s="27">
        <f t="shared" si="336"/>
        <v>6.7330403439729181E-2</v>
      </c>
      <c r="AI948" s="27">
        <f t="shared" si="336"/>
        <v>6.837825340455779E-2</v>
      </c>
      <c r="AJ948" s="27">
        <f t="shared" si="336"/>
        <v>6.949219402221983E-2</v>
      </c>
      <c r="AK948" s="27">
        <f t="shared" si="336"/>
        <v>7.0654806858806291E-2</v>
      </c>
      <c r="AL948" s="27">
        <f t="shared" si="336"/>
        <v>7.182879608717245E-2</v>
      </c>
      <c r="AM948" s="27">
        <f t="shared" si="336"/>
        <v>7.2999789176038873E-2</v>
      </c>
      <c r="AN948" s="27">
        <f t="shared" si="336"/>
        <v>7.4221699981571645E-2</v>
      </c>
      <c r="AO948" s="27">
        <f t="shared" si="336"/>
        <v>7.541600988185021E-2</v>
      </c>
      <c r="AP948" s="27">
        <f t="shared" si="336"/>
        <v>7.6651170682367667E-2</v>
      </c>
      <c r="AQ948" s="27">
        <f t="shared" si="336"/>
        <v>7.7944182647758153E-2</v>
      </c>
      <c r="AR948" s="27">
        <f t="shared" si="336"/>
        <v>7.929894190918986E-2</v>
      </c>
      <c r="AS948" s="27">
        <f t="shared" si="336"/>
        <v>8.0719108786434957E-2</v>
      </c>
      <c r="AT948" s="27">
        <f t="shared" si="336"/>
        <v>8.2102038153258075E-2</v>
      </c>
      <c r="AU948" s="27">
        <f t="shared" si="336"/>
        <v>8.3550657465590011E-2</v>
      </c>
      <c r="AV948" s="27">
        <f t="shared" si="336"/>
        <v>8.5104479324389026E-2</v>
      </c>
      <c r="AW948" s="27">
        <f t="shared" si="336"/>
        <v>8.6748447527684097E-2</v>
      </c>
      <c r="AY948" s="79"/>
      <c r="AZ948" s="79"/>
    </row>
    <row r="949" spans="1:52" x14ac:dyDescent="0.25">
      <c r="A949" s="95" t="str">
        <f t="shared" si="326"/>
        <v>DS Cattle MMN2O</v>
      </c>
      <c r="B949" s="95" t="s">
        <v>974</v>
      </c>
      <c r="C949" s="95" t="s">
        <v>1232</v>
      </c>
      <c r="D949" t="s">
        <v>15</v>
      </c>
      <c r="E949" t="s">
        <v>657</v>
      </c>
      <c r="F949" t="s">
        <v>6</v>
      </c>
      <c r="G949" t="s">
        <v>137</v>
      </c>
      <c r="H949" t="s">
        <v>1227</v>
      </c>
      <c r="I949" t="s">
        <v>139</v>
      </c>
      <c r="J949" t="s">
        <v>287</v>
      </c>
      <c r="K949" s="27">
        <f t="shared" si="335"/>
        <v>0.26041511380118887</v>
      </c>
      <c r="L949" s="27">
        <f t="shared" si="336"/>
        <v>0.26187096745907495</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0.2603345282574735</v>
      </c>
      <c r="T949" s="27">
        <f t="shared" si="336"/>
        <v>0.26469692637241377</v>
      </c>
      <c r="U949" s="27">
        <f t="shared" si="336"/>
        <v>0.26607230455631165</v>
      </c>
      <c r="V949" s="27">
        <f t="shared" si="336"/>
        <v>0.2656338340191855</v>
      </c>
      <c r="W949" s="27">
        <f t="shared" si="336"/>
        <v>0.26626074231506047</v>
      </c>
      <c r="X949" s="27">
        <f t="shared" si="336"/>
        <v>0.26711259912381052</v>
      </c>
      <c r="Y949" s="27">
        <f t="shared" si="336"/>
        <v>0.26830976613734653</v>
      </c>
      <c r="Z949" s="27">
        <f t="shared" si="336"/>
        <v>0.26974943384773248</v>
      </c>
      <c r="AA949" s="27">
        <f t="shared" si="336"/>
        <v>0.27143709880432254</v>
      </c>
      <c r="AB949" s="27">
        <f t="shared" si="336"/>
        <v>0.27361971055406936</v>
      </c>
      <c r="AC949" s="27">
        <f t="shared" si="336"/>
        <v>0.27634153857392568</v>
      </c>
      <c r="AD949" s="27">
        <f t="shared" si="336"/>
        <v>0.27950910204225143</v>
      </c>
      <c r="AE949" s="27">
        <f t="shared" si="336"/>
        <v>0.28284909714357687</v>
      </c>
      <c r="AF949" s="27">
        <f t="shared" si="336"/>
        <v>0.28639633486168981</v>
      </c>
      <c r="AG949" s="27">
        <f t="shared" si="336"/>
        <v>0.29048504468608194</v>
      </c>
      <c r="AH949" s="27">
        <f t="shared" si="336"/>
        <v>0.29481506813794139</v>
      </c>
      <c r="AI949" s="27">
        <f t="shared" si="336"/>
        <v>0.29940321766619754</v>
      </c>
      <c r="AJ949" s="27">
        <f t="shared" si="336"/>
        <v>0.30428075385074782</v>
      </c>
      <c r="AK949" s="27">
        <f t="shared" si="336"/>
        <v>0.30937140777714384</v>
      </c>
      <c r="AL949" s="27">
        <f t="shared" si="336"/>
        <v>0.3145118747381625</v>
      </c>
      <c r="AM949" s="27">
        <f t="shared" si="336"/>
        <v>0.31963922270648765</v>
      </c>
      <c r="AN949" s="27">
        <f t="shared" si="336"/>
        <v>0.32498952062522957</v>
      </c>
      <c r="AO949" s="27">
        <f t="shared" si="336"/>
        <v>0.33021896433328074</v>
      </c>
      <c r="AP949" s="27">
        <f t="shared" si="336"/>
        <v>0.33562727910584594</v>
      </c>
      <c r="AQ949" s="27">
        <f t="shared" si="336"/>
        <v>0.34128890284794944</v>
      </c>
      <c r="AR949" s="27">
        <f t="shared" si="336"/>
        <v>0.34722089528472461</v>
      </c>
      <c r="AS949" s="27">
        <f t="shared" si="336"/>
        <v>0.35343928360994897</v>
      </c>
      <c r="AT949" s="27">
        <f t="shared" si="336"/>
        <v>0.35949462257542664</v>
      </c>
      <c r="AU949" s="27">
        <f t="shared" si="336"/>
        <v>0.36583759364723029</v>
      </c>
      <c r="AV949" s="27">
        <f t="shared" si="336"/>
        <v>0.3726412079696384</v>
      </c>
      <c r="AW949" s="27">
        <f t="shared" si="336"/>
        <v>0.37983953997287506</v>
      </c>
      <c r="AY949" s="79"/>
      <c r="AZ949" s="79"/>
    </row>
    <row r="950" spans="1:52" x14ac:dyDescent="0.25">
      <c r="A950" s="95" t="str">
        <f t="shared" si="326"/>
        <v>DS Cattle MMN2O</v>
      </c>
      <c r="B950" s="95" t="s">
        <v>974</v>
      </c>
      <c r="C950" s="95" t="s">
        <v>1232</v>
      </c>
      <c r="D950" t="s">
        <v>15</v>
      </c>
      <c r="E950" t="s">
        <v>657</v>
      </c>
      <c r="F950" t="s">
        <v>67</v>
      </c>
      <c r="G950" t="s">
        <v>307</v>
      </c>
      <c r="H950" t="s">
        <v>1227</v>
      </c>
      <c r="I950" t="s">
        <v>139</v>
      </c>
      <c r="J950" t="s">
        <v>287</v>
      </c>
      <c r="K950" s="27">
        <f t="shared" si="335"/>
        <v>1.1586934798802533E-2</v>
      </c>
      <c r="L950" s="27">
        <f t="shared" si="336"/>
        <v>1.1651711689683767E-2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1.1583349217969196E-2</v>
      </c>
      <c r="T950" s="27">
        <f t="shared" si="336"/>
        <v>1.1777450173886912E-2</v>
      </c>
      <c r="U950" s="27">
        <f t="shared" si="336"/>
        <v>1.1838646381387711E-2</v>
      </c>
      <c r="V950" s="27">
        <f t="shared" si="336"/>
        <v>1.1819137031677862E-2</v>
      </c>
      <c r="W950" s="27">
        <f t="shared" si="336"/>
        <v>1.1847030748916861E-2</v>
      </c>
      <c r="X950" s="27">
        <f t="shared" si="336"/>
        <v>1.1884933346645648E-2</v>
      </c>
      <c r="Y950" s="27">
        <f t="shared" si="336"/>
        <v>1.1938200209411951E-2</v>
      </c>
      <c r="Z950" s="27">
        <f t="shared" si="336"/>
        <v>1.2002256921208324E-2</v>
      </c>
      <c r="AA950" s="27">
        <f t="shared" si="336"/>
        <v>1.2077348046023615E-2</v>
      </c>
      <c r="AB950" s="27">
        <f t="shared" si="336"/>
        <v>1.2174461380446762E-2</v>
      </c>
      <c r="AC950" s="27">
        <f t="shared" si="336"/>
        <v>1.2295566654788504E-2</v>
      </c>
      <c r="AD950" s="27">
        <f t="shared" si="336"/>
        <v>1.2436504524495172E-2</v>
      </c>
      <c r="AE950" s="27">
        <f t="shared" si="336"/>
        <v>1.2585114583652197E-2</v>
      </c>
      <c r="AF950" s="27">
        <f t="shared" si="336"/>
        <v>1.2742945715477389E-2</v>
      </c>
      <c r="AG950" s="27">
        <f t="shared" si="336"/>
        <v>1.2924869158609895E-2</v>
      </c>
      <c r="AH950" s="27">
        <f t="shared" si="336"/>
        <v>1.3117529633194651E-2</v>
      </c>
      <c r="AI950" s="27">
        <f t="shared" si="336"/>
        <v>1.3321675193930606E-2</v>
      </c>
      <c r="AJ950" s="27">
        <f t="shared" si="336"/>
        <v>1.3538696752027769E-2</v>
      </c>
      <c r="AK950" s="27">
        <f t="shared" si="336"/>
        <v>1.376520079116526E-2</v>
      </c>
      <c r="AL950" s="27">
        <f t="shared" si="336"/>
        <v>1.3993921216194792E-2</v>
      </c>
      <c r="AM950" s="27">
        <f t="shared" si="336"/>
        <v>1.4222057923517824E-2</v>
      </c>
      <c r="AN950" s="27">
        <f t="shared" si="336"/>
        <v>1.4460114587102871E-2</v>
      </c>
      <c r="AO950" s="27">
        <f t="shared" si="336"/>
        <v>1.4692793951962841E-2</v>
      </c>
      <c r="AP950" s="27">
        <f t="shared" si="336"/>
        <v>1.493343202295036E-2</v>
      </c>
      <c r="AQ950" s="27">
        <f t="shared" si="336"/>
        <v>1.5185340847279152E-2</v>
      </c>
      <c r="AR950" s="27">
        <f t="shared" si="336"/>
        <v>1.5449279481979043E-2</v>
      </c>
      <c r="AS950" s="27">
        <f t="shared" si="336"/>
        <v>1.57259610425317E-2</v>
      </c>
      <c r="AT950" s="27">
        <f t="shared" si="336"/>
        <v>1.599538786939092E-2</v>
      </c>
      <c r="AU950" s="27">
        <f t="shared" si="336"/>
        <v>1.6277612626498489E-2</v>
      </c>
      <c r="AV950" s="27">
        <f t="shared" si="336"/>
        <v>1.6580333288134606E-2</v>
      </c>
      <c r="AW950" s="27">
        <f t="shared" si="336"/>
        <v>1.690061655573832E-2</v>
      </c>
      <c r="AY950" s="79"/>
      <c r="AZ950" s="79"/>
    </row>
    <row r="951" spans="1:52" x14ac:dyDescent="0.25">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0.46906920988966821</v>
      </c>
      <c r="S951" s="93">
        <f>IF('Net zero activities &amp; levers'!$C$12="Off",('Activity data'!AL8*EF!$H39*EF!$H57)*NtoN2O*kgtoGg,('Net zero Activity data'!AL8*EF!$H39*EF!$H57)*NtoN2O*kgtoGg)</f>
        <v>0.41625563284018546</v>
      </c>
      <c r="T951" s="93">
        <f>IF('Net zero activities &amp; levers'!$C$12="Off",('Activity data'!AM8*EF!$H39*EF!$H57)*NtoN2O*kgtoGg,('Net zero Activity data'!AM8*EF!$H39*EF!$H57)*NtoN2O*kgtoGg)</f>
        <v>0.43182568050754744</v>
      </c>
      <c r="U951" s="93">
        <f>IF('Net zero activities &amp; levers'!$C$12="Off",('Activity data'!AN8*EF!$H39*EF!$H57)*NtoN2O*kgtoGg,('Net zero Activity data'!AN8*EF!$H39*EF!$H57)*NtoN2O*kgtoGg)</f>
        <v>0.43276986250657662</v>
      </c>
      <c r="V951" s="93">
        <f>IF('Net zero activities &amp; levers'!$C$12="Off",('Activity data'!AO8*EF!$H39*EF!$H57)*NtoN2O*kgtoGg,('Net zero Activity data'!AO8*EF!$H39*EF!$H57)*NtoN2O*kgtoGg)</f>
        <v>0.42451039024353943</v>
      </c>
      <c r="W951" s="93">
        <f>IF('Net zero activities &amp; levers'!$C$12="Off",('Activity data'!AP8*EF!$H39*EF!$H57)*NtoN2O*kgtoGg,('Net zero Activity data'!AP8*EF!$H39*EF!$H57)*NtoN2O*kgtoGg)</f>
        <v>0.42069180034718484</v>
      </c>
      <c r="X951" s="93">
        <f>IF('Net zero activities &amp; levers'!$C$12="Off",('Activity data'!AQ8*EF!$H39*EF!$H57)*NtoN2O*kgtoGg,('Net zero Activity data'!AQ8*EF!$H39*EF!$H57)*NtoN2O*kgtoGg)</f>
        <v>0.41748672112744412</v>
      </c>
      <c r="Y951" s="93">
        <f>IF('Net zero activities &amp; levers'!$C$12="Off",('Activity data'!AR8*EF!$H39*EF!$H57)*NtoN2O*kgtoGg,('Net zero Activity data'!AR8*EF!$H39*EF!$H57)*NtoN2O*kgtoGg)</f>
        <v>0.41598667621140395</v>
      </c>
      <c r="Z951" s="93">
        <f>IF('Net zero activities &amp; levers'!$C$12="Off",('Activity data'!AS8*EF!$H39*EF!$H57)*NtoN2O*kgtoGg,('Net zero Activity data'!AS8*EF!$H39*EF!$H57)*NtoN2O*kgtoGg)</f>
        <v>0.41562660460689055</v>
      </c>
      <c r="AA951" s="93">
        <f>IF('Net zero activities &amp; levers'!$C$12="Off",('Activity data'!AT8*EF!$H39*EF!$H57)*NtoN2O*kgtoGg,('Net zero Activity data'!AT8*EF!$H39*EF!$H57)*NtoN2O*kgtoGg)</f>
        <v>0.41638478302253951</v>
      </c>
      <c r="AB951" s="93">
        <f>IF('Net zero activities &amp; levers'!$C$12="Off",('Activity data'!AU8*EF!$H39*EF!$H57)*NtoN2O*kgtoGg,('Net zero Activity data'!AU8*EF!$H39*EF!$H57)*NtoN2O*kgtoGg)</f>
        <v>0.41929640578390009</v>
      </c>
      <c r="AC951" s="93">
        <f>IF('Net zero activities &amp; levers'!$C$12="Off",('Activity data'!AV8*EF!$H39*EF!$H57)*NtoN2O*kgtoGg,('Net zero Activity data'!AV8*EF!$H39*EF!$H57)*NtoN2O*kgtoGg)</f>
        <v>0.42444171586713753</v>
      </c>
      <c r="AD951" s="93">
        <f>IF('Net zero activities &amp; levers'!$C$12="Off",('Activity data'!AW8*EF!$H39*EF!$H57)*NtoN2O*kgtoGg,('Net zero Activity data'!AW8*EF!$H39*EF!$H57)*NtoN2O*kgtoGg)</f>
        <v>0.42769121343162542</v>
      </c>
      <c r="AE951" s="93">
        <f>IF('Net zero activities &amp; levers'!$C$12="Off",('Activity data'!AX8*EF!$H39*EF!$H57)*NtoN2O*kgtoGg,('Net zero Activity data'!AX8*EF!$H39*EF!$H57)*NtoN2O*kgtoGg)</f>
        <v>0.43122464412194694</v>
      </c>
      <c r="AF951" s="93">
        <f>IF('Net zero activities &amp; levers'!$C$12="Off",('Activity data'!AY8*EF!$H39*EF!$H57)*NtoN2O*kgtoGg,('Net zero Activity data'!AY8*EF!$H39*EF!$H57)*NtoN2O*kgtoGg)</f>
        <v>0.43513842510634143</v>
      </c>
      <c r="AG951" s="93">
        <f>IF('Net zero activities &amp; levers'!$C$12="Off",('Activity data'!AZ8*EF!$H39*EF!$H57)*NtoN2O*kgtoGg,('Net zero Activity data'!AZ8*EF!$H39*EF!$H57)*NtoN2O*kgtoGg)</f>
        <v>0.44072443701805641</v>
      </c>
      <c r="AH951" s="93">
        <f>IF('Net zero activities &amp; levers'!$C$12="Off",('Activity data'!BA8*EF!$H39*EF!$H57)*NtoN2O*kgtoGg,('Net zero Activity data'!BA8*EF!$H39*EF!$H57)*NtoN2O*kgtoGg)</f>
        <v>0.44666051556625885</v>
      </c>
      <c r="AI951" s="93">
        <f>IF('Net zero activities &amp; levers'!$C$12="Off",('Activity data'!BB8*EF!$H39*EF!$H57)*NtoN2O*kgtoGg,('Net zero Activity data'!BB8*EF!$H39*EF!$H57)*NtoN2O*kgtoGg)</f>
        <v>0.45294268891437839</v>
      </c>
      <c r="AJ951" s="93">
        <f>IF('Net zero activities &amp; levers'!$C$12="Off",('Activity data'!BC8*EF!$H39*EF!$H57)*NtoN2O*kgtoGg,('Net zero Activity data'!BC8*EF!$H39*EF!$H57)*NtoN2O*kgtoGg)</f>
        <v>0.45963621470445037</v>
      </c>
      <c r="AK951" s="93">
        <f>IF('Net zero activities &amp; levers'!$C$12="Off",('Activity data'!BD8*EF!$H39*EF!$H57)*NtoN2O*kgtoGg,('Net zero Activity data'!BD8*EF!$H39*EF!$H57)*NtoN2O*kgtoGg)</f>
        <v>0.46641324596689721</v>
      </c>
      <c r="AL951" s="93">
        <f>IF('Net zero activities &amp; levers'!$C$12="Off",('Activity data'!BE8*EF!$H39*EF!$H57)*NtoN2O*kgtoGg,('Net zero Activity data'!BE8*EF!$H39*EF!$H57)*NtoN2O*kgtoGg)</f>
        <v>0.47264962005514738</v>
      </c>
      <c r="AM951" s="93">
        <f>IF('Net zero activities &amp; levers'!$C$12="Off",('Activity data'!BF8*EF!$H39*EF!$H57)*NtoN2O*kgtoGg,('Net zero Activity data'!BF8*EF!$H39*EF!$H57)*NtoN2O*kgtoGg)</f>
        <v>0.47812233722890674</v>
      </c>
      <c r="AN951" s="93">
        <f>IF('Net zero activities &amp; levers'!$C$12="Off",('Activity data'!BG8*EF!$H39*EF!$H57)*NtoN2O*kgtoGg,('Net zero Activity data'!BG8*EF!$H39*EF!$H57)*NtoN2O*kgtoGg)</f>
        <v>0.48610117669198055</v>
      </c>
      <c r="AO951" s="93">
        <f>IF('Net zero activities &amp; levers'!$C$12="Off",('Activity data'!BH8*EF!$H39*EF!$H57)*NtoN2O*kgtoGg,('Net zero Activity data'!BH8*EF!$H39*EF!$H57)*NtoN2O*kgtoGg)</f>
        <v>0.49310549660544545</v>
      </c>
      <c r="AP951" s="93">
        <f>IF('Net zero activities &amp; levers'!$C$12="Off",('Activity data'!BI8*EF!$H39*EF!$H57)*NtoN2O*kgtoGg,('Net zero Activity data'!BI8*EF!$H39*EF!$H57)*NtoN2O*kgtoGg)</f>
        <v>0.50014466528570589</v>
      </c>
      <c r="AQ951" s="93">
        <f>IF('Net zero activities &amp; levers'!$C$12="Off",('Activity data'!BJ8*EF!$H39*EF!$H57)*NtoN2O*kgtoGg,('Net zero Activity data'!BJ8*EF!$H39*EF!$H57)*NtoN2O*kgtoGg)</f>
        <v>0.50742581284770016</v>
      </c>
      <c r="AR951" s="93">
        <f>IF('Net zero activities &amp; levers'!$C$12="Off",('Activity data'!BK8*EF!$H39*EF!$H57)*NtoN2O*kgtoGg,('Net zero Activity data'!BK8*EF!$H39*EF!$H57)*NtoN2O*kgtoGg)</f>
        <v>0.51496539369300465</v>
      </c>
      <c r="AS951" s="93">
        <f>IF('Net zero activities &amp; levers'!$C$12="Off",('Activity data'!BL8*EF!$H39*EF!$H57)*NtoN2O*kgtoGg,('Net zero Activity data'!BL8*EF!$H39*EF!$H57)*NtoN2O*kgtoGg)</f>
        <v>0.5227731481986807</v>
      </c>
      <c r="AT951" s="93">
        <f>IF('Net zero activities &amp; levers'!$C$12="Off",('Activity data'!BM8*EF!$H39*EF!$H57)*NtoN2O*kgtoGg,('Net zero Activity data'!BM8*EF!$H39*EF!$H57)*NtoN2O*kgtoGg)</f>
        <v>0.52946550826491434</v>
      </c>
      <c r="AU951" s="93">
        <f>IF('Net zero activities &amp; levers'!$C$12="Off",('Activity data'!BN8*EF!$H39*EF!$H57)*NtoN2O*kgtoGg,('Net zero Activity data'!BN8*EF!$H39*EF!$H57)*NtoN2O*kgtoGg)</f>
        <v>0.53638897290676979</v>
      </c>
      <c r="AV951" s="93">
        <f>IF('Net zero activities &amp; levers'!$C$12="Off",('Activity data'!BO8*EF!$H39*EF!$H57)*NtoN2O*kgtoGg,('Net zero Activity data'!BO8*EF!$H39*EF!$H57)*NtoN2O*kgtoGg)</f>
        <v>0.54398533982982011</v>
      </c>
      <c r="AW951" s="93">
        <f>IF('Net zero activities &amp; levers'!$C$12="Off",('Activity data'!BP8*EF!$H39*EF!$H57)*NtoN2O*kgtoGg,('Net zero Activity data'!BP8*EF!$H39*EF!$H57)*NtoN2O*kgtoGg)</f>
        <v>0.55199781660523584</v>
      </c>
      <c r="AY951" s="79"/>
      <c r="AZ951" s="79"/>
    </row>
    <row r="952" spans="1:52" x14ac:dyDescent="0.25">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0.71847062359542524</v>
      </c>
      <c r="S952" s="93">
        <f>IF('Net zero activities &amp; levers'!$C$12="Off",('Activity data'!AL9*EF!$H40*EF!$H58)*NtoN2O*kgtoGg,('Net zero Activity data'!AL9*EF!$H40*EF!$H58)*NtoN2O*kgtoGg)</f>
        <v>0.63757636996071732</v>
      </c>
      <c r="T952" s="93">
        <f>IF('Net zero activities &amp; levers'!$C$12="Off",('Activity data'!AM9*EF!$H40*EF!$H58)*NtoN2O*kgtoGg,('Net zero Activity data'!AM9*EF!$H40*EF!$H58)*NtoN2O*kgtoGg)</f>
        <v>0.66142492284188215</v>
      </c>
      <c r="U952" s="93">
        <f>IF('Net zero activities &amp; levers'!$C$12="Off",('Activity data'!AN9*EF!$H40*EF!$H58)*NtoN2O*kgtoGg,('Net zero Activity data'!AN9*EF!$H40*EF!$H58)*NtoN2O*kgtoGg)</f>
        <v>0.66287112100481371</v>
      </c>
      <c r="V952" s="93">
        <f>IF('Net zero activities &amp; levers'!$C$12="Off",('Activity data'!AO9*EF!$H40*EF!$H58)*NtoN2O*kgtoGg,('Net zero Activity data'!AO9*EF!$H40*EF!$H58)*NtoN2O*kgtoGg)</f>
        <v>0.65022013462097228</v>
      </c>
      <c r="W952" s="93">
        <f>IF('Net zero activities &amp; levers'!$C$12="Off",('Activity data'!AP9*EF!$H40*EF!$H58)*NtoN2O*kgtoGg,('Net zero Activity data'!AP9*EF!$H40*EF!$H58)*NtoN2O*kgtoGg)</f>
        <v>0.64437122233629163</v>
      </c>
      <c r="X952" s="93">
        <f>IF('Net zero activities &amp; levers'!$C$12="Off",('Activity data'!AQ9*EF!$H40*EF!$H58)*NtoN2O*kgtoGg,('Net zero Activity data'!AQ9*EF!$H40*EF!$H58)*NtoN2O*kgtoGg)</f>
        <v>0.6394620208429308</v>
      </c>
      <c r="Y952" s="93">
        <f>IF('Net zero activities &amp; levers'!$C$12="Off",('Activity data'!AR9*EF!$H40*EF!$H58)*NtoN2O*kgtoGg,('Net zero Activity data'!AR9*EF!$H40*EF!$H58)*NtoN2O*kgtoGg)</f>
        <v>0.63716441063205809</v>
      </c>
      <c r="Z952" s="93">
        <f>IF('Net zero activities &amp; levers'!$C$12="Off",('Activity data'!AS9*EF!$H40*EF!$H58)*NtoN2O*kgtoGg,('Net zero Activity data'!AS9*EF!$H40*EF!$H58)*NtoN2O*kgtoGg)</f>
        <v>0.63661289101665963</v>
      </c>
      <c r="AA952" s="93">
        <f>IF('Net zero activities &amp; levers'!$C$12="Off",('Activity data'!AT9*EF!$H40*EF!$H58)*NtoN2O*kgtoGg,('Net zero Activity data'!AT9*EF!$H40*EF!$H58)*NtoN2O*kgtoGg)</f>
        <v>0.63777418855570711</v>
      </c>
      <c r="AB952" s="93">
        <f>IF('Net zero activities &amp; levers'!$C$12="Off",('Activity data'!AU9*EF!$H40*EF!$H58)*NtoN2O*kgtoGg,('Net zero Activity data'!AU9*EF!$H40*EF!$H58)*NtoN2O*kgtoGg)</f>
        <v>0.64223390447166229</v>
      </c>
      <c r="AC952" s="93">
        <f>IF('Net zero activities &amp; levers'!$C$12="Off",('Activity data'!AV9*EF!$H40*EF!$H58)*NtoN2O*kgtoGg,('Net zero Activity data'!AV9*EF!$H40*EF!$H58)*NtoN2O*kgtoGg)</f>
        <v>0.65011494647176482</v>
      </c>
      <c r="AD952" s="93">
        <f>IF('Net zero activities &amp; levers'!$C$12="Off",('Activity data'!AW9*EF!$H40*EF!$H58)*NtoN2O*kgtoGg,('Net zero Activity data'!AW9*EF!$H40*EF!$H58)*NtoN2O*kgtoGg)</f>
        <v>0.65509218328950125</v>
      </c>
      <c r="AE952" s="93">
        <f>IF('Net zero activities &amp; levers'!$C$12="Off",('Activity data'!AX9*EF!$H40*EF!$H58)*NtoN2O*kgtoGg,('Net zero Activity data'!AX9*EF!$H40*EF!$H58)*NtoN2O*kgtoGg)</f>
        <v>0.6605043188506986</v>
      </c>
      <c r="AF952" s="93">
        <f>IF('Net zero activities &amp; levers'!$C$12="Off",('Activity data'!AY9*EF!$H40*EF!$H58)*NtoN2O*kgtoGg,('Net zero Activity data'!AY9*EF!$H40*EF!$H58)*NtoN2O*kgtoGg)</f>
        <v>0.66649903478000705</v>
      </c>
      <c r="AG952" s="93">
        <f>IF('Net zero activities &amp; levers'!$C$12="Off",('Activity data'!AZ9*EF!$H40*EF!$H58)*NtoN2O*kgtoGg,('Net zero Activity data'!AZ9*EF!$H40*EF!$H58)*NtoN2O*kgtoGg)</f>
        <v>0.67505509724798551</v>
      </c>
      <c r="AH952" s="93">
        <f>IF('Net zero activities &amp; levers'!$C$12="Off",('Activity data'!BA9*EF!$H40*EF!$H58)*NtoN2O*kgtoGg,('Net zero Activity data'!BA9*EF!$H40*EF!$H58)*NtoN2O*kgtoGg)</f>
        <v>0.68414735477911104</v>
      </c>
      <c r="AI952" s="93">
        <f>IF('Net zero activities &amp; levers'!$C$12="Off",('Activity data'!BB9*EF!$H40*EF!$H58)*NtoN2O*kgtoGg,('Net zero Activity data'!BB9*EF!$H40*EF!$H58)*NtoN2O*kgtoGg)</f>
        <v>0.69376972373404577</v>
      </c>
      <c r="AJ952" s="93">
        <f>IF('Net zero activities &amp; levers'!$C$12="Off",('Activity data'!BC9*EF!$H40*EF!$H58)*NtoN2O*kgtoGg,('Net zero Activity data'!BC9*EF!$H40*EF!$H58)*NtoN2O*kgtoGg)</f>
        <v>0.70402215886952646</v>
      </c>
      <c r="AK952" s="93">
        <f>IF('Net zero activities &amp; levers'!$C$12="Off",('Activity data'!BD9*EF!$H40*EF!$H58)*NtoN2O*kgtoGg,('Net zero Activity data'!BD9*EF!$H40*EF!$H58)*NtoN2O*kgtoGg)</f>
        <v>0.71440249885901574</v>
      </c>
      <c r="AL952" s="93">
        <f>IF('Net zero activities &amp; levers'!$C$12="Off",('Activity data'!BE9*EF!$H40*EF!$H58)*NtoN2O*kgtoGg,('Net zero Activity data'!BE9*EF!$H40*EF!$H58)*NtoN2O*kgtoGg)</f>
        <v>0.72395471734978678</v>
      </c>
      <c r="AM952" s="93">
        <f>IF('Net zero activities &amp; levers'!$C$12="Off",('Activity data'!BF9*EF!$H40*EF!$H58)*NtoN2O*kgtoGg,('Net zero Activity data'!BF9*EF!$H40*EF!$H58)*NtoN2O*kgtoGg)</f>
        <v>0.73233724691619606</v>
      </c>
      <c r="AN952" s="93">
        <f>IF('Net zero activities &amp; levers'!$C$12="Off",('Activity data'!BG9*EF!$H40*EF!$H58)*NtoN2O*kgtoGg,('Net zero Activity data'!BG9*EF!$H40*EF!$H58)*NtoN2O*kgtoGg)</f>
        <v>0.74455838964681953</v>
      </c>
      <c r="AO952" s="93">
        <f>IF('Net zero activities &amp; levers'!$C$12="Off",('Activity data'!BH9*EF!$H40*EF!$H58)*NtoN2O*kgtoGg,('Net zero Activity data'!BH9*EF!$H40*EF!$H58)*NtoN2O*kgtoGg)</f>
        <v>0.75528686636195619</v>
      </c>
      <c r="AP952" s="93">
        <f>IF('Net zero activities &amp; levers'!$C$12="Off",('Activity data'!BI9*EF!$H40*EF!$H58)*NtoN2O*kgtoGg,('Net zero Activity data'!BI9*EF!$H40*EF!$H58)*NtoN2O*kgtoGg)</f>
        <v>0.7660687207337018</v>
      </c>
      <c r="AQ952" s="93">
        <f>IF('Net zero activities &amp; levers'!$C$12="Off",('Activity data'!BJ9*EF!$H40*EF!$H58)*NtoN2O*kgtoGg,('Net zero Activity data'!BJ9*EF!$H40*EF!$H58)*NtoN2O*kgtoGg)</f>
        <v>0.77722121277338774</v>
      </c>
      <c r="AR952" s="93">
        <f>IF('Net zero activities &amp; levers'!$C$12="Off",('Activity data'!BK9*EF!$H40*EF!$H58)*NtoN2O*kgtoGg,('Net zero Activity data'!BK9*EF!$H40*EF!$H58)*NtoN2O*kgtoGg)</f>
        <v>0.78876954559371559</v>
      </c>
      <c r="AS952" s="93">
        <f>IF('Net zero activities &amp; levers'!$C$12="Off",('Activity data'!BL9*EF!$H40*EF!$H58)*NtoN2O*kgtoGg,('Net zero Activity data'!BL9*EF!$H40*EF!$H58)*NtoN2O*kgtoGg)</f>
        <v>0.80072863847447084</v>
      </c>
      <c r="AT952" s="93">
        <f>IF('Net zero activities &amp; levers'!$C$12="Off",('Activity data'!BM9*EF!$H40*EF!$H58)*NtoN2O*kgtoGg,('Net zero Activity data'!BM9*EF!$H40*EF!$H58)*NtoN2O*kgtoGg)</f>
        <v>0.8109792880774217</v>
      </c>
      <c r="AU952" s="93">
        <f>IF('Net zero activities &amp; levers'!$C$12="Off",('Activity data'!BN9*EF!$H40*EF!$H58)*NtoN2O*kgtoGg,('Net zero Activity data'!BN9*EF!$H40*EF!$H58)*NtoN2O*kgtoGg)</f>
        <v>0.82158391923589136</v>
      </c>
      <c r="AV952" s="93">
        <f>IF('Net zero activities &amp; levers'!$C$12="Off",('Activity data'!BO9*EF!$H40*EF!$H58)*NtoN2O*kgtoGg,('Net zero Activity data'!BO9*EF!$H40*EF!$H58)*NtoN2O*kgtoGg)</f>
        <v>0.83321923096642969</v>
      </c>
      <c r="AW952" s="93">
        <f>IF('Net zero activities &amp; levers'!$C$12="Off",('Activity data'!BP9*EF!$H40*EF!$H58)*NtoN2O*kgtoGg,('Net zero Activity data'!BP9*EF!$H40*EF!$H58)*NtoN2O*kgtoGg)</f>
        <v>0.84549189577581019</v>
      </c>
      <c r="AY952" s="79"/>
      <c r="AZ952" s="79"/>
    </row>
    <row r="953" spans="1:52" x14ac:dyDescent="0.25">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1.0806972456941148</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1.1399714801203364</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1.0730279236263234</v>
      </c>
      <c r="T953" s="93">
        <f>IF('Net zero activities &amp; levers'!$C$12="Off",('Activity data'!AM10*EF!$H41*EF!$H59)*NtoN2O*kgtoGg,('Net zero Activity data'!AM10*EF!$H41*EF!$H59)*NtoN2O*kgtoGg)</f>
        <v>1.1399836803648578</v>
      </c>
      <c r="U953" s="93">
        <f>IF('Net zero activities &amp; levers'!$C$12="Off",('Activity data'!AN10*EF!$H41*EF!$H59)*NtoN2O*kgtoGg,('Net zero Activity data'!AN10*EF!$H41*EF!$H59)*NtoN2O*kgtoGg)</f>
        <v>1.1696235962340178</v>
      </c>
      <c r="V953" s="93">
        <f>IF('Net zero activities &amp; levers'!$C$12="Off",('Activity data'!AO10*EF!$H41*EF!$H59)*NtoN2O*kgtoGg,('Net zero Activity data'!AO10*EF!$H41*EF!$H59)*NtoN2O*kgtoGg)</f>
        <v>1.1742166812929704</v>
      </c>
      <c r="W953" s="93">
        <f>IF('Net zero activities &amp; levers'!$C$12="Off",('Activity data'!AP10*EF!$H41*EF!$H59)*NtoN2O*kgtoGg,('Net zero Activity data'!AP10*EF!$H41*EF!$H59)*NtoN2O*kgtoGg)</f>
        <v>1.1906320978964438</v>
      </c>
      <c r="X953" s="93">
        <f>IF('Net zero activities &amp; levers'!$C$12="Off",('Activity data'!AQ10*EF!$H41*EF!$H59)*NtoN2O*kgtoGg,('Net zero Activity data'!AQ10*EF!$H41*EF!$H59)*NtoN2O*kgtoGg)</f>
        <v>1.2086554142510495</v>
      </c>
      <c r="Y953" s="93">
        <f>IF('Net zero activities &amp; levers'!$C$12="Off",('Activity data'!AR10*EF!$H41*EF!$H59)*NtoN2O*kgtoGg,('Net zero Activity data'!AR10*EF!$H41*EF!$H59)*NtoN2O*kgtoGg)</f>
        <v>1.2316496153579204</v>
      </c>
      <c r="Z953" s="93">
        <f>IF('Net zero activities &amp; levers'!$C$12="Off",('Activity data'!AS10*EF!$H41*EF!$H59)*NtoN2O*kgtoGg,('Net zero Activity data'!AS10*EF!$H41*EF!$H59)*NtoN2O*kgtoGg)</f>
        <v>1.258255330154235</v>
      </c>
      <c r="AA953" s="93">
        <f>IF('Net zero activities &amp; levers'!$C$12="Off",('Activity data'!AT10*EF!$H41*EF!$H59)*NtoN2O*kgtoGg,('Net zero Activity data'!AT10*EF!$H41*EF!$H59)*NtoN2O*kgtoGg)</f>
        <v>1.2886505984138643</v>
      </c>
      <c r="AB953" s="93">
        <f>IF('Net zero activities &amp; levers'!$C$12="Off",('Activity data'!AU10*EF!$H41*EF!$H59)*NtoN2O*kgtoGg,('Net zero Activity data'!AU10*EF!$H41*EF!$H59)*NtoN2O*kgtoGg)</f>
        <v>1.3263568789383806</v>
      </c>
      <c r="AC953" s="93">
        <f>IF('Net zero activities &amp; levers'!$C$12="Off",('Activity data'!AV10*EF!$H41*EF!$H59)*NtoN2O*kgtoGg,('Net zero Activity data'!AV10*EF!$H41*EF!$H59)*NtoN2O*kgtoGg)</f>
        <v>1.3721025217002476</v>
      </c>
      <c r="AD953" s="93">
        <f>IF('Net zero activities &amp; levers'!$C$12="Off",('Activity data'!AW10*EF!$H41*EF!$H59)*NtoN2O*kgtoGg,('Net zero Activity data'!AW10*EF!$H41*EF!$H59)*NtoN2O*kgtoGg)</f>
        <v>1.4284582496070619</v>
      </c>
      <c r="AE953" s="93">
        <f>IF('Net zero activities &amp; levers'!$C$12="Off",('Activity data'!AX10*EF!$H41*EF!$H59)*NtoN2O*kgtoGg,('Net zero Activity data'!AX10*EF!$H41*EF!$H59)*NtoN2O*kgtoGg)</f>
        <v>1.4881141333678853</v>
      </c>
      <c r="AF953" s="93">
        <f>IF('Net zero activities &amp; levers'!$C$12="Off",('Activity data'!AY10*EF!$H41*EF!$H59)*NtoN2O*kgtoGg,('Net zero Activity data'!AY10*EF!$H41*EF!$H59)*NtoN2O*kgtoGg)</f>
        <v>1.5516408950610387</v>
      </c>
      <c r="AG953" s="93">
        <f>IF('Net zero activities &amp; levers'!$C$12="Off",('Activity data'!AZ10*EF!$H41*EF!$H59)*NtoN2O*kgtoGg,('Net zero Activity data'!AZ10*EF!$H41*EF!$H59)*NtoN2O*kgtoGg)</f>
        <v>1.6240766416178025</v>
      </c>
      <c r="AH953" s="93">
        <f>IF('Net zero activities &amp; levers'!$C$12="Off",('Activity data'!BA10*EF!$H41*EF!$H59)*NtoN2O*kgtoGg,('Net zero Activity data'!BA10*EF!$H41*EF!$H59)*NtoN2O*kgtoGg)</f>
        <v>1.7011625484502222</v>
      </c>
      <c r="AI953" s="93">
        <f>IF('Net zero activities &amp; levers'!$C$12="Off",('Activity data'!BB10*EF!$H41*EF!$H59)*NtoN2O*kgtoGg,('Net zero Activity data'!BB10*EF!$H41*EF!$H59)*NtoN2O*kgtoGg)</f>
        <v>1.7832094854123086</v>
      </c>
      <c r="AJ953" s="93">
        <f>IF('Net zero activities &amp; levers'!$C$12="Off",('Activity data'!BC10*EF!$H41*EF!$H59)*NtoN2O*kgtoGg,('Net zero Activity data'!BC10*EF!$H41*EF!$H59)*NtoN2O*kgtoGg)</f>
        <v>1.8708328528345561</v>
      </c>
      <c r="AK953" s="93">
        <f>IF('Net zero activities &amp; levers'!$C$12="Off",('Activity data'!BD10*EF!$H41*EF!$H59)*NtoN2O*kgtoGg,('Net zero Activity data'!BD10*EF!$H41*EF!$H59)*NtoN2O*kgtoGg)</f>
        <v>1.9630568988587167</v>
      </c>
      <c r="AL953" s="93">
        <f>IF('Net zero activities &amp; levers'!$C$12="Off",('Activity data'!BE10*EF!$H41*EF!$H59)*NtoN2O*kgtoGg,('Net zero Activity data'!BE10*EF!$H41*EF!$H59)*NtoN2O*kgtoGg)</f>
        <v>2.0574589959193124</v>
      </c>
      <c r="AM953" s="93">
        <f>IF('Net zero activities &amp; levers'!$C$12="Off",('Activity data'!BF10*EF!$H41*EF!$H59)*NtoN2O*kgtoGg,('Net zero Activity data'!BF10*EF!$H41*EF!$H59)*NtoN2O*kgtoGg)</f>
        <v>2.1530717969647006</v>
      </c>
      <c r="AN953" s="93">
        <f>IF('Net zero activities &amp; levers'!$C$12="Off",('Activity data'!BG10*EF!$H41*EF!$H59)*NtoN2O*kgtoGg,('Net zero Activity data'!BG10*EF!$H41*EF!$H59)*NtoN2O*kgtoGg)</f>
        <v>2.250765166821143</v>
      </c>
      <c r="AO953" s="93">
        <f>IF('Net zero activities &amp; levers'!$C$12="Off",('Activity data'!BH10*EF!$H41*EF!$H59)*NtoN2O*kgtoGg,('Net zero Activity data'!BH10*EF!$H41*EF!$H59)*NtoN2O*kgtoGg)</f>
        <v>2.3478404843934655</v>
      </c>
      <c r="AP953" s="93">
        <f>IF('Net zero activities &amp; levers'!$C$12="Off",('Activity data'!BI10*EF!$H41*EF!$H59)*NtoN2O*kgtoGg,('Net zero Activity data'!BI10*EF!$H41*EF!$H59)*NtoN2O*kgtoGg)</f>
        <v>2.4490417385947705</v>
      </c>
      <c r="AQ953" s="93">
        <f>IF('Net zero activities &amp; levers'!$C$12="Off",('Activity data'!BJ10*EF!$H41*EF!$H59)*NtoN2O*kgtoGg,('Net zero Activity data'!BJ10*EF!$H41*EF!$H59)*NtoN2O*kgtoGg)</f>
        <v>2.5556234786795033</v>
      </c>
      <c r="AR953" s="93">
        <f>IF('Net zero activities &amp; levers'!$C$12="Off",('Activity data'!BK10*EF!$H41*EF!$H59)*NtoN2O*kgtoGg,('Net zero Activity data'!BK10*EF!$H41*EF!$H59)*NtoN2O*kgtoGg)</f>
        <v>2.6679858346100067</v>
      </c>
      <c r="AS953" s="93">
        <f>IF('Net zero activities &amp; levers'!$C$12="Off",('Activity data'!BL10*EF!$H41*EF!$H59)*NtoN2O*kgtoGg,('Net zero Activity data'!BL10*EF!$H41*EF!$H59)*NtoN2O*kgtoGg)</f>
        <v>2.7865239982889407</v>
      </c>
      <c r="AT953" s="93">
        <f>IF('Net zero activities &amp; levers'!$C$12="Off",('Activity data'!BM10*EF!$H41*EF!$H59)*NtoN2O*kgtoGg,('Net zero Activity data'!BM10*EF!$H41*EF!$H59)*NtoN2O*kgtoGg)</f>
        <v>2.9040204576293536</v>
      </c>
      <c r="AU953" s="93">
        <f>IF('Net zero activities &amp; levers'!$C$12="Off",('Activity data'!BN10*EF!$H41*EF!$H59)*NtoN2O*kgtoGg,('Net zero Activity data'!BN10*EF!$H41*EF!$H59)*NtoN2O*kgtoGg)</f>
        <v>3.0278086268273436</v>
      </c>
      <c r="AV953" s="93">
        <f>IF('Net zero activities &amp; levers'!$C$12="Off",('Activity data'!BO10*EF!$H41*EF!$H59)*NtoN2O*kgtoGg,('Net zero Activity data'!BO10*EF!$H41*EF!$H59)*NtoN2O*kgtoGg)</f>
        <v>3.1608379845335159</v>
      </c>
      <c r="AW953" s="93">
        <f>IF('Net zero activities &amp; levers'!$C$12="Off",('Activity data'!BP10*EF!$H41*EF!$H59)*NtoN2O*kgtoGg,('Net zero Activity data'!BP10*EF!$H41*EF!$H59)*NtoN2O*kgtoGg)</f>
        <v>3.3022096925832507</v>
      </c>
      <c r="AY953" s="79"/>
      <c r="AZ953" s="79"/>
    </row>
    <row r="954" spans="1:52" x14ac:dyDescent="0.25">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0.11888455997286118</v>
      </c>
      <c r="T954" s="93">
        <f>IF('Net zero activities &amp; levers'!$C$12="Off",('Activity data'!AM11*EF!$H42*EF!$H60)*NtoN2O*kgtoGg,IF('Net zero activities &amp; levers'!$C$12="PB",('Activity data'!AM11*EF!$H42*EF!$H60)*NtoN2O*kgtoGg,IF('Net zero activities &amp; levers'!$C$12="MS",('Net zero Activity data'!AM11*EF!$H42*EF!$H60)*NtoN2O*kgtoGg,"ERROR")))</f>
        <v>0.11896261577939746</v>
      </c>
      <c r="U954" s="93">
        <f>IF('Net zero activities &amp; levers'!$C$12="Off",('Activity data'!AN11*EF!$H42*EF!$H60)*NtoN2O*kgtoGg,IF('Net zero activities &amp; levers'!$C$12="PB",('Activity data'!AN11*EF!$H42*EF!$H60)*NtoN2O*kgtoGg,IF('Net zero activities &amp; levers'!$C$12="MS",('Net zero Activity data'!AN11*EF!$H42*EF!$H60)*NtoN2O*kgtoGg,"ERROR")))</f>
        <v>0.11892218599760222</v>
      </c>
      <c r="V954" s="93">
        <f>IF('Net zero activities &amp; levers'!$C$12="Off",('Activity data'!AO11*EF!$H42*EF!$H60)*NtoN2O*kgtoGg,IF('Net zero activities &amp; levers'!$C$12="PB",('Activity data'!AO11*EF!$H42*EF!$H60)*NtoN2O*kgtoGg,IF('Net zero activities &amp; levers'!$C$12="MS",('Net zero Activity data'!AO11*EF!$H42*EF!$H60)*NtoN2O*kgtoGg,"ERROR")))</f>
        <v>0.11891064770528544</v>
      </c>
      <c r="W954" s="93">
        <f>IF('Net zero activities &amp; levers'!$C$12="Off",('Activity data'!AP11*EF!$H42*EF!$H60)*NtoN2O*kgtoGg,IF('Net zero activities &amp; levers'!$C$12="PB",('Activity data'!AP11*EF!$H42*EF!$H60)*NtoN2O*kgtoGg,IF('Net zero activities &amp; levers'!$C$12="MS",('Net zero Activity data'!AP11*EF!$H42*EF!$H60)*NtoN2O*kgtoGg,"ERROR")))</f>
        <v>0.11903395070385182</v>
      </c>
      <c r="X954" s="93">
        <f>IF('Net zero activities &amp; levers'!$C$12="Off",('Activity data'!AQ11*EF!$H42*EF!$H60)*NtoN2O*kgtoGg,IF('Net zero activities &amp; levers'!$C$12="PB",('Activity data'!AQ11*EF!$H42*EF!$H60)*NtoN2O*kgtoGg,IF('Net zero activities &amp; levers'!$C$12="MS",('Net zero Activity data'!AQ11*EF!$H42*EF!$H60)*NtoN2O*kgtoGg,"ERROR")))</f>
        <v>0.11923395119710907</v>
      </c>
      <c r="Y954" s="93">
        <f>IF('Net zero activities &amp; levers'!$C$12="Off",('Activity data'!AR11*EF!$H42*EF!$H60)*NtoN2O*kgtoGg,IF('Net zero activities &amp; levers'!$C$12="PB",('Activity data'!AR11*EF!$H42*EF!$H60)*NtoN2O*kgtoGg,IF('Net zero activities &amp; levers'!$C$12="MS",('Net zero Activity data'!AR11*EF!$H42*EF!$H60)*NtoN2O*kgtoGg,"ERROR")))</f>
        <v>0.11942411379575778</v>
      </c>
      <c r="Z954" s="93">
        <f>IF('Net zero activities &amp; levers'!$C$12="Off",('Activity data'!AS11*EF!$H42*EF!$H60)*NtoN2O*kgtoGg,IF('Net zero activities &amp; levers'!$C$12="PB",('Activity data'!AS11*EF!$H42*EF!$H60)*NtoN2O*kgtoGg,IF('Net zero activities &amp; levers'!$C$12="MS",('Net zero Activity data'!AS11*EF!$H42*EF!$H60)*NtoN2O*kgtoGg,"ERROR")))</f>
        <v>0.11960643697150085</v>
      </c>
      <c r="AA954" s="93">
        <f>IF('Net zero activities &amp; levers'!$C$12="Off",('Activity data'!AT11*EF!$H42*EF!$H60)*NtoN2O*kgtoGg,IF('Net zero activities &amp; levers'!$C$12="PB",('Activity data'!AT11*EF!$H42*EF!$H60)*NtoN2O*kgtoGg,IF('Net zero activities &amp; levers'!$C$12="MS",('Net zero Activity data'!AT11*EF!$H42*EF!$H60)*NtoN2O*kgtoGg,"ERROR")))</f>
        <v>0.11978007317047795</v>
      </c>
      <c r="AB954" s="93">
        <f>IF('Net zero activities &amp; levers'!$C$12="Off",('Activity data'!AU11*EF!$H42*EF!$H60)*NtoN2O*kgtoGg,IF('Net zero activities &amp; levers'!$C$12="PB",('Activity data'!AU11*EF!$H42*EF!$H60)*NtoN2O*kgtoGg,IF('Net zero activities &amp; levers'!$C$12="MS",('Net zero Activity data'!AU11*EF!$H42*EF!$H60)*NtoN2O*kgtoGg,"ERROR")))</f>
        <v>0.11994892516148623</v>
      </c>
      <c r="AC954" s="93">
        <f>IF('Net zero activities &amp; levers'!$C$12="Off",('Activity data'!AV11*EF!$H42*EF!$H60)*NtoN2O*kgtoGg,IF('Net zero activities &amp; levers'!$C$12="PB",('Activity data'!AV11*EF!$H42*EF!$H60)*NtoN2O*kgtoGg,IF('Net zero activities &amp; levers'!$C$12="MS",('Net zero Activity data'!AV11*EF!$H42*EF!$H60)*NtoN2O*kgtoGg,"ERROR")))</f>
        <v>0.12011612727676894</v>
      </c>
      <c r="AD954" s="93">
        <f>IF('Net zero activities &amp; levers'!$C$12="Off",('Activity data'!AW11*EF!$H42*EF!$H60)*NtoN2O*kgtoGg,IF('Net zero activities &amp; levers'!$C$12="PB",('Activity data'!AW11*EF!$H42*EF!$H60)*NtoN2O*kgtoGg,IF('Net zero activities &amp; levers'!$C$12="MS",('Net zero Activity data'!AW11*EF!$H42*EF!$H60)*NtoN2O*kgtoGg,"ERROR")))</f>
        <v>0.12028086074895929</v>
      </c>
      <c r="AE954" s="93">
        <f>IF('Net zero activities &amp; levers'!$C$12="Off",('Activity data'!AX11*EF!$H42*EF!$H60)*NtoN2O*kgtoGg,IF('Net zero activities &amp; levers'!$C$12="PB",('Activity data'!AX11*EF!$H42*EF!$H60)*NtoN2O*kgtoGg,IF('Net zero activities &amp; levers'!$C$12="MS",('Net zero Activity data'!AX11*EF!$H42*EF!$H60)*NtoN2O*kgtoGg,"ERROR")))</f>
        <v>0.12044336569342395</v>
      </c>
      <c r="AF954" s="93">
        <f>IF('Net zero activities &amp; levers'!$C$12="Off",('Activity data'!AY11*EF!$H42*EF!$H60)*NtoN2O*kgtoGg,IF('Net zero activities &amp; levers'!$C$12="PB",('Activity data'!AY11*EF!$H42*EF!$H60)*NtoN2O*kgtoGg,IF('Net zero activities &amp; levers'!$C$12="MS",('Net zero Activity data'!AY11*EF!$H42*EF!$H60)*NtoN2O*kgtoGg,"ERROR")))</f>
        <v>0.12060435109292991</v>
      </c>
      <c r="AG954" s="93">
        <f>IF('Net zero activities &amp; levers'!$C$12="Off",('Activity data'!AZ11*EF!$H42*EF!$H60)*NtoN2O*kgtoGg,IF('Net zero activities &amp; levers'!$C$12="PB",('Activity data'!AZ11*EF!$H42*EF!$H60)*NtoN2O*kgtoGg,IF('Net zero activities &amp; levers'!$C$12="MS",('Net zero Activity data'!AZ11*EF!$H42*EF!$H60)*NtoN2O*kgtoGg,"ERROR")))</f>
        <v>0.12076479279582561</v>
      </c>
      <c r="AH954" s="93">
        <f>IF('Net zero activities &amp; levers'!$C$12="Off",('Activity data'!BA11*EF!$H42*EF!$H60)*NtoN2O*kgtoGg,IF('Net zero activities &amp; levers'!$C$12="PB",('Activity data'!BA11*EF!$H42*EF!$H60)*NtoN2O*kgtoGg,IF('Net zero activities &amp; levers'!$C$12="MS",('Net zero Activity data'!BA11*EF!$H42*EF!$H60)*NtoN2O*kgtoGg,"ERROR")))</f>
        <v>0.12092335648513543</v>
      </c>
      <c r="AI954" s="93">
        <f>IF('Net zero activities &amp; levers'!$C$12="Off",('Activity data'!BB11*EF!$H42*EF!$H60)*NtoN2O*kgtoGg,IF('Net zero activities &amp; levers'!$C$12="PB",('Activity data'!BB11*EF!$H42*EF!$H60)*NtoN2O*kgtoGg,IF('Net zero activities &amp; levers'!$C$12="MS",('Net zero Activity data'!BB11*EF!$H42*EF!$H60)*NtoN2O*kgtoGg,"ERROR")))</f>
        <v>0.1210820496781512</v>
      </c>
      <c r="AJ954" s="93">
        <f>IF('Net zero activities &amp; levers'!$C$12="Off",('Activity data'!BC11*EF!$H42*EF!$H60)*NtoN2O*kgtoGg,IF('Net zero activities &amp; levers'!$C$12="PB",('Activity data'!BC11*EF!$H42*EF!$H60)*NtoN2O*kgtoGg,IF('Net zero activities &amp; levers'!$C$12="MS",('Net zero Activity data'!BC11*EF!$H42*EF!$H60)*NtoN2O*kgtoGg,"ERROR")))</f>
        <v>0.12123921402019595</v>
      </c>
      <c r="AK954" s="93">
        <f>IF('Net zero activities &amp; levers'!$C$12="Off",('Activity data'!BD11*EF!$H42*EF!$H60)*NtoN2O*kgtoGg,IF('Net zero activities &amp; levers'!$C$12="PB",('Activity data'!BD11*EF!$H42*EF!$H60)*NtoN2O*kgtoGg,IF('Net zero activities &amp; levers'!$C$12="MS",('Net zero Activity data'!BD11*EF!$H42*EF!$H60)*NtoN2O*kgtoGg,"ERROR")))</f>
        <v>0.12139085367547189</v>
      </c>
      <c r="AL954" s="93">
        <f>IF('Net zero activities &amp; levers'!$C$12="Off",('Activity data'!BE11*EF!$H42*EF!$H60)*NtoN2O*kgtoGg,IF('Net zero activities &amp; levers'!$C$12="PB",('Activity data'!BE11*EF!$H42*EF!$H60)*NtoN2O*kgtoGg,IF('Net zero activities &amp; levers'!$C$12="MS",('Net zero Activity data'!BE11*EF!$H42*EF!$H60)*NtoN2O*kgtoGg,"ERROR")))</f>
        <v>0.12153554376658857</v>
      </c>
      <c r="AM954" s="93">
        <f>IF('Net zero activities &amp; levers'!$C$12="Off",('Activity data'!BF11*EF!$H42*EF!$H60)*NtoN2O*kgtoGg,IF('Net zero activities &amp; levers'!$C$12="PB",('Activity data'!BF11*EF!$H42*EF!$H60)*NtoN2O*kgtoGg,IF('Net zero activities &amp; levers'!$C$12="MS",('Net zero Activity data'!BF11*EF!$H42*EF!$H60)*NtoN2O*kgtoGg,"ERROR")))</f>
        <v>0.12167338249519187</v>
      </c>
      <c r="AN954" s="93">
        <f>IF('Net zero activities &amp; levers'!$C$12="Off",('Activity data'!BG11*EF!$H42*EF!$H60)*NtoN2O*kgtoGg,IF('Net zero activities &amp; levers'!$C$12="PB",('Activity data'!BG11*EF!$H42*EF!$H60)*NtoN2O*kgtoGg,IF('Net zero activities &amp; levers'!$C$12="MS",('Net zero Activity data'!BG11*EF!$H42*EF!$H60)*NtoN2O*kgtoGg,"ERROR")))</f>
        <v>0.12180709588138768</v>
      </c>
      <c r="AO954" s="93">
        <f>IF('Net zero activities &amp; levers'!$C$12="Off",('Activity data'!BH11*EF!$H42*EF!$H60)*NtoN2O*kgtoGg,IF('Net zero activities &amp; levers'!$C$12="PB",('Activity data'!BH11*EF!$H42*EF!$H60)*NtoN2O*kgtoGg,IF('Net zero activities &amp; levers'!$C$12="MS",('Net zero Activity data'!BH11*EF!$H42*EF!$H60)*NtoN2O*kgtoGg,"ERROR")))</f>
        <v>0.12193147057438727</v>
      </c>
      <c r="AP954" s="93">
        <f>IF('Net zero activities &amp; levers'!$C$12="Off",('Activity data'!BI11*EF!$H42*EF!$H60)*NtoN2O*kgtoGg,IF('Net zero activities &amp; levers'!$C$12="PB",('Activity data'!BI11*EF!$H42*EF!$H60)*NtoN2O*kgtoGg,IF('Net zero activities &amp; levers'!$C$12="MS",('Net zero Activity data'!BI11*EF!$H42*EF!$H60)*NtoN2O*kgtoGg,"ERROR")))</f>
        <v>0.12204743883303182</v>
      </c>
      <c r="AQ954" s="93">
        <f>IF('Net zero activities &amp; levers'!$C$12="Off",('Activity data'!BJ11*EF!$H42*EF!$H60)*NtoN2O*kgtoGg,IF('Net zero activities &amp; levers'!$C$12="PB",('Activity data'!BJ11*EF!$H42*EF!$H60)*NtoN2O*kgtoGg,IF('Net zero activities &amp; levers'!$C$12="MS",('Net zero Activity data'!BJ11*EF!$H42*EF!$H60)*NtoN2O*kgtoGg,"ERROR")))</f>
        <v>0.1221553911377424</v>
      </c>
      <c r="AR954" s="93">
        <f>IF('Net zero activities &amp; levers'!$C$12="Off",('Activity data'!BK11*EF!$H42*EF!$H60)*NtoN2O*kgtoGg,IF('Net zero activities &amp; levers'!$C$12="PB",('Activity data'!BK11*EF!$H42*EF!$H60)*NtoN2O*kgtoGg,IF('Net zero activities &amp; levers'!$C$12="MS",('Net zero Activity data'!BK11*EF!$H42*EF!$H60)*NtoN2O*kgtoGg,"ERROR")))</f>
        <v>0.12225368568590833</v>
      </c>
      <c r="AS954" s="93">
        <f>IF('Net zero activities &amp; levers'!$C$12="Off",('Activity data'!BL11*EF!$H42*EF!$H60)*NtoN2O*kgtoGg,IF('Net zero activities &amp; levers'!$C$12="PB",('Activity data'!BL11*EF!$H42*EF!$H60)*NtoN2O*kgtoGg,IF('Net zero activities &amp; levers'!$C$12="MS",('Net zero Activity data'!BL11*EF!$H42*EF!$H60)*NtoN2O*kgtoGg,"ERROR")))</f>
        <v>0.12234051689113715</v>
      </c>
      <c r="AT954" s="93">
        <f>IF('Net zero activities &amp; levers'!$C$12="Off",('Activity data'!BM11*EF!$H42*EF!$H60)*NtoN2O*kgtoGg,IF('Net zero activities &amp; levers'!$C$12="PB",('Activity data'!BM11*EF!$H42*EF!$H60)*NtoN2O*kgtoGg,IF('Net zero activities &amp; levers'!$C$12="MS",('Net zero Activity data'!BM11*EF!$H42*EF!$H60)*NtoN2O*kgtoGg,"ERROR")))</f>
        <v>0.12241192155130047</v>
      </c>
      <c r="AU954" s="93">
        <f>IF('Net zero activities &amp; levers'!$C$12="Off",('Activity data'!BN11*EF!$H42*EF!$H60)*NtoN2O*kgtoGg,IF('Net zero activities &amp; levers'!$C$12="PB",('Activity data'!BN11*EF!$H42*EF!$H60)*NtoN2O*kgtoGg,IF('Net zero activities &amp; levers'!$C$12="MS",('Net zero Activity data'!BN11*EF!$H42*EF!$H60)*NtoN2O*kgtoGg,"ERROR")))</f>
        <v>0.12247195550900628</v>
      </c>
      <c r="AV954" s="93">
        <f>IF('Net zero activities &amp; levers'!$C$12="Off",('Activity data'!BO11*EF!$H42*EF!$H60)*NtoN2O*kgtoGg,IF('Net zero activities &amp; levers'!$C$12="PB",('Activity data'!BO11*EF!$H42*EF!$H60)*NtoN2O*kgtoGg,IF('Net zero activities &amp; levers'!$C$12="MS",('Net zero Activity data'!BO11*EF!$H42*EF!$H60)*NtoN2O*kgtoGg,"ERROR")))</f>
        <v>0.12252227431416789</v>
      </c>
      <c r="AW954" s="93">
        <f>IF('Net zero activities &amp; levers'!$C$12="Off",('Activity data'!BP11*EF!$H42*EF!$H60)*NtoN2O*kgtoGg,IF('Net zero activities &amp; levers'!$C$12="PB",('Activity data'!BP11*EF!$H42*EF!$H60)*NtoN2O*kgtoGg,IF('Net zero activities &amp; levers'!$C$12="MS",('Net zero Activity data'!BP11*EF!$H42*EF!$H60)*NtoN2O*kgtoGg,"ERROR")))</f>
        <v>0.12256050316428918</v>
      </c>
      <c r="AY954" s="79"/>
      <c r="AZ954" s="79"/>
    </row>
    <row r="955" spans="1:52" x14ac:dyDescent="0.25">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6.3572501203204429E-2</v>
      </c>
      <c r="T955" s="93">
        <f>IF('Net zero activities &amp; levers'!$C$12="Off",('Activity data'!AM12*EF!$H43*EF!$H61)*NtoN2O*kgtoGg,IF('Net zero activities &amp; levers'!$C$12="PB",('Activity data'!AM12*EF!$H43*EF!$H61)*NtoN2O*kgtoGg,IF('Net zero activities &amp; levers'!$C$12="MS",('Net zero Activity data'!AM12*EF!$H43*EF!$H61)*NtoN2O*kgtoGg,"ERROR")))</f>
        <v>6.361424087786087E-2</v>
      </c>
      <c r="U955" s="93">
        <f>IF('Net zero activities &amp; levers'!$C$12="Off",('Activity data'!AN12*EF!$H43*EF!$H61)*NtoN2O*kgtoGg,IF('Net zero activities &amp; levers'!$C$12="PB",('Activity data'!AN12*EF!$H43*EF!$H61)*NtoN2O*kgtoGg,IF('Net zero activities &amp; levers'!$C$12="MS",('Net zero Activity data'!AN12*EF!$H43*EF!$H61)*NtoN2O*kgtoGg,"ERROR")))</f>
        <v>6.3592621397985521E-2</v>
      </c>
      <c r="V955" s="93">
        <f>IF('Net zero activities &amp; levers'!$C$12="Off",('Activity data'!AO12*EF!$H43*EF!$H61)*NtoN2O*kgtoGg,IF('Net zero activities &amp; levers'!$C$12="PB",('Activity data'!AO12*EF!$H43*EF!$H61)*NtoN2O*kgtoGg,IF('Net zero activities &amp; levers'!$C$12="MS",('Net zero Activity data'!AO12*EF!$H43*EF!$H61)*NtoN2O*kgtoGg,"ERROR")))</f>
        <v>6.3586451394897173E-2</v>
      </c>
      <c r="W955" s="93">
        <f>IF('Net zero activities &amp; levers'!$C$12="Off",('Activity data'!AP12*EF!$H43*EF!$H61)*NtoN2O*kgtoGg,IF('Net zero activities &amp; levers'!$C$12="PB",('Activity data'!AP12*EF!$H43*EF!$H61)*NtoN2O*kgtoGg,IF('Net zero activities &amp; levers'!$C$12="MS",('Net zero Activity data'!AP12*EF!$H43*EF!$H61)*NtoN2O*kgtoGg,"ERROR")))</f>
        <v>6.3652386618331655E-2</v>
      </c>
      <c r="X955" s="93">
        <f>IF('Net zero activities &amp; levers'!$C$12="Off",('Activity data'!AQ12*EF!$H43*EF!$H61)*NtoN2O*kgtoGg,IF('Net zero activities &amp; levers'!$C$12="PB",('Activity data'!AQ12*EF!$H43*EF!$H61)*NtoN2O*kgtoGg,IF('Net zero activities &amp; levers'!$C$12="MS",('Net zero Activity data'!AQ12*EF!$H43*EF!$H61)*NtoN2O*kgtoGg,"ERROR")))</f>
        <v>6.3759335170785733E-2</v>
      </c>
      <c r="Y955" s="93">
        <f>IF('Net zero activities &amp; levers'!$C$12="Off",('Activity data'!AR12*EF!$H43*EF!$H61)*NtoN2O*kgtoGg,IF('Net zero activities &amp; levers'!$C$12="PB",('Activity data'!AR12*EF!$H43*EF!$H61)*NtoN2O*kgtoGg,IF('Net zero activities &amp; levers'!$C$12="MS",('Net zero Activity data'!AR12*EF!$H43*EF!$H61)*NtoN2O*kgtoGg,"ERROR")))</f>
        <v>6.3861022993276367E-2</v>
      </c>
      <c r="Z955" s="93">
        <f>IF('Net zero activities &amp; levers'!$C$12="Off",('Activity data'!AS12*EF!$H43*EF!$H61)*NtoN2O*kgtoGg,IF('Net zero activities &amp; levers'!$C$12="PB",('Activity data'!AS12*EF!$H43*EF!$H61)*NtoN2O*kgtoGg,IF('Net zero activities &amp; levers'!$C$12="MS",('Net zero Activity data'!AS12*EF!$H43*EF!$H61)*NtoN2O*kgtoGg,"ERROR")))</f>
        <v>6.3958518751446689E-2</v>
      </c>
      <c r="AA955" s="93">
        <f>IF('Net zero activities &amp; levers'!$C$12="Off",('Activity data'!AT12*EF!$H43*EF!$H61)*NtoN2O*kgtoGg,IF('Net zero activities &amp; levers'!$C$12="PB",('Activity data'!AT12*EF!$H43*EF!$H61)*NtoN2O*kgtoGg,IF('Net zero activities &amp; levers'!$C$12="MS",('Net zero Activity data'!AT12*EF!$H43*EF!$H61)*NtoN2O*kgtoGg,"ERROR")))</f>
        <v>6.4051369223122004E-2</v>
      </c>
      <c r="AB955" s="93">
        <f>IF('Net zero activities &amp; levers'!$C$12="Off",('Activity data'!AU12*EF!$H43*EF!$H61)*NtoN2O*kgtoGg,IF('Net zero activities &amp; levers'!$C$12="PB",('Activity data'!AU12*EF!$H43*EF!$H61)*NtoN2O*kgtoGg,IF('Net zero activities &amp; levers'!$C$12="MS",('Net zero Activity data'!AU12*EF!$H43*EF!$H61)*NtoN2O*kgtoGg,"ERROR")))</f>
        <v>6.4141661380522325E-2</v>
      </c>
      <c r="AC955" s="93">
        <f>IF('Net zero activities &amp; levers'!$C$12="Off",('Activity data'!AV12*EF!$H43*EF!$H61)*NtoN2O*kgtoGg,IF('Net zero activities &amp; levers'!$C$12="PB",('Activity data'!AV12*EF!$H43*EF!$H61)*NtoN2O*kgtoGg,IF('Net zero activities &amp; levers'!$C$12="MS",('Net zero Activity data'!AV12*EF!$H43*EF!$H61)*NtoN2O*kgtoGg,"ERROR")))</f>
        <v>6.4231071280995658E-2</v>
      </c>
      <c r="AD955" s="93">
        <f>IF('Net zero activities &amp; levers'!$C$12="Off",('Activity data'!AW12*EF!$H43*EF!$H61)*NtoN2O*kgtoGg,IF('Net zero activities &amp; levers'!$C$12="PB",('Activity data'!AW12*EF!$H43*EF!$H61)*NtoN2O*kgtoGg,IF('Net zero activities &amp; levers'!$C$12="MS",('Net zero Activity data'!AW12*EF!$H43*EF!$H61)*NtoN2O*kgtoGg,"ERROR")))</f>
        <v>6.4319161095698393E-2</v>
      </c>
      <c r="AE955" s="93">
        <f>IF('Net zero activities &amp; levers'!$C$12="Off",('Activity data'!AX12*EF!$H43*EF!$H61)*NtoN2O*kgtoGg,IF('Net zero activities &amp; levers'!$C$12="PB",('Activity data'!AX12*EF!$H43*EF!$H61)*NtoN2O*kgtoGg,IF('Net zero activities &amp; levers'!$C$12="MS",('Net zero Activity data'!AX12*EF!$H43*EF!$H61)*NtoN2O*kgtoGg,"ERROR")))</f>
        <v>6.4406059224268356E-2</v>
      </c>
      <c r="AF955" s="93">
        <f>IF('Net zero activities &amp; levers'!$C$12="Off",('Activity data'!AY12*EF!$H43*EF!$H61)*NtoN2O*kgtoGg,IF('Net zero activities &amp; levers'!$C$12="PB",('Activity data'!AY12*EF!$H43*EF!$H61)*NtoN2O*kgtoGg,IF('Net zero activities &amp; levers'!$C$12="MS",('Net zero Activity data'!AY12*EF!$H43*EF!$H61)*NtoN2O*kgtoGg,"ERROR")))</f>
        <v>6.4492144789173769E-2</v>
      </c>
      <c r="AG955" s="93">
        <f>IF('Net zero activities &amp; levers'!$C$12="Off",('Activity data'!AZ12*EF!$H43*EF!$H61)*NtoN2O*kgtoGg,IF('Net zero activities &amp; levers'!$C$12="PB",('Activity data'!AZ12*EF!$H43*EF!$H61)*NtoN2O*kgtoGg,IF('Net zero activities &amp; levers'!$C$12="MS",('Net zero Activity data'!AZ12*EF!$H43*EF!$H61)*NtoN2O*kgtoGg,"ERROR")))</f>
        <v>6.4577939616968963E-2</v>
      </c>
      <c r="AH955" s="93">
        <f>IF('Net zero activities &amp; levers'!$C$12="Off",('Activity data'!BA12*EF!$H43*EF!$H61)*NtoN2O*kgtoGg,IF('Net zero activities &amp; levers'!$C$12="PB",('Activity data'!BA12*EF!$H43*EF!$H61)*NtoN2O*kgtoGg,IF('Net zero activities &amp; levers'!$C$12="MS",('Net zero Activity data'!BA12*EF!$H43*EF!$H61)*NtoN2O*kgtoGg,"ERROR")))</f>
        <v>6.4662730193068466E-2</v>
      </c>
      <c r="AI955" s="93">
        <f>IF('Net zero activities &amp; levers'!$C$12="Off",('Activity data'!BB12*EF!$H43*EF!$H61)*NtoN2O*kgtoGg,IF('Net zero activities &amp; levers'!$C$12="PB",('Activity data'!BB12*EF!$H43*EF!$H61)*NtoN2O*kgtoGg,IF('Net zero activities &amp; levers'!$C$12="MS",('Net zero Activity data'!BB12*EF!$H43*EF!$H61)*NtoN2O*kgtoGg,"ERROR")))</f>
        <v>6.4747590020166598E-2</v>
      </c>
      <c r="AJ955" s="93">
        <f>IF('Net zero activities &amp; levers'!$C$12="Off",('Activity data'!BC12*EF!$H43*EF!$H61)*NtoN2O*kgtoGg,IF('Net zero activities &amp; levers'!$C$12="PB",('Activity data'!BC12*EF!$H43*EF!$H61)*NtoN2O*kgtoGg,IF('Net zero activities &amp; levers'!$C$12="MS",('Net zero Activity data'!BC12*EF!$H43*EF!$H61)*NtoN2O*kgtoGg,"ERROR")))</f>
        <v>6.4831632307289694E-2</v>
      </c>
      <c r="AK955" s="93">
        <f>IF('Net zero activities &amp; levers'!$C$12="Off",('Activity data'!BD12*EF!$H43*EF!$H61)*NtoN2O*kgtoGg,IF('Net zero activities &amp; levers'!$C$12="PB",('Activity data'!BD12*EF!$H43*EF!$H61)*NtoN2O*kgtoGg,IF('Net zero activities &amp; levers'!$C$12="MS",('Net zero Activity data'!BD12*EF!$H43*EF!$H61)*NtoN2O*kgtoGg,"ERROR")))</f>
        <v>6.4912720315435421E-2</v>
      </c>
      <c r="AL955" s="93">
        <f>IF('Net zero activities &amp; levers'!$C$12="Off",('Activity data'!BE12*EF!$H43*EF!$H61)*NtoN2O*kgtoGg,IF('Net zero activities &amp; levers'!$C$12="PB",('Activity data'!BE12*EF!$H43*EF!$H61)*NtoN2O*kgtoGg,IF('Net zero activities &amp; levers'!$C$12="MS",('Net zero Activity data'!BE12*EF!$H43*EF!$H61)*NtoN2O*kgtoGg,"ERROR")))</f>
        <v>6.4990092103611341E-2</v>
      </c>
      <c r="AM955" s="93">
        <f>IF('Net zero activities &amp; levers'!$C$12="Off",('Activity data'!BF12*EF!$H43*EF!$H61)*NtoN2O*kgtoGg,IF('Net zero activities &amp; levers'!$C$12="PB",('Activity data'!BF12*EF!$H43*EF!$H61)*NtoN2O*kgtoGg,IF('Net zero activities &amp; levers'!$C$12="MS",('Net zero Activity data'!BF12*EF!$H43*EF!$H61)*NtoN2O*kgtoGg,"ERROR")))</f>
        <v>6.5063800184307283E-2</v>
      </c>
      <c r="AN955" s="93">
        <f>IF('Net zero activities &amp; levers'!$C$12="Off",('Activity data'!BG12*EF!$H43*EF!$H61)*NtoN2O*kgtoGg,IF('Net zero activities &amp; levers'!$C$12="PB",('Activity data'!BG12*EF!$H43*EF!$H61)*NtoN2O*kgtoGg,IF('Net zero activities &amp; levers'!$C$12="MS",('Net zero Activity data'!BG12*EF!$H43*EF!$H61)*NtoN2O*kgtoGg,"ERROR")))</f>
        <v>6.5135302273449533E-2</v>
      </c>
      <c r="AO955" s="93">
        <f>IF('Net zero activities &amp; levers'!$C$12="Off",('Activity data'!BH12*EF!$H43*EF!$H61)*NtoN2O*kgtoGg,IF('Net zero activities &amp; levers'!$C$12="PB",('Activity data'!BH12*EF!$H43*EF!$H61)*NtoN2O*kgtoGg,IF('Net zero activities &amp; levers'!$C$12="MS",('Net zero Activity data'!BH12*EF!$H43*EF!$H61)*NtoN2O*kgtoGg,"ERROR")))</f>
        <v>6.5201810576312164E-2</v>
      </c>
      <c r="AP955" s="93">
        <f>IF('Net zero activities &amp; levers'!$C$12="Off",('Activity data'!BI12*EF!$H43*EF!$H61)*NtoN2O*kgtoGg,IF('Net zero activities &amp; levers'!$C$12="PB",('Activity data'!BI12*EF!$H43*EF!$H61)*NtoN2O*kgtoGg,IF('Net zero activities &amp; levers'!$C$12="MS",('Net zero Activity data'!BI12*EF!$H43*EF!$H61)*NtoN2O*kgtoGg,"ERROR")))</f>
        <v>6.5263823610333532E-2</v>
      </c>
      <c r="AQ955" s="93">
        <f>IF('Net zero activities &amp; levers'!$C$12="Off",('Activity data'!BJ12*EF!$H43*EF!$H61)*NtoN2O*kgtoGg,IF('Net zero activities &amp; levers'!$C$12="PB",('Activity data'!BJ12*EF!$H43*EF!$H61)*NtoN2O*kgtoGg,IF('Net zero activities &amp; levers'!$C$12="MS",('Net zero Activity data'!BJ12*EF!$H43*EF!$H61)*NtoN2O*kgtoGg,"ERROR")))</f>
        <v>6.5321550181577703E-2</v>
      </c>
      <c r="AR955" s="93">
        <f>IF('Net zero activities &amp; levers'!$C$12="Off",('Activity data'!BK12*EF!$H43*EF!$H61)*NtoN2O*kgtoGg,IF('Net zero activities &amp; levers'!$C$12="PB",('Activity data'!BK12*EF!$H43*EF!$H61)*NtoN2O*kgtoGg,IF('Net zero activities &amp; levers'!$C$12="MS",('Net zero Activity data'!BK12*EF!$H43*EF!$H61)*NtoN2O*kgtoGg,"ERROR")))</f>
        <v>6.5374112350146701E-2</v>
      </c>
      <c r="AS955" s="93">
        <f>IF('Net zero activities &amp; levers'!$C$12="Off",('Activity data'!BL12*EF!$H43*EF!$H61)*NtoN2O*kgtoGg,IF('Net zero activities &amp; levers'!$C$12="PB",('Activity data'!BL12*EF!$H43*EF!$H61)*NtoN2O*kgtoGg,IF('Net zero activities &amp; levers'!$C$12="MS",('Net zero Activity data'!BL12*EF!$H43*EF!$H61)*NtoN2O*kgtoGg,"ERROR")))</f>
        <v>6.5420544594166852E-2</v>
      </c>
      <c r="AT955" s="93">
        <f>IF('Net zero activities &amp; levers'!$C$12="Off",('Activity data'!BM12*EF!$H43*EF!$H61)*NtoN2O*kgtoGg,IF('Net zero activities &amp; levers'!$C$12="PB",('Activity data'!BM12*EF!$H43*EF!$H61)*NtoN2O*kgtoGg,IF('Net zero activities &amp; levers'!$C$12="MS",('Net zero Activity data'!BM12*EF!$H43*EF!$H61)*NtoN2O*kgtoGg,"ERROR")))</f>
        <v>6.5458727625211252E-2</v>
      </c>
      <c r="AU955" s="93">
        <f>IF('Net zero activities &amp; levers'!$C$12="Off",('Activity data'!BN12*EF!$H43*EF!$H61)*NtoN2O*kgtoGg,IF('Net zero activities &amp; levers'!$C$12="PB",('Activity data'!BN12*EF!$H43*EF!$H61)*NtoN2O*kgtoGg,IF('Net zero activities &amp; levers'!$C$12="MS",('Net zero Activity data'!BN12*EF!$H43*EF!$H61)*NtoN2O*kgtoGg,"ERROR")))</f>
        <v>6.5490830270410583E-2</v>
      </c>
      <c r="AV955" s="93">
        <f>IF('Net zero activities &amp; levers'!$C$12="Off",('Activity data'!BO12*EF!$H43*EF!$H61)*NtoN2O*kgtoGg,IF('Net zero activities &amp; levers'!$C$12="PB",('Activity data'!BO12*EF!$H43*EF!$H61)*NtoN2O*kgtoGg,IF('Net zero activities &amp; levers'!$C$12="MS",('Net zero Activity data'!BO12*EF!$H43*EF!$H61)*NtoN2O*kgtoGg,"ERROR")))</f>
        <v>6.551773782091512E-2</v>
      </c>
      <c r="AW955" s="93">
        <f>IF('Net zero activities &amp; levers'!$C$12="Off",('Activity data'!BP12*EF!$H43*EF!$H61)*NtoN2O*kgtoGg,IF('Net zero activities &amp; levers'!$C$12="PB",('Activity data'!BP12*EF!$H43*EF!$H61)*NtoN2O*kgtoGg,IF('Net zero activities &amp; levers'!$C$12="MS",('Net zero Activity data'!BP12*EF!$H43*EF!$H61)*NtoN2O*kgtoGg,"ERROR")))</f>
        <v>6.553818037141021E-2</v>
      </c>
      <c r="AY955" s="79"/>
      <c r="AZ955" s="79"/>
    </row>
    <row r="956" spans="1:52" x14ac:dyDescent="0.25">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1.4890706011157261E-2</v>
      </c>
      <c r="R956" s="27">
        <f t="shared" si="337"/>
        <v>1.4988675221399694E-2</v>
      </c>
      <c r="S956" s="27">
        <f t="shared" si="337"/>
        <v>1.4951101535927771E-2</v>
      </c>
      <c r="T956" s="27">
        <f t="shared" si="337"/>
        <v>1.4975369144029959E-2</v>
      </c>
      <c r="U956" s="27">
        <f t="shared" si="337"/>
        <v>1.4975896946057863E-2</v>
      </c>
      <c r="V956" s="27">
        <f t="shared" si="337"/>
        <v>1.4980982185767223E-2</v>
      </c>
      <c r="W956" s="27">
        <f t="shared" si="337"/>
        <v>1.5010771698457163E-2</v>
      </c>
      <c r="X956" s="27">
        <f t="shared" si="337"/>
        <v>1.5054156746356703E-2</v>
      </c>
      <c r="Y956" s="27">
        <f t="shared" si="337"/>
        <v>1.5094768252804678E-2</v>
      </c>
      <c r="Z956" s="27">
        <f t="shared" si="337"/>
        <v>1.5133061962526291E-2</v>
      </c>
      <c r="AA956" s="27">
        <f t="shared" ref="L956:AW959" si="338">AA1419</f>
        <v>1.5168947692397513E-2</v>
      </c>
      <c r="AB956" s="27">
        <f t="shared" si="338"/>
        <v>1.520322131033853E-2</v>
      </c>
      <c r="AC956" s="27">
        <f t="shared" si="338"/>
        <v>1.5236522949708543E-2</v>
      </c>
      <c r="AD956" s="27">
        <f t="shared" si="338"/>
        <v>1.5268744580277757E-2</v>
      </c>
      <c r="AE956" s="27">
        <f t="shared" si="338"/>
        <v>1.5299972740722121E-2</v>
      </c>
      <c r="AF956" s="27">
        <f t="shared" si="338"/>
        <v>1.5330377206214352E-2</v>
      </c>
      <c r="AG956" s="27">
        <f t="shared" si="338"/>
        <v>1.536017305273389E-2</v>
      </c>
      <c r="AH956" s="27">
        <f t="shared" si="338"/>
        <v>1.538914296734289E-2</v>
      </c>
      <c r="AI956" s="27">
        <f t="shared" si="338"/>
        <v>1.5417687214492416E-2</v>
      </c>
      <c r="AJ956" s="27">
        <f t="shared" si="338"/>
        <v>1.5445524150098427E-2</v>
      </c>
      <c r="AK956" s="27">
        <f t="shared" si="338"/>
        <v>1.5471941630826869E-2</v>
      </c>
      <c r="AL956" s="27">
        <f t="shared" si="338"/>
        <v>1.5496703998691203E-2</v>
      </c>
      <c r="AM956" s="27">
        <f t="shared" si="338"/>
        <v>1.5519855385925853E-2</v>
      </c>
      <c r="AN956" s="27">
        <f t="shared" si="338"/>
        <v>1.5541919846823718E-2</v>
      </c>
      <c r="AO956" s="27">
        <f t="shared" si="338"/>
        <v>1.5561963638966706E-2</v>
      </c>
      <c r="AP956" s="27">
        <f t="shared" si="338"/>
        <v>1.558018093734966E-2</v>
      </c>
      <c r="AQ956" s="27">
        <f t="shared" si="338"/>
        <v>1.5596664643648339E-2</v>
      </c>
      <c r="AR956" s="27">
        <f t="shared" si="338"/>
        <v>1.5611136004951967E-2</v>
      </c>
      <c r="AS956" s="27">
        <f t="shared" si="338"/>
        <v>1.5623287402871633E-2</v>
      </c>
      <c r="AT956" s="27">
        <f t="shared" si="338"/>
        <v>1.5632420812929534E-2</v>
      </c>
      <c r="AU956" s="27">
        <f t="shared" si="338"/>
        <v>1.5639294660882166E-2</v>
      </c>
      <c r="AV956" s="27">
        <f t="shared" si="338"/>
        <v>1.5644227511331415E-2</v>
      </c>
      <c r="AW956" s="27">
        <f t="shared" si="338"/>
        <v>1.5646807339630333E-2</v>
      </c>
      <c r="AY956" s="79"/>
      <c r="AZ956" s="79"/>
    </row>
    <row r="957" spans="1:52" x14ac:dyDescent="0.25">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0.11664735601685972</v>
      </c>
      <c r="P957" s="27">
        <f t="shared" si="338"/>
        <v>0.11732381389682567</v>
      </c>
      <c r="Q957" s="27">
        <f t="shared" si="338"/>
        <v>0.11805182815822728</v>
      </c>
      <c r="R957" s="27">
        <f t="shared" si="338"/>
        <v>0.11882851694408277</v>
      </c>
      <c r="S957" s="27">
        <f t="shared" si="338"/>
        <v>0.11853063702775919</v>
      </c>
      <c r="T957" s="27">
        <f t="shared" si="338"/>
        <v>0.11872302787204447</v>
      </c>
      <c r="U957" s="27">
        <f t="shared" si="338"/>
        <v>0.1187272122266515</v>
      </c>
      <c r="V957" s="27">
        <f t="shared" si="338"/>
        <v>0.11876752743023306</v>
      </c>
      <c r="W957" s="27">
        <f t="shared" si="338"/>
        <v>0.11900369530772358</v>
      </c>
      <c r="X957" s="27">
        <f t="shared" si="338"/>
        <v>0.11934764704617275</v>
      </c>
      <c r="Y957" s="27">
        <f t="shared" si="338"/>
        <v>0.11966961046260517</v>
      </c>
      <c r="Z957" s="27">
        <f t="shared" si="338"/>
        <v>0.11997319864950573</v>
      </c>
      <c r="AA957" s="27">
        <f t="shared" si="338"/>
        <v>0.12025769664529694</v>
      </c>
      <c r="AB957" s="27">
        <f t="shared" si="338"/>
        <v>0.12052941400057222</v>
      </c>
      <c r="AC957" s="27">
        <f t="shared" si="338"/>
        <v>0.12079342561999111</v>
      </c>
      <c r="AD957" s="27">
        <f t="shared" si="338"/>
        <v>0.12104887505214598</v>
      </c>
      <c r="AE957" s="27">
        <f t="shared" si="338"/>
        <v>0.12129644836584333</v>
      </c>
      <c r="AF957" s="27">
        <f t="shared" si="338"/>
        <v>0.12153749151939439</v>
      </c>
      <c r="AG957" s="27">
        <f t="shared" si="338"/>
        <v>0.1217737096107675</v>
      </c>
      <c r="AH957" s="27">
        <f t="shared" si="338"/>
        <v>0.12200337980764182</v>
      </c>
      <c r="AI957" s="27">
        <f t="shared" si="338"/>
        <v>0.12222967536118219</v>
      </c>
      <c r="AJ957" s="27">
        <f t="shared" si="338"/>
        <v>0.12245036342903809</v>
      </c>
      <c r="AK957" s="27">
        <f t="shared" si="338"/>
        <v>0.12265979821963775</v>
      </c>
      <c r="AL957" s="27">
        <f t="shared" si="338"/>
        <v>0.12285611146319521</v>
      </c>
      <c r="AM957" s="27">
        <f t="shared" si="338"/>
        <v>0.123039653035059</v>
      </c>
      <c r="AN957" s="27">
        <f t="shared" si="338"/>
        <v>0.12321457757821815</v>
      </c>
      <c r="AO957" s="27">
        <f t="shared" si="338"/>
        <v>0.12337348248869927</v>
      </c>
      <c r="AP957" s="27">
        <f t="shared" si="338"/>
        <v>0.12351790716383558</v>
      </c>
      <c r="AQ957" s="27">
        <f t="shared" si="338"/>
        <v>0.12364858811757438</v>
      </c>
      <c r="AR957" s="27">
        <f t="shared" si="338"/>
        <v>0.12376331542845882</v>
      </c>
      <c r="AS957" s="27">
        <f t="shared" si="338"/>
        <v>0.12385965033279583</v>
      </c>
      <c r="AT957" s="27">
        <f t="shared" si="338"/>
        <v>0.12393205897170424</v>
      </c>
      <c r="AU957" s="27">
        <f t="shared" si="338"/>
        <v>0.12398655405855119</v>
      </c>
      <c r="AV957" s="27">
        <f t="shared" si="338"/>
        <v>0.12402566113736453</v>
      </c>
      <c r="AW957" s="27">
        <f t="shared" si="338"/>
        <v>0.12404611372348058</v>
      </c>
      <c r="AY957" s="79"/>
      <c r="AZ957" s="79"/>
    </row>
    <row r="958" spans="1:52" x14ac:dyDescent="0.25">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5">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5">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9.4636150647850498E-2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9.1193054757597203E-2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8.0221325339024735E-2</v>
      </c>
      <c r="T960" s="93">
        <f>IF('Net zero activities &amp; levers'!$C$12="Off",('Activity data'!AM17*EF!$H48*EF!$H66)*NtoN2O*kgtoGg,IF('Net zero activities &amp; levers'!$C$12="PB",('Activity data'!AM17*EF!$H48*EF!$H66)*NtoN2O*kgtoGg,IF('Net zero activities &amp; levers'!$C$12="MS",('Net zero Activity data'!AM17*EF!$H48*EF!$H66)*NtoN2O*kgtoGg,"ERROR")))</f>
        <v>8.2993423874522076E-2</v>
      </c>
      <c r="U960" s="93">
        <f>IF('Net zero activities &amp; levers'!$C$12="Off",('Activity data'!AN17*EF!$H48*EF!$H66)*NtoN2O*kgtoGg,IF('Net zero activities &amp; levers'!$C$12="PB",('Activity data'!AN17*EF!$H48*EF!$H66)*NtoN2O*kgtoGg,IF('Net zero activities &amp; levers'!$C$12="MS",('Net zero Activity data'!AN17*EF!$H48*EF!$H66)*NtoN2O*kgtoGg,"ERROR")))</f>
        <v>8.292208155330788E-2</v>
      </c>
      <c r="V960" s="93">
        <f>IF('Net zero activities &amp; levers'!$C$12="Off",('Activity data'!AO17*EF!$H48*EF!$H66)*NtoN2O*kgtoGg,IF('Net zero activities &amp; levers'!$C$12="PB",('Activity data'!AO17*EF!$H48*EF!$H66)*NtoN2O*kgtoGg,IF('Net zero activities &amp; levers'!$C$12="MS",('Net zero Activity data'!AO17*EF!$H48*EF!$H66)*NtoN2O*kgtoGg,"ERROR")))</f>
        <v>8.1053133430491212E-2</v>
      </c>
      <c r="W960" s="93">
        <f>IF('Net zero activities &amp; levers'!$C$12="Off",('Activity data'!AP17*EF!$H48*EF!$H66)*NtoN2O*kgtoGg,IF('Net zero activities &amp; levers'!$C$12="PB",('Activity data'!AP17*EF!$H48*EF!$H66)*NtoN2O*kgtoGg,IF('Net zero activities &amp; levers'!$C$12="MS",('Net zero Activity data'!AP17*EF!$H48*EF!$H66)*NtoN2O*kgtoGg,"ERROR")))</f>
        <v>8.0048687105702093E-2</v>
      </c>
      <c r="X960" s="93">
        <f>IF('Net zero activities &amp; levers'!$C$12="Off",('Activity data'!AQ17*EF!$H48*EF!$H66)*NtoN2O*kgtoGg,IF('Net zero activities &amp; levers'!$C$12="PB",('Activity data'!AQ17*EF!$H48*EF!$H66)*NtoN2O*kgtoGg,IF('Net zero activities &amp; levers'!$C$12="MS",('Net zero Activity data'!AQ17*EF!$H48*EF!$H66)*NtoN2O*kgtoGg,"ERROR")))</f>
        <v>7.9166984048785846E-2</v>
      </c>
      <c r="Y960" s="93">
        <f>IF('Net zero activities &amp; levers'!$C$12="Off",('Activity data'!AR17*EF!$H48*EF!$H66)*NtoN2O*kgtoGg,IF('Net zero activities &amp; levers'!$C$12="PB",('Activity data'!AR17*EF!$H48*EF!$H66)*NtoN2O*kgtoGg,IF('Net zero activities &amp; levers'!$C$12="MS",('Net zero Activity data'!AR17*EF!$H48*EF!$H66)*NtoN2O*kgtoGg,"ERROR")))</f>
        <v>7.863881570398136E-2</v>
      </c>
      <c r="Z960" s="93">
        <f>IF('Net zero activities &amp; levers'!$C$12="Off",('Activity data'!AS17*EF!$H48*EF!$H66)*NtoN2O*kgtoGg,IF('Net zero activities &amp; levers'!$C$12="PB",('Activity data'!AS17*EF!$H48*EF!$H66)*NtoN2O*kgtoGg,IF('Net zero activities &amp; levers'!$C$12="MS",('Net zero Activity data'!AS17*EF!$H48*EF!$H66)*NtoN2O*kgtoGg,"ERROR")))</f>
        <v>7.8350654133103742E-2</v>
      </c>
      <c r="AA960" s="93">
        <f>IF('Net zero activities &amp; levers'!$C$12="Off",('Activity data'!AT17*EF!$H48*EF!$H66)*NtoN2O*kgtoGg,IF('Net zero activities &amp; levers'!$C$12="PB",('Activity data'!AT17*EF!$H48*EF!$H66)*NtoN2O*kgtoGg,IF('Net zero activities &amp; levers'!$C$12="MS",('Net zero Activity data'!AT17*EF!$H48*EF!$H66)*NtoN2O*kgtoGg,"ERROR")))</f>
        <v>7.8296458950318573E-2</v>
      </c>
      <c r="AB960" s="93">
        <f>IF('Net zero activities &amp; levers'!$C$12="Off",('Activity data'!AU17*EF!$H48*EF!$H66)*NtoN2O*kgtoGg,IF('Net zero activities &amp; levers'!$C$12="PB",('Activity data'!AU17*EF!$H48*EF!$H66)*NtoN2O*kgtoGg,IF('Net zero activities &amp; levers'!$C$12="MS",('Net zero Activity data'!AU17*EF!$H48*EF!$H66)*NtoN2O*kgtoGg,"ERROR")))</f>
        <v>7.8675447028994205E-2</v>
      </c>
      <c r="AC960" s="93">
        <f>IF('Net zero activities &amp; levers'!$C$12="Off",('Activity data'!AV17*EF!$H48*EF!$H66)*NtoN2O*kgtoGg,IF('Net zero activities &amp; levers'!$C$12="PB",('Activity data'!AV17*EF!$H48*EF!$H66)*NtoN2O*kgtoGg,IF('Net zero activities &amp; levers'!$C$12="MS",('Net zero Activity data'!AV17*EF!$H48*EF!$H66)*NtoN2O*kgtoGg,"ERROR")))</f>
        <v>7.9500376605484924E-2</v>
      </c>
      <c r="AD960" s="93">
        <f>IF('Net zero activities &amp; levers'!$C$12="Off",('Activity data'!AW17*EF!$H48*EF!$H66)*NtoN2O*kgtoGg,IF('Net zero activities &amp; levers'!$C$12="PB",('Activity data'!AW17*EF!$H48*EF!$H66)*NtoN2O*kgtoGg,IF('Net zero activities &amp; levers'!$C$12="MS",('Net zero Activity data'!AW17*EF!$H48*EF!$H66)*NtoN2O*kgtoGg,"ERROR")))</f>
        <v>8.0671169199813944E-2</v>
      </c>
      <c r="AE960" s="93">
        <f>IF('Net zero activities &amp; levers'!$C$12="Off",('Activity data'!AX17*EF!$H48*EF!$H66)*NtoN2O*kgtoGg,IF('Net zero activities &amp; levers'!$C$12="PB",('Activity data'!AX17*EF!$H48*EF!$H66)*NtoN2O*kgtoGg,IF('Net zero activities &amp; levers'!$C$12="MS",('Net zero Activity data'!AX17*EF!$H48*EF!$H66)*NtoN2O*kgtoGg,"ERROR")))</f>
        <v>8.1941680775513989E-2</v>
      </c>
      <c r="AF960" s="93">
        <f>IF('Net zero activities &amp; levers'!$C$12="Off",('Activity data'!AY17*EF!$H48*EF!$H66)*NtoN2O*kgtoGg,IF('Net zero activities &amp; levers'!$C$12="PB",('Activity data'!AY17*EF!$H48*EF!$H66)*NtoN2O*kgtoGg,IF('Net zero activities &amp; levers'!$C$12="MS",('Net zero Activity data'!AY17*EF!$H48*EF!$H66)*NtoN2O*kgtoGg,"ERROR")))</f>
        <v>8.3333677639753023E-2</v>
      </c>
      <c r="AG960" s="93">
        <f>IF('Net zero activities &amp; levers'!$C$12="Off",('Activity data'!AZ17*EF!$H48*EF!$H66)*NtoN2O*kgtoGg,IF('Net zero activities &amp; levers'!$C$12="PB",('Activity data'!AZ17*EF!$H48*EF!$H66)*NtoN2O*kgtoGg,IF('Net zero activities &amp; levers'!$C$12="MS",('Net zero Activity data'!AZ17*EF!$H48*EF!$H66)*NtoN2O*kgtoGg,"ERROR")))</f>
        <v>8.5109926664145255E-2</v>
      </c>
      <c r="AH960" s="93">
        <f>IF('Net zero activities &amp; levers'!$C$12="Off",('Activity data'!BA17*EF!$H48*EF!$H66)*NtoN2O*kgtoGg,IF('Net zero activities &amp; levers'!$C$12="PB",('Activity data'!BA17*EF!$H48*EF!$H66)*NtoN2O*kgtoGg,IF('Net zero activities &amp; levers'!$C$12="MS",('Net zero Activity data'!BA17*EF!$H48*EF!$H66)*NtoN2O*kgtoGg,"ERROR")))</f>
        <v>8.7013320936807997E-2</v>
      </c>
      <c r="AI960" s="93">
        <f>IF('Net zero activities &amp; levers'!$C$12="Off",('Activity data'!BB17*EF!$H48*EF!$H66)*NtoN2O*kgtoGg,IF('Net zero activities &amp; levers'!$C$12="PB",('Activity data'!BB17*EF!$H48*EF!$H66)*NtoN2O*kgtoGg,IF('Net zero activities &amp; levers'!$C$12="MS",('Net zero Activity data'!BB17*EF!$H48*EF!$H66)*NtoN2O*kgtoGg,"ERROR")))</f>
        <v>8.9047004565403653E-2</v>
      </c>
      <c r="AJ960" s="93">
        <f>IF('Net zero activities &amp; levers'!$C$12="Off",('Activity data'!BC17*EF!$H48*EF!$H66)*NtoN2O*kgtoGg,IF('Net zero activities &amp; levers'!$C$12="PB",('Activity data'!BC17*EF!$H48*EF!$H66)*NtoN2O*kgtoGg,IF('Net zero activities &amp; levers'!$C$12="MS",('Net zero Activity data'!BC17*EF!$H48*EF!$H66)*NtoN2O*kgtoGg,"ERROR")))</f>
        <v>9.1229449818169314E-2</v>
      </c>
      <c r="AK960" s="93">
        <f>IF('Net zero activities &amp; levers'!$C$12="Off",('Activity data'!BD17*EF!$H48*EF!$H66)*NtoN2O*kgtoGg,IF('Net zero activities &amp; levers'!$C$12="PB",('Activity data'!BD17*EF!$H48*EF!$H66)*NtoN2O*kgtoGg,IF('Net zero activities &amp; levers'!$C$12="MS",('Net zero Activity data'!BD17*EF!$H48*EF!$H66)*NtoN2O*kgtoGg,"ERROR")))</f>
        <v>9.3498618072486231E-2</v>
      </c>
      <c r="AL960" s="93">
        <f>IF('Net zero activities &amp; levers'!$C$12="Off",('Activity data'!BE17*EF!$H48*EF!$H66)*NtoN2O*kgtoGg,IF('Net zero activities &amp; levers'!$C$12="PB",('Activity data'!BE17*EF!$H48*EF!$H66)*NtoN2O*kgtoGg,IF('Net zero activities &amp; levers'!$C$12="MS",('Net zero Activity data'!BE17*EF!$H48*EF!$H66)*NtoN2O*kgtoGg,"ERROR")))</f>
        <v>9.5727493360624513E-2</v>
      </c>
      <c r="AM960" s="93">
        <f>IF('Net zero activities &amp; levers'!$C$12="Off",('Activity data'!BF17*EF!$H48*EF!$H66)*NtoN2O*kgtoGg,IF('Net zero activities &amp; levers'!$C$12="PB",('Activity data'!BF17*EF!$H48*EF!$H66)*NtoN2O*kgtoGg,IF('Net zero activities &amp; levers'!$C$12="MS",('Net zero Activity data'!BF17*EF!$H48*EF!$H66)*NtoN2O*kgtoGg,"ERROR")))</f>
        <v>9.7869002841619174E-2</v>
      </c>
      <c r="AN960" s="93">
        <f>IF('Net zero activities &amp; levers'!$C$12="Off",('Activity data'!BG17*EF!$H48*EF!$H66)*NtoN2O*kgtoGg,IF('Net zero activities &amp; levers'!$C$12="PB",('Activity data'!BG17*EF!$H48*EF!$H66)*NtoN2O*kgtoGg,IF('Net zero activities &amp; levers'!$C$12="MS",('Net zero Activity data'!BG17*EF!$H48*EF!$H66)*NtoN2O*kgtoGg,"ERROR")))</f>
        <v>0.10009371896218569</v>
      </c>
      <c r="AO960" s="93">
        <f>IF('Net zero activities &amp; levers'!$C$12="Off",('Activity data'!BH17*EF!$H48*EF!$H66)*NtoN2O*kgtoGg,IF('Net zero activities &amp; levers'!$C$12="PB",('Activity data'!BH17*EF!$H48*EF!$H66)*NtoN2O*kgtoGg,IF('Net zero activities &amp; levers'!$C$12="MS",('Net zero Activity data'!BH17*EF!$H48*EF!$H66)*NtoN2O*kgtoGg,"ERROR")))</f>
        <v>0.10215483881232214</v>
      </c>
      <c r="AP960" s="93">
        <f>IF('Net zero activities &amp; levers'!$C$12="Off",('Activity data'!BI17*EF!$H48*EF!$H66)*NtoN2O*kgtoGg,IF('Net zero activities &amp; levers'!$C$12="PB",('Activity data'!BI17*EF!$H48*EF!$H66)*NtoN2O*kgtoGg,IF('Net zero activities &amp; levers'!$C$12="MS",('Net zero Activity data'!BI17*EF!$H48*EF!$H66)*NtoN2O*kgtoGg,"ERROR")))</f>
        <v>0.10426825179709047</v>
      </c>
      <c r="AQ960" s="93">
        <f>IF('Net zero activities &amp; levers'!$C$12="Off",('Activity data'!BJ17*EF!$H48*EF!$H66)*NtoN2O*kgtoGg,IF('Net zero activities &amp; levers'!$C$12="PB",('Activity data'!BJ17*EF!$H48*EF!$H66)*NtoN2O*kgtoGg,IF('Net zero activities &amp; levers'!$C$12="MS",('Net zero Activity data'!BJ17*EF!$H48*EF!$H66)*NtoN2O*kgtoGg,"ERROR")))</f>
        <v>0.10648069568702163</v>
      </c>
      <c r="AR960" s="93">
        <f>IF('Net zero activities &amp; levers'!$C$12="Off",('Activity data'!BK17*EF!$H48*EF!$H66)*NtoN2O*kgtoGg,IF('Net zero activities &amp; levers'!$C$12="PB",('Activity data'!BK17*EF!$H48*EF!$H66)*NtoN2O*kgtoGg,IF('Net zero activities &amp; levers'!$C$12="MS",('Net zero Activity data'!BK17*EF!$H48*EF!$H66)*NtoN2O*kgtoGg,"ERROR")))</f>
        <v>0.10879880316888361</v>
      </c>
      <c r="AS960" s="93">
        <f>IF('Net zero activities &amp; levers'!$C$12="Off",('Activity data'!BL17*EF!$H48*EF!$H66)*NtoN2O*kgtoGg,IF('Net zero activities &amp; levers'!$C$12="PB",('Activity data'!BL17*EF!$H48*EF!$H66)*NtoN2O*kgtoGg,IF('Net zero activities &amp; levers'!$C$12="MS",('Net zero Activity data'!BL17*EF!$H48*EF!$H66)*NtoN2O*kgtoGg,"ERROR")))</f>
        <v>0.11122804864568461</v>
      </c>
      <c r="AT960" s="93">
        <f>IF('Net zero activities &amp; levers'!$C$12="Off",('Activity data'!BM17*EF!$H48*EF!$H66)*NtoN2O*kgtoGg,IF('Net zero activities &amp; levers'!$C$12="PB",('Activity data'!BM17*EF!$H48*EF!$H66)*NtoN2O*kgtoGg,IF('Net zero activities &amp; levers'!$C$12="MS",('Net zero Activity data'!BM17*EF!$H48*EF!$H66)*NtoN2O*kgtoGg,"ERROR")))</f>
        <v>0.11346592610808565</v>
      </c>
      <c r="AU960" s="93">
        <f>IF('Net zero activities &amp; levers'!$C$12="Off",('Activity data'!BN17*EF!$H48*EF!$H66)*NtoN2O*kgtoGg,IF('Net zero activities &amp; levers'!$C$12="PB",('Activity data'!BN17*EF!$H48*EF!$H66)*NtoN2O*kgtoGg,IF('Net zero activities &amp; levers'!$C$12="MS",('Net zero Activity data'!BN17*EF!$H48*EF!$H66)*NtoN2O*kgtoGg,"ERROR")))</f>
        <v>0.11580935511903138</v>
      </c>
      <c r="AV960" s="93">
        <f>IF('Net zero activities &amp; levers'!$C$12="Off",('Activity data'!BO17*EF!$H48*EF!$H66)*NtoN2O*kgtoGg,IF('Net zero activities &amp; levers'!$C$12="PB",('Activity data'!BO17*EF!$H48*EF!$H66)*NtoN2O*kgtoGg,IF('Net zero activities &amp; levers'!$C$12="MS",('Net zero Activity data'!BO17*EF!$H48*EF!$H66)*NtoN2O*kgtoGg,"ERROR")))</f>
        <v>0.11836073011790547</v>
      </c>
      <c r="AW960" s="93">
        <f>IF('Net zero activities &amp; levers'!$C$12="Off",('Activity data'!BP17*EF!$H48*EF!$H66)*NtoN2O*kgtoGg,IF('Net zero activities &amp; levers'!$C$12="PB",('Activity data'!BP17*EF!$H48*EF!$H66)*NtoN2O*kgtoGg,IF('Net zero activities &amp; levers'!$C$12="MS",('Net zero Activity data'!BP17*EF!$H48*EF!$H66)*NtoN2O*kgtoGg,"ERROR")))</f>
        <v>0.12106819411981658</v>
      </c>
      <c r="AY960" s="79"/>
      <c r="AZ960" s="79"/>
    </row>
    <row r="961" spans="1:52" x14ac:dyDescent="0.25">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3.7023578211438576E-2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3.5676569387541844E-2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3.5160072434777263E-2</v>
      </c>
      <c r="S961" s="93">
        <f>IF('Net zero activities &amp; levers'!$C$12="Off",('Activity data'!AL18*EF!$H49*EF!$H67)*NtoN2O*kgtoGg,IF('Net zero activities &amp; levers'!$C$12="PB",('Activity data'!AL18*EF!$H49*EF!$H67)*NtoN2O*kgtoGg,IF('Net zero activities &amp; levers'!$C$12="MS",('Net zero Activity data'!AL18*EF!$H49*EF!$H67)*NtoN2O*kgtoGg,"ERROR")))</f>
        <v>3.1384206696726015E-2</v>
      </c>
      <c r="T961" s="93">
        <f>IF('Net zero activities &amp; levers'!$C$12="Off",('Activity data'!AM18*EF!$H49*EF!$H67)*NtoN2O*kgtoGg,IF('Net zero activities &amp; levers'!$C$12="PB",('Activity data'!AM18*EF!$H49*EF!$H67)*NtoN2O*kgtoGg,IF('Net zero activities &amp; levers'!$C$12="MS",('Net zero Activity data'!AM18*EF!$H49*EF!$H67)*NtoN2O*kgtoGg,"ERROR")))</f>
        <v>3.2468707769901593E-2</v>
      </c>
      <c r="U961" s="93">
        <f>IF('Net zero activities &amp; levers'!$C$12="Off",('Activity data'!AN18*EF!$H49*EF!$H67)*NtoN2O*kgtoGg,IF('Net zero activities &amp; levers'!$C$12="PB",('Activity data'!AN18*EF!$H49*EF!$H67)*NtoN2O*kgtoGg,IF('Net zero activities &amp; levers'!$C$12="MS",('Net zero Activity data'!AN18*EF!$H49*EF!$H67)*NtoN2O*kgtoGg,"ERROR")))</f>
        <v>3.2440797209389818E-2</v>
      </c>
      <c r="V961" s="93">
        <f>IF('Net zero activities &amp; levers'!$C$12="Off",('Activity data'!AO18*EF!$H49*EF!$H67)*NtoN2O*kgtoGg,IF('Net zero activities &amp; levers'!$C$12="PB",('Activity data'!AO18*EF!$H49*EF!$H67)*NtoN2O*kgtoGg,IF('Net zero activities &amp; levers'!$C$12="MS",('Net zero Activity data'!AO18*EF!$H49*EF!$H67)*NtoN2O*kgtoGg,"ERROR")))</f>
        <v>3.170962686354907E-2</v>
      </c>
      <c r="W961" s="93">
        <f>IF('Net zero activities &amp; levers'!$C$12="Off",('Activity data'!AP18*EF!$H49*EF!$H67)*NtoN2O*kgtoGg,IF('Net zero activities &amp; levers'!$C$12="PB",('Activity data'!AP18*EF!$H49*EF!$H67)*NtoN2O*kgtoGg,IF('Net zero activities &amp; levers'!$C$12="MS",('Net zero Activity data'!AP18*EF!$H49*EF!$H67)*NtoN2O*kgtoGg,"ERROR")))</f>
        <v>3.1316667124480634E-2</v>
      </c>
      <c r="X961" s="93">
        <f>IF('Net zero activities &amp; levers'!$C$12="Off",('Activity data'!AQ18*EF!$H49*EF!$H67)*NtoN2O*kgtoGg,IF('Net zero activities &amp; levers'!$C$12="PB",('Activity data'!AQ18*EF!$H49*EF!$H67)*NtoN2O*kgtoGg,IF('Net zero activities &amp; levers'!$C$12="MS",('Net zero Activity data'!AQ18*EF!$H49*EF!$H67)*NtoN2O*kgtoGg,"ERROR")))</f>
        <v>3.0971727036960859E-2</v>
      </c>
      <c r="Y961" s="93">
        <f>IF('Net zero activities &amp; levers'!$C$12="Off",('Activity data'!AR18*EF!$H49*EF!$H67)*NtoN2O*kgtoGg,IF('Net zero activities &amp; levers'!$C$12="PB",('Activity data'!AR18*EF!$H49*EF!$H67)*NtoN2O*kgtoGg,IF('Net zero activities &amp; levers'!$C$12="MS",('Net zero Activity data'!AR18*EF!$H49*EF!$H67)*NtoN2O*kgtoGg,"ERROR")))</f>
        <v>3.0765096886761295E-2</v>
      </c>
      <c r="Z961" s="93">
        <f>IF('Net zero activities &amp; levers'!$C$12="Off",('Activity data'!AS18*EF!$H49*EF!$H67)*NtoN2O*kgtoGg,IF('Net zero activities &amp; levers'!$C$12="PB",('Activity data'!AS18*EF!$H49*EF!$H67)*NtoN2O*kgtoGg,IF('Net zero activities &amp; levers'!$C$12="MS",('Net zero Activity data'!AS18*EF!$H49*EF!$H67)*NtoN2O*kgtoGg,"ERROR")))</f>
        <v>3.0652362245887983E-2</v>
      </c>
      <c r="AA961" s="93">
        <f>IF('Net zero activities &amp; levers'!$C$12="Off",('Activity data'!AT18*EF!$H49*EF!$H67)*NtoN2O*kgtoGg,IF('Net zero activities &amp; levers'!$C$12="PB",('Activity data'!AT18*EF!$H49*EF!$H67)*NtoN2O*kgtoGg,IF('Net zero activities &amp; levers'!$C$12="MS",('Net zero Activity data'!AT18*EF!$H49*EF!$H67)*NtoN2O*kgtoGg,"ERROR")))</f>
        <v>3.0631159993104083E-2</v>
      </c>
      <c r="AB961" s="93">
        <f>IF('Net zero activities &amp; levers'!$C$12="Off",('Activity data'!AU18*EF!$H49*EF!$H67)*NtoN2O*kgtoGg,IF('Net zero activities &amp; levers'!$C$12="PB",('Activity data'!AU18*EF!$H49*EF!$H67)*NtoN2O*kgtoGg,IF('Net zero activities &amp; levers'!$C$12="MS",('Net zero Activity data'!AU18*EF!$H49*EF!$H67)*NtoN2O*kgtoGg,"ERROR")))</f>
        <v>3.0779427802772954E-2</v>
      </c>
      <c r="AC961" s="93">
        <f>IF('Net zero activities &amp; levers'!$C$12="Off",('Activity data'!AV18*EF!$H49*EF!$H67)*NtoN2O*kgtoGg,IF('Net zero activities &amp; levers'!$C$12="PB",('Activity data'!AV18*EF!$H49*EF!$H67)*NtoN2O*kgtoGg,IF('Net zero activities &amp; levers'!$C$12="MS",('Net zero Activity data'!AV18*EF!$H49*EF!$H67)*NtoN2O*kgtoGg,"ERROR")))</f>
        <v>3.1102156955269682E-2</v>
      </c>
      <c r="AD961" s="93">
        <f>IF('Net zero activities &amp; levers'!$C$12="Off",('Activity data'!AW18*EF!$H49*EF!$H67)*NtoN2O*kgtoGg,IF('Net zero activities &amp; levers'!$C$12="PB",('Activity data'!AW18*EF!$H49*EF!$H67)*NtoN2O*kgtoGg,IF('Net zero activities &amp; levers'!$C$12="MS",('Net zero Activity data'!AW18*EF!$H49*EF!$H67)*NtoN2O*kgtoGg,"ERROR")))</f>
        <v>3.1560194722959657E-2</v>
      </c>
      <c r="AE961" s="93">
        <f>IF('Net zero activities &amp; levers'!$C$12="Off",('Activity data'!AX18*EF!$H49*EF!$H67)*NtoN2O*kgtoGg,IF('Net zero activities &amp; levers'!$C$12="PB",('Activity data'!AX18*EF!$H49*EF!$H67)*NtoN2O*kgtoGg,IF('Net zero activities &amp; levers'!$C$12="MS",('Net zero Activity data'!AX18*EF!$H49*EF!$H67)*NtoN2O*kgtoGg,"ERROR")))</f>
        <v>3.205724457515096E-2</v>
      </c>
      <c r="AF961" s="93">
        <f>IF('Net zero activities &amp; levers'!$C$12="Off",('Activity data'!AY18*EF!$H49*EF!$H67)*NtoN2O*kgtoGg,IF('Net zero activities &amp; levers'!$C$12="PB",('Activity data'!AY18*EF!$H49*EF!$H67)*NtoN2O*kgtoGg,IF('Net zero activities &amp; levers'!$C$12="MS",('Net zero Activity data'!AY18*EF!$H49*EF!$H67)*NtoN2O*kgtoGg,"ERROR")))</f>
        <v>3.2601821931905514E-2</v>
      </c>
      <c r="AG961" s="93">
        <f>IF('Net zero activities &amp; levers'!$C$12="Off",('Activity data'!AZ18*EF!$H49*EF!$H67)*NtoN2O*kgtoGg,IF('Net zero activities &amp; levers'!$C$12="PB",('Activity data'!AZ18*EF!$H49*EF!$H67)*NtoN2O*kgtoGg,IF('Net zero activities &amp; levers'!$C$12="MS",('Net zero Activity data'!AZ18*EF!$H49*EF!$H67)*NtoN2O*kgtoGg,"ERROR")))</f>
        <v>3.3296726513583681E-2</v>
      </c>
      <c r="AH961" s="93">
        <f>IF('Net zero activities &amp; levers'!$C$12="Off",('Activity data'!BA18*EF!$H49*EF!$H67)*NtoN2O*kgtoGg,IF('Net zero activities &amp; levers'!$C$12="PB",('Activity data'!BA18*EF!$H49*EF!$H67)*NtoN2O*kgtoGg,IF('Net zero activities &amp; levers'!$C$12="MS",('Net zero Activity data'!BA18*EF!$H49*EF!$H67)*NtoN2O*kgtoGg,"ERROR")))</f>
        <v>3.404137289066806E-2</v>
      </c>
      <c r="AI961" s="93">
        <f>IF('Net zero activities &amp; levers'!$C$12="Off",('Activity data'!BB18*EF!$H49*EF!$H67)*NtoN2O*kgtoGg,IF('Net zero activities &amp; levers'!$C$12="PB",('Activity data'!BB18*EF!$H49*EF!$H67)*NtoN2O*kgtoGg,IF('Net zero activities &amp; levers'!$C$12="MS",('Net zero Activity data'!BB18*EF!$H49*EF!$H67)*NtoN2O*kgtoGg,"ERROR")))</f>
        <v>3.4836991101734258E-2</v>
      </c>
      <c r="AJ961" s="93">
        <f>IF('Net zero activities &amp; levers'!$C$12="Off",('Activity data'!BC18*EF!$H49*EF!$H67)*NtoN2O*kgtoGg,IF('Net zero activities &amp; levers'!$C$12="PB",('Activity data'!BC18*EF!$H49*EF!$H67)*NtoN2O*kgtoGg,IF('Net zero activities &amp; levers'!$C$12="MS",('Net zero Activity data'!BC18*EF!$H49*EF!$H67)*NtoN2O*kgtoGg,"ERROR")))</f>
        <v>3.5690807872120686E-2</v>
      </c>
      <c r="AK961" s="93">
        <f>IF('Net zero activities &amp; levers'!$C$12="Off",('Activity data'!BD18*EF!$H49*EF!$H67)*NtoN2O*kgtoGg,IF('Net zero activities &amp; levers'!$C$12="PB",('Activity data'!BD18*EF!$H49*EF!$H67)*NtoN2O*kgtoGg,IF('Net zero activities &amp; levers'!$C$12="MS",('Net zero Activity data'!BD18*EF!$H49*EF!$H67)*NtoN2O*kgtoGg,"ERROR")))</f>
        <v>3.6578552436576144E-2</v>
      </c>
      <c r="AL961" s="93">
        <f>IF('Net zero activities &amp; levers'!$C$12="Off",('Activity data'!BE18*EF!$H49*EF!$H67)*NtoN2O*kgtoGg,IF('Net zero activities &amp; levers'!$C$12="PB",('Activity data'!BE18*EF!$H49*EF!$H67)*NtoN2O*kgtoGg,IF('Net zero activities &amp; levers'!$C$12="MS",('Net zero Activity data'!BE18*EF!$H49*EF!$H67)*NtoN2O*kgtoGg,"ERROR")))</f>
        <v>3.7450533576859395E-2</v>
      </c>
      <c r="AM961" s="93">
        <f>IF('Net zero activities &amp; levers'!$C$12="Off",('Activity data'!BF18*EF!$H49*EF!$H67)*NtoN2O*kgtoGg,IF('Net zero activities &amp; levers'!$C$12="PB",('Activity data'!BF18*EF!$H49*EF!$H67)*NtoN2O*kgtoGg,IF('Net zero activities &amp; levers'!$C$12="MS",('Net zero Activity data'!BF18*EF!$H49*EF!$H67)*NtoN2O*kgtoGg,"ERROR")))</f>
        <v>3.8288335444511157E-2</v>
      </c>
      <c r="AN961" s="93">
        <f>IF('Net zero activities &amp; levers'!$C$12="Off",('Activity data'!BG18*EF!$H49*EF!$H67)*NtoN2O*kgtoGg,IF('Net zero activities &amp; levers'!$C$12="PB",('Activity data'!BG18*EF!$H49*EF!$H67)*NtoN2O*kgtoGg,IF('Net zero activities &amp; levers'!$C$12="MS",('Net zero Activity data'!BG18*EF!$H49*EF!$H67)*NtoN2O*kgtoGg,"ERROR")))</f>
        <v>3.9158689434230558E-2</v>
      </c>
      <c r="AO961" s="93">
        <f>IF('Net zero activities &amp; levers'!$C$12="Off",('Activity data'!BH18*EF!$H49*EF!$H67)*NtoN2O*kgtoGg,IF('Net zero activities &amp; levers'!$C$12="PB",('Activity data'!BH18*EF!$H49*EF!$H67)*NtoN2O*kgtoGg,IF('Net zero activities &amp; levers'!$C$12="MS",('Net zero Activity data'!BH18*EF!$H49*EF!$H67)*NtoN2O*kgtoGg,"ERROR")))</f>
        <v>3.9965041250658841E-2</v>
      </c>
      <c r="AP961" s="93">
        <f>IF('Net zero activities &amp; levers'!$C$12="Off",('Activity data'!BI18*EF!$H49*EF!$H67)*NtoN2O*kgtoGg,IF('Net zero activities &amp; levers'!$C$12="PB",('Activity data'!BI18*EF!$H49*EF!$H67)*NtoN2O*kgtoGg,IF('Net zero activities &amp; levers'!$C$12="MS",('Net zero Activity data'!BI18*EF!$H49*EF!$H67)*NtoN2O*kgtoGg,"ERROR")))</f>
        <v>4.0791851200123082E-2</v>
      </c>
      <c r="AQ961" s="93">
        <f>IF('Net zero activities &amp; levers'!$C$12="Off",('Activity data'!BJ18*EF!$H49*EF!$H67)*NtoN2O*kgtoGg,IF('Net zero activities &amp; levers'!$C$12="PB",('Activity data'!BJ18*EF!$H49*EF!$H67)*NtoN2O*kgtoGg,IF('Net zero activities &amp; levers'!$C$12="MS",('Net zero Activity data'!BJ18*EF!$H49*EF!$H67)*NtoN2O*kgtoGg,"ERROR")))</f>
        <v>4.1657404044744696E-2</v>
      </c>
      <c r="AR961" s="93">
        <f>IF('Net zero activities &amp; levers'!$C$12="Off",('Activity data'!BK18*EF!$H49*EF!$H67)*NtoN2O*kgtoGg,IF('Net zero activities &amp; levers'!$C$12="PB",('Activity data'!BK18*EF!$H49*EF!$H67)*NtoN2O*kgtoGg,IF('Net zero activities &amp; levers'!$C$12="MS",('Net zero Activity data'!BK18*EF!$H49*EF!$H67)*NtoN2O*kgtoGg,"ERROR")))</f>
        <v>4.2564294625877887E-2</v>
      </c>
      <c r="AS961" s="93">
        <f>IF('Net zero activities &amp; levers'!$C$12="Off",('Activity data'!BL18*EF!$H49*EF!$H67)*NtoN2O*kgtoGg,IF('Net zero activities &amp; levers'!$C$12="PB",('Activity data'!BL18*EF!$H49*EF!$H67)*NtoN2O*kgtoGg,IF('Net zero activities &amp; levers'!$C$12="MS",('Net zero Activity data'!BL18*EF!$H49*EF!$H67)*NtoN2O*kgtoGg,"ERROR")))</f>
        <v>4.3514664640818553E-2</v>
      </c>
      <c r="AT961" s="93">
        <f>IF('Net zero activities &amp; levers'!$C$12="Off",('Activity data'!BM18*EF!$H49*EF!$H67)*NtoN2O*kgtoGg,IF('Net zero activities &amp; levers'!$C$12="PB",('Activity data'!BM18*EF!$H49*EF!$H67)*NtoN2O*kgtoGg,IF('Net zero activities &amp; levers'!$C$12="MS",('Net zero Activity data'!BM18*EF!$H49*EF!$H67)*NtoN2O*kgtoGg,"ERROR")))</f>
        <v>4.4390167613938505E-2</v>
      </c>
      <c r="AU961" s="93">
        <f>IF('Net zero activities &amp; levers'!$C$12="Off",('Activity data'!BN18*EF!$H49*EF!$H67)*NtoN2O*kgtoGg,IF('Net zero activities &amp; levers'!$C$12="PB",('Activity data'!BN18*EF!$H49*EF!$H67)*NtoN2O*kgtoGg,IF('Net zero activities &amp; levers'!$C$12="MS",('Net zero Activity data'!BN18*EF!$H49*EF!$H67)*NtoN2O*kgtoGg,"ERROR")))</f>
        <v>4.5306964489928887E-2</v>
      </c>
      <c r="AV961" s="93">
        <f>IF('Net zero activities &amp; levers'!$C$12="Off",('Activity data'!BO18*EF!$H49*EF!$H67)*NtoN2O*kgtoGg,IF('Net zero activities &amp; levers'!$C$12="PB",('Activity data'!BO18*EF!$H49*EF!$H67)*NtoN2O*kgtoGg,IF('Net zero activities &amp; levers'!$C$12="MS",('Net zero Activity data'!BO18*EF!$H49*EF!$H67)*NtoN2O*kgtoGg,"ERROR")))</f>
        <v>4.6305114046634989E-2</v>
      </c>
      <c r="AW961" s="93">
        <f>IF('Net zero activities &amp; levers'!$C$12="Off",('Activity data'!BP18*EF!$H49*EF!$H67)*NtoN2O*kgtoGg,IF('Net zero activities &amp; levers'!$C$12="PB",('Activity data'!BP18*EF!$H49*EF!$H67)*NtoN2O*kgtoGg,IF('Net zero activities &amp; levers'!$C$12="MS",('Net zero Activity data'!BP18*EF!$H49*EF!$H67)*NtoN2O*kgtoGg,"ERROR")))</f>
        <v>4.7364328781630001E-2</v>
      </c>
      <c r="AY961" s="79"/>
      <c r="AZ961" s="79"/>
    </row>
    <row r="962" spans="1:52" x14ac:dyDescent="0.25">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0.35667649320457151</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0.35018378725607929</v>
      </c>
      <c r="T962" s="93">
        <f>IF('Net zero activities &amp; levers'!$C$12="Off",('Activity data'!AM19*EF!$H50*EF!$H68)*NtoN2O*kgtoGg,IF('Net zero activities &amp; levers'!$C$12="PB",('Activity data'!AM19*EF!$H50*EF!$H68)*NtoN2O*kgtoGg,IF('Net zero activities &amp; levers'!$C$12="MS",('Net zero Activity data'!AM19*EF!$H50*EF!$H68)*NtoN2O*kgtoGg,"ERROR")))</f>
        <v>0.36277922463363277</v>
      </c>
      <c r="U962" s="93">
        <f>IF('Net zero activities &amp; levers'!$C$12="Off",('Activity data'!AN19*EF!$H50*EF!$H68)*NtoN2O*kgtoGg,IF('Net zero activities &amp; levers'!$C$12="PB",('Activity data'!AN19*EF!$H50*EF!$H68)*NtoN2O*kgtoGg,IF('Net zero activities &amp; levers'!$C$12="MS",('Net zero Activity data'!AN19*EF!$H50*EF!$H68)*NtoN2O*kgtoGg,"ERROR")))</f>
        <v>0.36861698422014455</v>
      </c>
      <c r="V962" s="93">
        <f>IF('Net zero activities &amp; levers'!$C$12="Off",('Activity data'!AO19*EF!$H50*EF!$H68)*NtoN2O*kgtoGg,IF('Net zero activities &amp; levers'!$C$12="PB",('Activity data'!AO19*EF!$H50*EF!$H68)*NtoN2O*kgtoGg,IF('Net zero activities &amp; levers'!$C$12="MS",('Net zero Activity data'!AO19*EF!$H50*EF!$H68)*NtoN2O*kgtoGg,"ERROR")))</f>
        <v>0.37013534980033347</v>
      </c>
      <c r="W962" s="93">
        <f>IF('Net zero activities &amp; levers'!$C$12="Off",('Activity data'!AP19*EF!$H50*EF!$H68)*NtoN2O*kgtoGg,IF('Net zero activities &amp; levers'!$C$12="PB",('Activity data'!AP19*EF!$H50*EF!$H68)*NtoN2O*kgtoGg,IF('Net zero activities &amp; levers'!$C$12="MS",('Net zero Activity data'!AP19*EF!$H50*EF!$H68)*NtoN2O*kgtoGg,"ERROR")))</f>
        <v>0.37390095743156182</v>
      </c>
      <c r="X962" s="93">
        <f>IF('Net zero activities &amp; levers'!$C$12="Off",('Activity data'!AQ19*EF!$H50*EF!$H68)*NtoN2O*kgtoGg,IF('Net zero activities &amp; levers'!$C$12="PB",('Activity data'!AQ19*EF!$H50*EF!$H68)*NtoN2O*kgtoGg,IF('Net zero activities &amp; levers'!$C$12="MS",('Net zero Activity data'!AQ19*EF!$H50*EF!$H68)*NtoN2O*kgtoGg,"ERROR")))</f>
        <v>0.3780451920420555</v>
      </c>
      <c r="Y962" s="93">
        <f>IF('Net zero activities &amp; levers'!$C$12="Off",('Activity data'!AR19*EF!$H50*EF!$H68)*NtoN2O*kgtoGg,IF('Net zero activities &amp; levers'!$C$12="PB",('Activity data'!AR19*EF!$H50*EF!$H68)*NtoN2O*kgtoGg,IF('Net zero activities &amp; levers'!$C$12="MS",('Net zero Activity data'!AR19*EF!$H50*EF!$H68)*NtoN2O*kgtoGg,"ERROR")))</f>
        <v>0.38297980501460854</v>
      </c>
      <c r="Z962" s="93">
        <f>IF('Net zero activities &amp; levers'!$C$12="Off",('Activity data'!AS19*EF!$H50*EF!$H68)*NtoN2O*kgtoGg,IF('Net zero activities &amp; levers'!$C$12="PB",('Activity data'!AS19*EF!$H50*EF!$H68)*NtoN2O*kgtoGg,IF('Net zero activities &amp; levers'!$C$12="MS",('Net zero Activity data'!AS19*EF!$H50*EF!$H68)*NtoN2O*kgtoGg,"ERROR")))</f>
        <v>0.38847189419668049</v>
      </c>
      <c r="AA962" s="93">
        <f>IF('Net zero activities &amp; levers'!$C$12="Off",('Activity data'!AT19*EF!$H50*EF!$H68)*NtoN2O*kgtoGg,IF('Net zero activities &amp; levers'!$C$12="PB",('Activity data'!AT19*EF!$H50*EF!$H68)*NtoN2O*kgtoGg,IF('Net zero activities &amp; levers'!$C$12="MS",('Net zero Activity data'!AT19*EF!$H50*EF!$H68)*NtoN2O*kgtoGg,"ERROR")))</f>
        <v>0.39454667484388334</v>
      </c>
      <c r="AB962" s="93">
        <f>IF('Net zero activities &amp; levers'!$C$12="Off",('Activity data'!AU19*EF!$H50*EF!$H68)*NtoN2O*kgtoGg,IF('Net zero activities &amp; levers'!$C$12="PB",('Activity data'!AU19*EF!$H50*EF!$H68)*NtoN2O*kgtoGg,IF('Net zero activities &amp; levers'!$C$12="MS",('Net zero Activity data'!AU19*EF!$H50*EF!$H68)*NtoN2O*kgtoGg,"ERROR")))</f>
        <v>0.40180456573657009</v>
      </c>
      <c r="AC962" s="93">
        <f>IF('Net zero activities &amp; levers'!$C$12="Off",('Activity data'!AV19*EF!$H50*EF!$H68)*NtoN2O*kgtoGg,IF('Net zero activities &amp; levers'!$C$12="PB",('Activity data'!AV19*EF!$H50*EF!$H68)*NtoN2O*kgtoGg,IF('Net zero activities &amp; levers'!$C$12="MS",('Net zero Activity data'!AV19*EF!$H50*EF!$H68)*NtoN2O*kgtoGg,"ERROR")))</f>
        <v>0.41036635992326981</v>
      </c>
      <c r="AD962" s="93">
        <f>IF('Net zero activities &amp; levers'!$C$12="Off",('Activity data'!AW19*EF!$H50*EF!$H68)*NtoN2O*kgtoGg,IF('Net zero activities &amp; levers'!$C$12="PB",('Activity data'!AW19*EF!$H50*EF!$H68)*NtoN2O*kgtoGg,IF('Net zero activities &amp; levers'!$C$12="MS",('Net zero Activity data'!AW19*EF!$H50*EF!$H68)*NtoN2O*kgtoGg,"ERROR")))</f>
        <v>0.4200242352601567</v>
      </c>
      <c r="AE962" s="93">
        <f>IF('Net zero activities &amp; levers'!$C$12="Off",('Activity data'!AX19*EF!$H50*EF!$H68)*NtoN2O*kgtoGg,IF('Net zero activities &amp; levers'!$C$12="PB",('Activity data'!AX19*EF!$H50*EF!$H68)*NtoN2O*kgtoGg,IF('Net zero activities &amp; levers'!$C$12="MS",('Net zero Activity data'!AX19*EF!$H50*EF!$H68)*NtoN2O*kgtoGg,"ERROR")))</f>
        <v>0.43012503451329276</v>
      </c>
      <c r="AF962" s="93">
        <f>IF('Net zero activities &amp; levers'!$C$12="Off",('Activity data'!AY19*EF!$H50*EF!$H68)*NtoN2O*kgtoGg,IF('Net zero activities &amp; levers'!$C$12="PB",('Activity data'!AY19*EF!$H50*EF!$H68)*NtoN2O*kgtoGg,IF('Net zero activities &amp; levers'!$C$12="MS",('Net zero Activity data'!AY19*EF!$H50*EF!$H68)*NtoN2O*kgtoGg,"ERROR")))</f>
        <v>0.44075881402231554</v>
      </c>
      <c r="AG962" s="93">
        <f>IF('Net zero activities &amp; levers'!$C$12="Off",('Activity data'!AZ19*EF!$H50*EF!$H68)*NtoN2O*kgtoGg,IF('Net zero activities &amp; levers'!$C$12="PB",('Activity data'!AZ19*EF!$H50*EF!$H68)*NtoN2O*kgtoGg,IF('Net zero activities &amp; levers'!$C$12="MS",('Net zero Activity data'!AZ19*EF!$H50*EF!$H68)*NtoN2O*kgtoGg,"ERROR")))</f>
        <v>0.45275370336571369</v>
      </c>
      <c r="AH962" s="93">
        <f>IF('Net zero activities &amp; levers'!$C$12="Off",('Activity data'!BA19*EF!$H50*EF!$H68)*NtoN2O*kgtoGg,IF('Net zero activities &amp; levers'!$C$12="PB",('Activity data'!BA19*EF!$H50*EF!$H68)*NtoN2O*kgtoGg,IF('Net zero activities &amp; levers'!$C$12="MS",('Net zero Activity data'!BA19*EF!$H50*EF!$H68)*NtoN2O*kgtoGg,"ERROR")))</f>
        <v>0.46538546596445124</v>
      </c>
      <c r="AI962" s="93">
        <f>IF('Net zero activities &amp; levers'!$C$12="Off",('Activity data'!BB19*EF!$H50*EF!$H68)*NtoN2O*kgtoGg,IF('Net zero activities &amp; levers'!$C$12="PB",('Activity data'!BB19*EF!$H50*EF!$H68)*NtoN2O*kgtoGg,IF('Net zero activities &amp; levers'!$C$12="MS",('Net zero Activity data'!BB19*EF!$H50*EF!$H68)*NtoN2O*kgtoGg,"ERROR")))</f>
        <v>0.47869974883266708</v>
      </c>
      <c r="AJ962" s="93">
        <f>IF('Net zero activities &amp; levers'!$C$12="Off",('Activity data'!BC19*EF!$H50*EF!$H68)*NtoN2O*kgtoGg,IF('Net zero activities &amp; levers'!$C$12="PB",('Activity data'!BC19*EF!$H50*EF!$H68)*NtoN2O*kgtoGg,IF('Net zero activities &amp; levers'!$C$12="MS",('Net zero Activity data'!BC19*EF!$H50*EF!$H68)*NtoN2O*kgtoGg,"ERROR")))</f>
        <v>0.49278368755602786</v>
      </c>
      <c r="AK962" s="93">
        <f>IF('Net zero activities &amp; levers'!$C$12="Off",('Activity data'!BD19*EF!$H50*EF!$H68)*NtoN2O*kgtoGg,IF('Net zero activities &amp; levers'!$C$12="PB",('Activity data'!BD19*EF!$H50*EF!$H68)*NtoN2O*kgtoGg,IF('Net zero activities &amp; levers'!$C$12="MS",('Net zero Activity data'!BD19*EF!$H50*EF!$H68)*NtoN2O*kgtoGg,"ERROR")))</f>
        <v>0.5074597647298057</v>
      </c>
      <c r="AL962" s="93">
        <f>IF('Net zero activities &amp; levers'!$C$12="Off",('Activity data'!BE19*EF!$H50*EF!$H68)*NtoN2O*kgtoGg,IF('Net zero activities &amp; levers'!$C$12="PB",('Activity data'!BE19*EF!$H50*EF!$H68)*NtoN2O*kgtoGg,IF('Net zero activities &amp; levers'!$C$12="MS",('Net zero Activity data'!BE19*EF!$H50*EF!$H68)*NtoN2O*kgtoGg,"ERROR")))</f>
        <v>0.52232540741149647</v>
      </c>
      <c r="AM962" s="93">
        <f>IF('Net zero activities &amp; levers'!$C$12="Off",('Activity data'!BF19*EF!$H50*EF!$H68)*NtoN2O*kgtoGg,IF('Net zero activities &amp; levers'!$C$12="PB",('Activity data'!BF19*EF!$H50*EF!$H68)*NtoN2O*kgtoGg,IF('Net zero activities &amp; levers'!$C$12="MS",('Net zero Activity data'!BF19*EF!$H50*EF!$H68)*NtoN2O*kgtoGg,"ERROR")))</f>
        <v>0.53722268290724928</v>
      </c>
      <c r="AN962" s="93">
        <f>IF('Net zero activities &amp; levers'!$C$12="Off",('Activity data'!BG19*EF!$H50*EF!$H68)*NtoN2O*kgtoGg,IF('Net zero activities &amp; levers'!$C$12="PB",('Activity data'!BG19*EF!$H50*EF!$H68)*NtoN2O*kgtoGg,IF('Net zero activities &amp; levers'!$C$12="MS",('Net zero Activity data'!BG19*EF!$H50*EF!$H68)*NtoN2O*kgtoGg,"ERROR")))</f>
        <v>0.55274344519615426</v>
      </c>
      <c r="AO962" s="93">
        <f>IF('Net zero activities &amp; levers'!$C$12="Off",('Activity data'!BH19*EF!$H50*EF!$H68)*NtoN2O*kgtoGg,IF('Net zero activities &amp; levers'!$C$12="PB",('Activity data'!BH19*EF!$H50*EF!$H68)*NtoN2O*kgtoGg,IF('Net zero activities &amp; levers'!$C$12="MS",('Net zero Activity data'!BH19*EF!$H50*EF!$H68)*NtoN2O*kgtoGg,"ERROR")))</f>
        <v>0.56802831796023945</v>
      </c>
      <c r="AP962" s="93">
        <f>IF('Net zero activities &amp; levers'!$C$12="Off",('Activity data'!BI19*EF!$H50*EF!$H68)*NtoN2O*kgtoGg,IF('Net zero activities &amp; levers'!$C$12="PB",('Activity data'!BI19*EF!$H50*EF!$H68)*NtoN2O*kgtoGg,IF('Net zero activities &amp; levers'!$C$12="MS",('Net zero Activity data'!BI19*EF!$H50*EF!$H68)*NtoN2O*kgtoGg,"ERROR")))</f>
        <v>0.58383502696626888</v>
      </c>
      <c r="AQ962" s="93">
        <f>IF('Net zero activities &amp; levers'!$C$12="Off",('Activity data'!BJ19*EF!$H50*EF!$H68)*NtoN2O*kgtoGg,IF('Net zero activities &amp; levers'!$C$12="PB",('Activity data'!BJ19*EF!$H50*EF!$H68)*NtoN2O*kgtoGg,IF('Net zero activities &amp; levers'!$C$12="MS",('Net zero Activity data'!BJ19*EF!$H50*EF!$H68)*NtoN2O*kgtoGg,"ERROR")))</f>
        <v>0.60035704436925008</v>
      </c>
      <c r="AR962" s="93">
        <f>IF('Net zero activities &amp; levers'!$C$12="Off",('Activity data'!BK19*EF!$H50*EF!$H68)*NtoN2O*kgtoGg,IF('Net zero activities &amp; levers'!$C$12="PB",('Activity data'!BK19*EF!$H50*EF!$H68)*NtoN2O*kgtoGg,IF('Net zero activities &amp; levers'!$C$12="MS",('Net zero Activity data'!BK19*EF!$H50*EF!$H68)*NtoN2O*kgtoGg,"ERROR")))</f>
        <v>0.61764615207401241</v>
      </c>
      <c r="AS962" s="93">
        <f>IF('Net zero activities &amp; levers'!$C$12="Off",('Activity data'!BL19*EF!$H50*EF!$H68)*NtoN2O*kgtoGg,IF('Net zero activities &amp; levers'!$C$12="PB",('Activity data'!BL19*EF!$H50*EF!$H68)*NtoN2O*kgtoGg,IF('Net zero activities &amp; levers'!$C$12="MS",('Net zero Activity data'!BL19*EF!$H50*EF!$H68)*NtoN2O*kgtoGg,"ERROR")))</f>
        <v>0.63575214897916132</v>
      </c>
      <c r="AT962" s="93">
        <f>IF('Net zero activities &amp; levers'!$C$12="Off",('Activity data'!BM19*EF!$H50*EF!$H68)*NtoN2O*kgtoGg,IF('Net zero activities &amp; levers'!$C$12="PB",('Activity data'!BM19*EF!$H50*EF!$H68)*NtoN2O*kgtoGg,IF('Net zero activities &amp; levers'!$C$12="MS",('Net zero Activity data'!BM19*EF!$H50*EF!$H68)*NtoN2O*kgtoGg,"ERROR")))</f>
        <v>0.65352835195619663</v>
      </c>
      <c r="AU962" s="93">
        <f>IF('Net zero activities &amp; levers'!$C$12="Off",('Activity data'!BN19*EF!$H50*EF!$H68)*NtoN2O*kgtoGg,IF('Net zero activities &amp; levers'!$C$12="PB",('Activity data'!BN19*EF!$H50*EF!$H68)*NtoN2O*kgtoGg,IF('Net zero activities &amp; levers'!$C$12="MS",('Net zero Activity data'!BN19*EF!$H50*EF!$H68)*NtoN2O*kgtoGg,"ERROR")))</f>
        <v>0.67212968668245365</v>
      </c>
      <c r="AV962" s="93">
        <f>IF('Net zero activities &amp; levers'!$C$12="Off",('Activity data'!BO19*EF!$H50*EF!$H68)*NtoN2O*kgtoGg,IF('Net zero activities &amp; levers'!$C$12="PB",('Activity data'!BO19*EF!$H50*EF!$H68)*NtoN2O*kgtoGg,IF('Net zero activities &amp; levers'!$C$12="MS",('Net zero Activity data'!BO19*EF!$H50*EF!$H68)*NtoN2O*kgtoGg,"ERROR")))</f>
        <v>0.69200859383559843</v>
      </c>
      <c r="AW962" s="93">
        <f>IF('Net zero activities &amp; levers'!$C$12="Off",('Activity data'!BP19*EF!$H50*EF!$H68)*NtoN2O*kgtoGg,IF('Net zero activities &amp; levers'!$C$12="PB",('Activity data'!BP19*EF!$H50*EF!$H68)*NtoN2O*kgtoGg,IF('Net zero activities &amp; levers'!$C$12="MS",('Net zero Activity data'!BP19*EF!$H50*EF!$H68)*NtoN2O*kgtoGg,"ERROR")))</f>
        <v>0.71300699946022406</v>
      </c>
      <c r="AY962" s="79"/>
      <c r="AZ962" s="79"/>
    </row>
    <row r="963" spans="1:52" x14ac:dyDescent="0.25">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1.7641159598844751</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1.4853495649317285</v>
      </c>
      <c r="T963" s="93">
        <f>IF('Net zero activities &amp; levers'!$C$12="Off",('Activity data'!AM20*EF!$H51*EF!$H69)*NtoN2O*kgtoGg,IF('Net zero activities &amp; levers'!$C$12="PB",('Activity data'!AM20*EF!$H51*EF!$H69)*NtoN2O*kgtoGg,IF('Net zero activities &amp; levers'!$C$12="MS",('Net zero Activity data'!AM20*EF!$H51*EF!$H69)*NtoN2O*kgtoGg,"ERROR")))</f>
        <v>1.5955634897295778</v>
      </c>
      <c r="U963" s="93">
        <f>IF('Net zero activities &amp; levers'!$C$12="Off",('Activity data'!AN20*EF!$H51*EF!$H69)*NtoN2O*kgtoGg,IF('Net zero activities &amp; levers'!$C$12="PB",('Activity data'!AN20*EF!$H51*EF!$H69)*NtoN2O*kgtoGg,IF('Net zero activities &amp; levers'!$C$12="MS",('Net zero Activity data'!AN20*EF!$H51*EF!$H69)*NtoN2O*kgtoGg,"ERROR")))</f>
        <v>1.6259618236210924</v>
      </c>
      <c r="V963" s="93">
        <f>IF('Net zero activities &amp; levers'!$C$12="Off",('Activity data'!AO20*EF!$H51*EF!$H69)*NtoN2O*kgtoGg,IF('Net zero activities &amp; levers'!$C$12="PB",('Activity data'!AO20*EF!$H51*EF!$H69)*NtoN2O*kgtoGg,IF('Net zero activities &amp; levers'!$C$12="MS",('Net zero Activity data'!AO20*EF!$H51*EF!$H69)*NtoN2O*kgtoGg,"ERROR")))</f>
        <v>1.6027311149984735</v>
      </c>
      <c r="W963" s="93">
        <f>IF('Net zero activities &amp; levers'!$C$12="Off",('Activity data'!AP20*EF!$H51*EF!$H69)*NtoN2O*kgtoGg,IF('Net zero activities &amp; levers'!$C$12="PB",('Activity data'!AP20*EF!$H51*EF!$H69)*NtoN2O*kgtoGg,IF('Net zero activities &amp; levers'!$C$12="MS",('Net zero Activity data'!AP20*EF!$H51*EF!$H69)*NtoN2O*kgtoGg,"ERROR")))</f>
        <v>1.6028561165628519</v>
      </c>
      <c r="X963" s="93">
        <f>IF('Net zero activities &amp; levers'!$C$12="Off",('Activity data'!AQ20*EF!$H51*EF!$H69)*NtoN2O*kgtoGg,IF('Net zero activities &amp; levers'!$C$12="PB",('Activity data'!AQ20*EF!$H51*EF!$H69)*NtoN2O*kgtoGg,IF('Net zero activities &amp; levers'!$C$12="MS",('Net zero Activity data'!AQ20*EF!$H51*EF!$H69)*NtoN2O*kgtoGg,"ERROR")))</f>
        <v>1.605363245285049</v>
      </c>
      <c r="Y963" s="93">
        <f>IF('Net zero activities &amp; levers'!$C$12="Off",('Activity data'!AR20*EF!$H51*EF!$H69)*NtoN2O*kgtoGg,IF('Net zero activities &amp; levers'!$C$12="PB",('Activity data'!AR20*EF!$H51*EF!$H69)*NtoN2O*kgtoGg,IF('Net zero activities &amp; levers'!$C$12="MS",('Net zero Activity data'!AR20*EF!$H51*EF!$H69)*NtoN2O*kgtoGg,"ERROR")))</f>
        <v>1.6184911858897313</v>
      </c>
      <c r="Z963" s="93">
        <f>IF('Net zero activities &amp; levers'!$C$12="Off",('Activity data'!AS20*EF!$H51*EF!$H69)*NtoN2O*kgtoGg,IF('Net zero activities &amp; levers'!$C$12="PB",('Activity data'!AS20*EF!$H51*EF!$H69)*NtoN2O*kgtoGg,IF('Net zero activities &amp; levers'!$C$12="MS",('Net zero Activity data'!AS20*EF!$H51*EF!$H69)*NtoN2O*kgtoGg,"ERROR")))</f>
        <v>1.6390962512985201</v>
      </c>
      <c r="AA963" s="93">
        <f>IF('Net zero activities &amp; levers'!$C$12="Off",('Activity data'!AT20*EF!$H51*EF!$H69)*NtoN2O*kgtoGg,IF('Net zero activities &amp; levers'!$C$12="PB",('Activity data'!AT20*EF!$H51*EF!$H69)*NtoN2O*kgtoGg,IF('Net zero activities &amp; levers'!$C$12="MS",('Net zero Activity data'!AT20*EF!$H51*EF!$H69)*NtoN2O*kgtoGg,"ERROR")))</f>
        <v>1.6672993348095966</v>
      </c>
      <c r="AB963" s="93">
        <f>IF('Net zero activities &amp; levers'!$C$12="Off",('Activity data'!AU20*EF!$H51*EF!$H69)*NtoN2O*kgtoGg,IF('Net zero activities &amp; levers'!$C$12="PB",('Activity data'!AU20*EF!$H51*EF!$H69)*NtoN2O*kgtoGg,IF('Net zero activities &amp; levers'!$C$12="MS",('Net zero Activity data'!AU20*EF!$H51*EF!$H69)*NtoN2O*kgtoGg,"ERROR")))</f>
        <v>1.7097645661019285</v>
      </c>
      <c r="AC963" s="93">
        <f>IF('Net zero activities &amp; levers'!$C$12="Off",('Activity data'!AV20*EF!$H51*EF!$H69)*NtoN2O*kgtoGg,IF('Net zero activities &amp; levers'!$C$12="PB",('Activity data'!AV20*EF!$H51*EF!$H69)*NtoN2O*kgtoGg,IF('Net zero activities &amp; levers'!$C$12="MS",('Net zero Activity data'!AV20*EF!$H51*EF!$H69)*NtoN2O*kgtoGg,"ERROR")))</f>
        <v>1.7674267952703075</v>
      </c>
      <c r="AD963" s="93">
        <f>IF('Net zero activities &amp; levers'!$C$12="Off",('Activity data'!AW20*EF!$H51*EF!$H69)*NtoN2O*kgtoGg,IF('Net zero activities &amp; levers'!$C$12="PB",('Activity data'!AW20*EF!$H51*EF!$H69)*NtoN2O*kgtoGg,IF('Net zero activities &amp; levers'!$C$12="MS",('Net zero Activity data'!AW20*EF!$H51*EF!$H69)*NtoN2O*kgtoGg,"ERROR")))</f>
        <v>1.8375735649626701</v>
      </c>
      <c r="AE963" s="93">
        <f>IF('Net zero activities &amp; levers'!$C$12="Off",('Activity data'!AX20*EF!$H51*EF!$H69)*NtoN2O*kgtoGg,IF('Net zero activities &amp; levers'!$C$12="PB",('Activity data'!AX20*EF!$H51*EF!$H69)*NtoN2O*kgtoGg,IF('Net zero activities &amp; levers'!$C$12="MS",('Net zero Activity data'!AX20*EF!$H51*EF!$H69)*NtoN2O*kgtoGg,"ERROR")))</f>
        <v>1.9124452249479114</v>
      </c>
      <c r="AF963" s="93">
        <f>IF('Net zero activities &amp; levers'!$C$12="Off",('Activity data'!AY20*EF!$H51*EF!$H69)*NtoN2O*kgtoGg,IF('Net zero activities &amp; levers'!$C$12="PB",('Activity data'!AY20*EF!$H51*EF!$H69)*NtoN2O*kgtoGg,IF('Net zero activities &amp; levers'!$C$12="MS",('Net zero Activity data'!AY20*EF!$H51*EF!$H69)*NtoN2O*kgtoGg,"ERROR")))</f>
        <v>1.9929316543204347</v>
      </c>
      <c r="AG963" s="93">
        <f>IF('Net zero activities &amp; levers'!$C$12="Off",('Activity data'!AZ20*EF!$H51*EF!$H69)*NtoN2O*kgtoGg,IF('Net zero activities &amp; levers'!$C$12="PB",('Activity data'!AZ20*EF!$H51*EF!$H69)*NtoN2O*kgtoGg,IF('Net zero activities &amp; levers'!$C$12="MS",('Net zero Activity data'!AZ20*EF!$H51*EF!$H69)*NtoN2O*kgtoGg,"ERROR")))</f>
        <v>2.0882187579810569</v>
      </c>
      <c r="AH963" s="93">
        <f>IF('Net zero activities &amp; levers'!$C$12="Off",('Activity data'!BA20*EF!$H51*EF!$H69)*NtoN2O*kgtoGg,IF('Net zero activities &amp; levers'!$C$12="PB",('Activity data'!BA20*EF!$H51*EF!$H69)*NtoN2O*kgtoGg,IF('Net zero activities &amp; levers'!$C$12="MS",('Net zero Activity data'!BA20*EF!$H51*EF!$H69)*NtoN2O*kgtoGg,"ERROR")))</f>
        <v>2.1899420981166391</v>
      </c>
      <c r="AI963" s="93">
        <f>IF('Net zero activities &amp; levers'!$C$12="Off",('Activity data'!BB20*EF!$H51*EF!$H69)*NtoN2O*kgtoGg,IF('Net zero activities &amp; levers'!$C$12="PB",('Activity data'!BB20*EF!$H51*EF!$H69)*NtoN2O*kgtoGg,IF('Net zero activities &amp; levers'!$C$12="MS",('Net zero Activity data'!BB20*EF!$H51*EF!$H69)*NtoN2O*kgtoGg,"ERROR")))</f>
        <v>2.2984069150116708</v>
      </c>
      <c r="AJ963" s="93">
        <f>IF('Net zero activities &amp; levers'!$C$12="Off",('Activity data'!BC20*EF!$H51*EF!$H69)*NtoN2O*kgtoGg,IF('Net zero activities &amp; levers'!$C$12="PB",('Activity data'!BC20*EF!$H51*EF!$H69)*NtoN2O*kgtoGg,IF('Net zero activities &amp; levers'!$C$12="MS",('Net zero Activity data'!BC20*EF!$H51*EF!$H69)*NtoN2O*kgtoGg,"ERROR")))</f>
        <v>2.4145145391716976</v>
      </c>
      <c r="AK963" s="93">
        <f>IF('Net zero activities &amp; levers'!$C$12="Off",('Activity data'!BD20*EF!$H51*EF!$H69)*NtoN2O*kgtoGg,IF('Net zero activities &amp; levers'!$C$12="PB",('Activity data'!BD20*EF!$H51*EF!$H69)*NtoN2O*kgtoGg,IF('Net zero activities &amp; levers'!$C$12="MS",('Net zero Activity data'!BD20*EF!$H51*EF!$H69)*NtoN2O*kgtoGg,"ERROR")))</f>
        <v>2.536329376705313</v>
      </c>
      <c r="AL963" s="93">
        <f>IF('Net zero activities &amp; levers'!$C$12="Off",('Activity data'!BE20*EF!$H51*EF!$H69)*NtoN2O*kgtoGg,IF('Net zero activities &amp; levers'!$C$12="PB",('Activity data'!BE20*EF!$H51*EF!$H69)*NtoN2O*kgtoGg,IF('Net zero activities &amp; levers'!$C$12="MS",('Net zero Activity data'!BE20*EF!$H51*EF!$H69)*NtoN2O*kgtoGg,"ERROR")))</f>
        <v>2.6594111121069512</v>
      </c>
      <c r="AM963" s="93">
        <f>IF('Net zero activities &amp; levers'!$C$12="Off",('Activity data'!BF20*EF!$H51*EF!$H69)*NtoN2O*kgtoGg,IF('Net zero activities &amp; levers'!$C$12="PB",('Activity data'!BF20*EF!$H51*EF!$H69)*NtoN2O*kgtoGg,IF('Net zero activities &amp; levers'!$C$12="MS",('Net zero Activity data'!BF20*EF!$H51*EF!$H69)*NtoN2O*kgtoGg,"ERROR")))</f>
        <v>2.7820280106435127</v>
      </c>
      <c r="AN963" s="93">
        <f>IF('Net zero activities &amp; levers'!$C$12="Off",('Activity data'!BG20*EF!$H51*EF!$H69)*NtoN2O*kgtoGg,IF('Net zero activities &amp; levers'!$C$12="PB",('Activity data'!BG20*EF!$H51*EF!$H69)*NtoN2O*kgtoGg,IF('Net zero activities &amp; levers'!$C$12="MS",('Net zero Activity data'!BG20*EF!$H51*EF!$H69)*NtoN2O*kgtoGg,"ERROR")))</f>
        <v>2.9104811626349671</v>
      </c>
      <c r="AO963" s="93">
        <f>IF('Net zero activities &amp; levers'!$C$12="Off",('Activity data'!BH20*EF!$H51*EF!$H69)*NtoN2O*kgtoGg,IF('Net zero activities &amp; levers'!$C$12="PB",('Activity data'!BH20*EF!$H51*EF!$H69)*NtoN2O*kgtoGg,IF('Net zero activities &amp; levers'!$C$12="MS",('Net zero Activity data'!BH20*EF!$H51*EF!$H69)*NtoN2O*kgtoGg,"ERROR")))</f>
        <v>3.0356558035328449</v>
      </c>
      <c r="AP963" s="93">
        <f>IF('Net zero activities &amp; levers'!$C$12="Off",('Activity data'!BI20*EF!$H51*EF!$H69)*NtoN2O*kgtoGg,IF('Net zero activities &amp; levers'!$C$12="PB",('Activity data'!BI20*EF!$H51*EF!$H69)*NtoN2O*kgtoGg,IF('Net zero activities &amp; levers'!$C$12="MS",('Net zero Activity data'!BI20*EF!$H51*EF!$H69)*NtoN2O*kgtoGg,"ERROR")))</f>
        <v>3.1656674881787876</v>
      </c>
      <c r="AQ963" s="93">
        <f>IF('Net zero activities &amp; levers'!$C$12="Off",('Activity data'!BJ20*EF!$H51*EF!$H69)*NtoN2O*kgtoGg,IF('Net zero activities &amp; levers'!$C$12="PB",('Activity data'!BJ20*EF!$H51*EF!$H69)*NtoN2O*kgtoGg,IF('Net zero activities &amp; levers'!$C$12="MS",('Net zero Activity data'!BJ20*EF!$H51*EF!$H69)*NtoN2O*kgtoGg,"ERROR")))</f>
        <v>3.3024806275598562</v>
      </c>
      <c r="AR963" s="93">
        <f>IF('Net zero activities &amp; levers'!$C$12="Off",('Activity data'!BK20*EF!$H51*EF!$H69)*NtoN2O*kgtoGg,IF('Net zero activities &amp; levers'!$C$12="PB",('Activity data'!BK20*EF!$H51*EF!$H69)*NtoN2O*kgtoGg,IF('Net zero activities &amp; levers'!$C$12="MS",('Net zero Activity data'!BK20*EF!$H51*EF!$H69)*NtoN2O*kgtoGg,"ERROR")))</f>
        <v>3.4465999961713853</v>
      </c>
      <c r="AS963" s="93">
        <f>IF('Net zero activities &amp; levers'!$C$12="Off",('Activity data'!BL20*EF!$H51*EF!$H69)*NtoN2O*kgtoGg,IF('Net zero activities &amp; levers'!$C$12="PB",('Activity data'!BL20*EF!$H51*EF!$H69)*NtoN2O*kgtoGg,IF('Net zero activities &amp; levers'!$C$12="MS",('Net zero Activity data'!BL20*EF!$H51*EF!$H69)*NtoN2O*kgtoGg,"ERROR")))</f>
        <v>3.5985073970181016</v>
      </c>
      <c r="AT963" s="93">
        <f>IF('Net zero activities &amp; levers'!$C$12="Off",('Activity data'!BM20*EF!$H51*EF!$H69)*NtoN2O*kgtoGg,IF('Net zero activities &amp; levers'!$C$12="PB",('Activity data'!BM20*EF!$H51*EF!$H69)*NtoN2O*kgtoGg,IF('Net zero activities &amp; levers'!$C$12="MS",('Net zero Activity data'!BM20*EF!$H51*EF!$H69)*NtoN2O*kgtoGg,"ERROR")))</f>
        <v>3.7462773973155836</v>
      </c>
      <c r="AU963" s="93">
        <f>IF('Net zero activities &amp; levers'!$C$12="Off",('Activity data'!BN20*EF!$H51*EF!$H69)*NtoN2O*kgtoGg,IF('Net zero activities &amp; levers'!$C$12="PB",('Activity data'!BN20*EF!$H51*EF!$H69)*NtoN2O*kgtoGg,IF('Net zero activities &amp; levers'!$C$12="MS",('Net zero Activity data'!BN20*EF!$H51*EF!$H69)*NtoN2O*kgtoGg,"ERROR")))</f>
        <v>3.9018211197485697</v>
      </c>
      <c r="AV963" s="93">
        <f>IF('Net zero activities &amp; levers'!$C$12="Off",('Activity data'!BO20*EF!$H51*EF!$H69)*NtoN2O*kgtoGg,IF('Net zero activities &amp; levers'!$C$12="PB",('Activity data'!BO20*EF!$H51*EF!$H69)*NtoN2O*kgtoGg,IF('Net zero activities &amp; levers'!$C$12="MS",('Net zero Activity data'!BO20*EF!$H51*EF!$H69)*NtoN2O*kgtoGg,"ERROR")))</f>
        <v>4.0696346762089934</v>
      </c>
      <c r="AW963" s="93">
        <f>IF('Net zero activities &amp; levers'!$C$12="Off",('Activity data'!BP20*EF!$H51*EF!$H69)*NtoN2O*kgtoGg,IF('Net zero activities &amp; levers'!$C$12="PB",('Activity data'!BP20*EF!$H51*EF!$H69)*NtoN2O*kgtoGg,IF('Net zero activities &amp; levers'!$C$12="MS",('Net zero Activity data'!BP20*EF!$H51*EF!$H69)*NtoN2O*kgtoGg,"ERROR")))</f>
        <v>4.2480055347083097</v>
      </c>
      <c r="AY963" s="79"/>
      <c r="AZ963" s="79"/>
    </row>
    <row r="964" spans="1:52" x14ac:dyDescent="0.25">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1.4590991135669987E-2</v>
      </c>
      <c r="T964" s="93">
        <f>IF('Net zero activities &amp; levers'!$C$12="Off",('Activity data'!AM21*EF!$H52*EF!$H70)*NtoN2O*kgtoGg,IF('Net zero activities &amp; levers'!$C$12="PB",('Activity data'!AM21*EF!$H52*EF!$H70)*NtoN2O*kgtoGg,IF('Net zero activities &amp; levers'!$C$12="MS",('Net zero Activity data'!AM21*EF!$H52*EF!$H70)*NtoN2O*kgtoGg,"ERROR")))</f>
        <v>1.5115801026401379E-2</v>
      </c>
      <c r="U964" s="93">
        <f>IF('Net zero activities &amp; levers'!$C$12="Off",('Activity data'!AN21*EF!$H52*EF!$H70)*NtoN2O*kgtoGg,IF('Net zero activities &amp; levers'!$C$12="PB",('Activity data'!AN21*EF!$H52*EF!$H70)*NtoN2O*kgtoGg,IF('Net zero activities &amp; levers'!$C$12="MS",('Net zero Activity data'!AN21*EF!$H52*EF!$H70)*NtoN2O*kgtoGg,"ERROR")))</f>
        <v>1.5359041009172703E-2</v>
      </c>
      <c r="V964" s="93">
        <f>IF('Net zero activities &amp; levers'!$C$12="Off",('Activity data'!AO21*EF!$H52*EF!$H70)*NtoN2O*kgtoGg,IF('Net zero activities &amp; levers'!$C$12="PB",('Activity data'!AO21*EF!$H52*EF!$H70)*NtoN2O*kgtoGg,IF('Net zero activities &amp; levers'!$C$12="MS",('Net zero Activity data'!AO21*EF!$H52*EF!$H70)*NtoN2O*kgtoGg,"ERROR")))</f>
        <v>1.5422306241680575E-2</v>
      </c>
      <c r="W964" s="93">
        <f>IF('Net zero activities &amp; levers'!$C$12="Off",('Activity data'!AP21*EF!$H52*EF!$H70)*NtoN2O*kgtoGg,IF('Net zero activities &amp; levers'!$C$12="PB",('Activity data'!AP21*EF!$H52*EF!$H70)*NtoN2O*kgtoGg,IF('Net zero activities &amp; levers'!$C$12="MS",('Net zero Activity data'!AP21*EF!$H52*EF!$H70)*NtoN2O*kgtoGg,"ERROR")))</f>
        <v>1.5579206559648423E-2</v>
      </c>
      <c r="X964" s="93">
        <f>IF('Net zero activities &amp; levers'!$C$12="Off",('Activity data'!AQ21*EF!$H52*EF!$H70)*NtoN2O*kgtoGg,IF('Net zero activities &amp; levers'!$C$12="PB",('Activity data'!AQ21*EF!$H52*EF!$H70)*NtoN2O*kgtoGg,IF('Net zero activities &amp; levers'!$C$12="MS",('Net zero Activity data'!AQ21*EF!$H52*EF!$H70)*NtoN2O*kgtoGg,"ERROR")))</f>
        <v>1.5751883001752332E-2</v>
      </c>
      <c r="Y964" s="93">
        <f>IF('Net zero activities &amp; levers'!$C$12="Off",('Activity data'!AR21*EF!$H52*EF!$H70)*NtoN2O*kgtoGg,IF('Net zero activities &amp; levers'!$C$12="PB",('Activity data'!AR21*EF!$H52*EF!$H70)*NtoN2O*kgtoGg,IF('Net zero activities &amp; levers'!$C$12="MS",('Net zero Activity data'!AR21*EF!$H52*EF!$H70)*NtoN2O*kgtoGg,"ERROR")))</f>
        <v>1.5957491875608701E-2</v>
      </c>
      <c r="Z964" s="93">
        <f>IF('Net zero activities &amp; levers'!$C$12="Off",('Activity data'!AS21*EF!$H52*EF!$H70)*NtoN2O*kgtoGg,IF('Net zero activities &amp; levers'!$C$12="PB",('Activity data'!AS21*EF!$H52*EF!$H70)*NtoN2O*kgtoGg,IF('Net zero activities &amp; levers'!$C$12="MS",('Net zero Activity data'!AS21*EF!$H52*EF!$H70)*NtoN2O*kgtoGg,"ERROR")))</f>
        <v>1.6186328924861701E-2</v>
      </c>
      <c r="AA964" s="93">
        <f>IF('Net zero activities &amp; levers'!$C$12="Off",('Activity data'!AT21*EF!$H52*EF!$H70)*NtoN2O*kgtoGg,IF('Net zero activities &amp; levers'!$C$12="PB",('Activity data'!AT21*EF!$H52*EF!$H70)*NtoN2O*kgtoGg,IF('Net zero activities &amp; levers'!$C$12="MS",('Net zero Activity data'!AT21*EF!$H52*EF!$H70)*NtoN2O*kgtoGg,"ERROR")))</f>
        <v>1.6439444785161822E-2</v>
      </c>
      <c r="AB964" s="93">
        <f>IF('Net zero activities &amp; levers'!$C$12="Off",('Activity data'!AU21*EF!$H52*EF!$H70)*NtoN2O*kgtoGg,IF('Net zero activities &amp; levers'!$C$12="PB",('Activity data'!AU21*EF!$H52*EF!$H70)*NtoN2O*kgtoGg,IF('Net zero activities &amp; levers'!$C$12="MS",('Net zero Activity data'!AU21*EF!$H52*EF!$H70)*NtoN2O*kgtoGg,"ERROR")))</f>
        <v>1.6741856905690439E-2</v>
      </c>
      <c r="AC964" s="93">
        <f>IF('Net zero activities &amp; levers'!$C$12="Off",('Activity data'!AV21*EF!$H52*EF!$H70)*NtoN2O*kgtoGg,IF('Net zero activities &amp; levers'!$C$12="PB",('Activity data'!AV21*EF!$H52*EF!$H70)*NtoN2O*kgtoGg,IF('Net zero activities &amp; levers'!$C$12="MS",('Net zero Activity data'!AV21*EF!$H52*EF!$H70)*NtoN2O*kgtoGg,"ERROR")))</f>
        <v>1.7098598330136262E-2</v>
      </c>
      <c r="AD964" s="93">
        <f>IF('Net zero activities &amp; levers'!$C$12="Off",('Activity data'!AW21*EF!$H52*EF!$H70)*NtoN2O*kgtoGg,IF('Net zero activities &amp; levers'!$C$12="PB",('Activity data'!AW21*EF!$H52*EF!$H70)*NtoN2O*kgtoGg,IF('Net zero activities &amp; levers'!$C$12="MS",('Net zero Activity data'!AW21*EF!$H52*EF!$H70)*NtoN2O*kgtoGg,"ERROR")))</f>
        <v>1.7501009802506545E-2</v>
      </c>
      <c r="AE964" s="93">
        <f>IF('Net zero activities &amp; levers'!$C$12="Off",('Activity data'!AX21*EF!$H52*EF!$H70)*NtoN2O*kgtoGg,IF('Net zero activities &amp; levers'!$C$12="PB",('Activity data'!AX21*EF!$H52*EF!$H70)*NtoN2O*kgtoGg,IF('Net zero activities &amp; levers'!$C$12="MS",('Net zero Activity data'!AX21*EF!$H52*EF!$H70)*NtoN2O*kgtoGg,"ERROR")))</f>
        <v>1.7921876438053885E-2</v>
      </c>
      <c r="AF964" s="93">
        <f>IF('Net zero activities &amp; levers'!$C$12="Off",('Activity data'!AY21*EF!$H52*EF!$H70)*NtoN2O*kgtoGg,IF('Net zero activities &amp; levers'!$C$12="PB",('Activity data'!AY21*EF!$H52*EF!$H70)*NtoN2O*kgtoGg,IF('Net zero activities &amp; levers'!$C$12="MS",('Net zero Activity data'!AY21*EF!$H52*EF!$H70)*NtoN2O*kgtoGg,"ERROR")))</f>
        <v>1.836495058426316E-2</v>
      </c>
      <c r="AG964" s="93">
        <f>IF('Net zero activities &amp; levers'!$C$12="Off",('Activity data'!AZ21*EF!$H52*EF!$H70)*NtoN2O*kgtoGg,IF('Net zero activities &amp; levers'!$C$12="PB",('Activity data'!AZ21*EF!$H52*EF!$H70)*NtoN2O*kgtoGg,IF('Net zero activities &amp; levers'!$C$12="MS",('Net zero Activity data'!AZ21*EF!$H52*EF!$H70)*NtoN2O*kgtoGg,"ERROR")))</f>
        <v>1.8864737640238091E-2</v>
      </c>
      <c r="AH964" s="93">
        <f>IF('Net zero activities &amp; levers'!$C$12="Off",('Activity data'!BA21*EF!$H52*EF!$H70)*NtoN2O*kgtoGg,IF('Net zero activities &amp; levers'!$C$12="PB",('Activity data'!BA21*EF!$H52*EF!$H70)*NtoN2O*kgtoGg,IF('Net zero activities &amp; levers'!$C$12="MS",('Net zero Activity data'!BA21*EF!$H52*EF!$H70)*NtoN2O*kgtoGg,"ERROR")))</f>
        <v>1.9391061081852148E-2</v>
      </c>
      <c r="AI964" s="93">
        <f>IF('Net zero activities &amp; levers'!$C$12="Off",('Activity data'!BB21*EF!$H52*EF!$H70)*NtoN2O*kgtoGg,IF('Net zero activities &amp; levers'!$C$12="PB",('Activity data'!BB21*EF!$H52*EF!$H70)*NtoN2O*kgtoGg,IF('Net zero activities &amp; levers'!$C$12="MS",('Net zero Activity data'!BB21*EF!$H52*EF!$H70)*NtoN2O*kgtoGg,"ERROR")))</f>
        <v>1.9945822868027815E-2</v>
      </c>
      <c r="AJ964" s="93">
        <f>IF('Net zero activities &amp; levers'!$C$12="Off",('Activity data'!BC21*EF!$H52*EF!$H70)*NtoN2O*kgtoGg,IF('Net zero activities &amp; levers'!$C$12="PB",('Activity data'!BC21*EF!$H52*EF!$H70)*NtoN2O*kgtoGg,IF('Net zero activities &amp; levers'!$C$12="MS",('Net zero Activity data'!BC21*EF!$H52*EF!$H70)*NtoN2O*kgtoGg,"ERROR")))</f>
        <v>2.0532653648167851E-2</v>
      </c>
      <c r="AK964" s="93">
        <f>IF('Net zero activities &amp; levers'!$C$12="Off",('Activity data'!BD21*EF!$H52*EF!$H70)*NtoN2O*kgtoGg,IF('Net zero activities &amp; levers'!$C$12="PB",('Activity data'!BD21*EF!$H52*EF!$H70)*NtoN2O*kgtoGg,IF('Net zero activities &amp; levers'!$C$12="MS",('Net zero Activity data'!BD21*EF!$H52*EF!$H70)*NtoN2O*kgtoGg,"ERROR")))</f>
        <v>2.1144156863741926E-2</v>
      </c>
      <c r="AL964" s="93">
        <f>IF('Net zero activities &amp; levers'!$C$12="Off",('Activity data'!BE21*EF!$H52*EF!$H70)*NtoN2O*kgtoGg,IF('Net zero activities &amp; levers'!$C$12="PB",('Activity data'!BE21*EF!$H52*EF!$H70)*NtoN2O*kgtoGg,IF('Net zero activities &amp; levers'!$C$12="MS",('Net zero Activity data'!BE21*EF!$H52*EF!$H70)*NtoN2O*kgtoGg,"ERROR")))</f>
        <v>2.1763558642145707E-2</v>
      </c>
      <c r="AM964" s="93">
        <f>IF('Net zero activities &amp; levers'!$C$12="Off",('Activity data'!BF21*EF!$H52*EF!$H70)*NtoN2O*kgtoGg,IF('Net zero activities &amp; levers'!$C$12="PB",('Activity data'!BF21*EF!$H52*EF!$H70)*NtoN2O*kgtoGg,IF('Net zero activities &amp; levers'!$C$12="MS",('Net zero Activity data'!BF21*EF!$H52*EF!$H70)*NtoN2O*kgtoGg,"ERROR")))</f>
        <v>2.2384278454468744E-2</v>
      </c>
      <c r="AN964" s="93">
        <f>IF('Net zero activities &amp; levers'!$C$12="Off",('Activity data'!BG21*EF!$H52*EF!$H70)*NtoN2O*kgtoGg,IF('Net zero activities &amp; levers'!$C$12="PB",('Activity data'!BG21*EF!$H52*EF!$H70)*NtoN2O*kgtoGg,IF('Net zero activities &amp; levers'!$C$12="MS",('Net zero Activity data'!BG21*EF!$H52*EF!$H70)*NtoN2O*kgtoGg,"ERROR")))</f>
        <v>2.3030976883173123E-2</v>
      </c>
      <c r="AO964" s="93">
        <f>IF('Net zero activities &amp; levers'!$C$12="Off",('Activity data'!BH21*EF!$H52*EF!$H70)*NtoN2O*kgtoGg,IF('Net zero activities &amp; levers'!$C$12="PB",('Activity data'!BH21*EF!$H52*EF!$H70)*NtoN2O*kgtoGg,IF('Net zero activities &amp; levers'!$C$12="MS",('Net zero Activity data'!BH21*EF!$H52*EF!$H70)*NtoN2O*kgtoGg,"ERROR")))</f>
        <v>2.3667846581676664E-2</v>
      </c>
      <c r="AP964" s="93">
        <f>IF('Net zero activities &amp; levers'!$C$12="Off",('Activity data'!BI21*EF!$H52*EF!$H70)*NtoN2O*kgtoGg,IF('Net zero activities &amp; levers'!$C$12="PB",('Activity data'!BI21*EF!$H52*EF!$H70)*NtoN2O*kgtoGg,IF('Net zero activities &amp; levers'!$C$12="MS",('Net zero Activity data'!BI21*EF!$H52*EF!$H70)*NtoN2O*kgtoGg,"ERROR")))</f>
        <v>2.43264594569279E-2</v>
      </c>
      <c r="AQ964" s="93">
        <f>IF('Net zero activities &amp; levers'!$C$12="Off",('Activity data'!BJ21*EF!$H52*EF!$H70)*NtoN2O*kgtoGg,IF('Net zero activities &amp; levers'!$C$12="PB",('Activity data'!BJ21*EF!$H52*EF!$H70)*NtoN2O*kgtoGg,IF('Net zero activities &amp; levers'!$C$12="MS",('Net zero Activity data'!BJ21*EF!$H52*EF!$H70)*NtoN2O*kgtoGg,"ERROR")))</f>
        <v>2.5014876848718771E-2</v>
      </c>
      <c r="AR964" s="93">
        <f>IF('Net zero activities &amp; levers'!$C$12="Off",('Activity data'!BK21*EF!$H52*EF!$H70)*NtoN2O*kgtoGg,IF('Net zero activities &amp; levers'!$C$12="PB",('Activity data'!BK21*EF!$H52*EF!$H70)*NtoN2O*kgtoGg,IF('Net zero activities &amp; levers'!$C$12="MS",('Net zero Activity data'!BK21*EF!$H52*EF!$H70)*NtoN2O*kgtoGg,"ERROR")))</f>
        <v>2.5735256336417205E-2</v>
      </c>
      <c r="AS964" s="93">
        <f>IF('Net zero activities &amp; levers'!$C$12="Off",('Activity data'!BL21*EF!$H52*EF!$H70)*NtoN2O*kgtoGg,IF('Net zero activities &amp; levers'!$C$12="PB",('Activity data'!BL21*EF!$H52*EF!$H70)*NtoN2O*kgtoGg,IF('Net zero activities &amp; levers'!$C$12="MS",('Net zero Activity data'!BL21*EF!$H52*EF!$H70)*NtoN2O*kgtoGg,"ERROR")))</f>
        <v>2.6489672874131745E-2</v>
      </c>
      <c r="AT964" s="93">
        <f>IF('Net zero activities &amp; levers'!$C$12="Off",('Activity data'!BM21*EF!$H52*EF!$H70)*NtoN2O*kgtoGg,IF('Net zero activities &amp; levers'!$C$12="PB",('Activity data'!BM21*EF!$H52*EF!$H70)*NtoN2O*kgtoGg,IF('Net zero activities &amp; levers'!$C$12="MS",('Net zero Activity data'!BM21*EF!$H52*EF!$H70)*NtoN2O*kgtoGg,"ERROR")))</f>
        <v>2.7230347998174888E-2</v>
      </c>
      <c r="AU964" s="93">
        <f>IF('Net zero activities &amp; levers'!$C$12="Off",('Activity data'!BN21*EF!$H52*EF!$H70)*NtoN2O*kgtoGg,IF('Net zero activities &amp; levers'!$C$12="PB",('Activity data'!BN21*EF!$H52*EF!$H70)*NtoN2O*kgtoGg,IF('Net zero activities &amp; levers'!$C$12="MS",('Net zero Activity data'!BN21*EF!$H52*EF!$H70)*NtoN2O*kgtoGg,"ERROR")))</f>
        <v>2.8005403611768936E-2</v>
      </c>
      <c r="AV964" s="93">
        <f>IF('Net zero activities &amp; levers'!$C$12="Off",('Activity data'!BO21*EF!$H52*EF!$H70)*NtoN2O*kgtoGg,IF('Net zero activities &amp; levers'!$C$12="PB",('Activity data'!BO21*EF!$H52*EF!$H70)*NtoN2O*kgtoGg,IF('Net zero activities &amp; levers'!$C$12="MS",('Net zero Activity data'!BO21*EF!$H52*EF!$H70)*NtoN2O*kgtoGg,"ERROR")))</f>
        <v>2.8833691409816627E-2</v>
      </c>
      <c r="AW964" s="93">
        <f>IF('Net zero activities &amp; levers'!$C$12="Off",('Activity data'!BP21*EF!$H52*EF!$H70)*NtoN2O*kgtoGg,IF('Net zero activities &amp; levers'!$C$12="PB",('Activity data'!BP21*EF!$H52*EF!$H70)*NtoN2O*kgtoGg,IF('Net zero activities &amp; levers'!$C$12="MS",('Net zero Activity data'!BP21*EF!$H52*EF!$H70)*NtoN2O*kgtoGg,"ERROR")))</f>
        <v>2.9708624977509365E-2</v>
      </c>
      <c r="AY964" s="79"/>
      <c r="AZ964" s="79"/>
    </row>
    <row r="965" spans="1:52" x14ac:dyDescent="0.25">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7.3768889900085524E-2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7.3504831661853204E-2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6.1889565205488752E-2</v>
      </c>
      <c r="T965" s="93">
        <f>IF('Net zero activities &amp; levers'!$C$12="Off",('Activity data'!AM22*EF!$H53*EF!$H71)*NtoN2O*kgtoGg,IF('Net zero activities &amp; levers'!$C$12="PB",('Activity data'!AM22*EF!$H53*EF!$H71)*NtoN2O*kgtoGg,IF('Net zero activities &amp; levers'!$C$12="MS",('Net zero Activity data'!AM22*EF!$H53*EF!$H71)*NtoN2O*kgtoGg,"ERROR")))</f>
        <v>6.6481812072065799E-2</v>
      </c>
      <c r="U965" s="93">
        <f>IF('Net zero activities &amp; levers'!$C$12="Off",('Activity data'!AN22*EF!$H53*EF!$H71)*NtoN2O*kgtoGg,IF('Net zero activities &amp; levers'!$C$12="PB",('Activity data'!AN22*EF!$H53*EF!$H71)*NtoN2O*kgtoGg,IF('Net zero activities &amp; levers'!$C$12="MS",('Net zero Activity data'!AN22*EF!$H53*EF!$H71)*NtoN2O*kgtoGg,"ERROR")))</f>
        <v>6.7748409317545569E-2</v>
      </c>
      <c r="V965" s="93">
        <f>IF('Net zero activities &amp; levers'!$C$12="Off",('Activity data'!AO22*EF!$H53*EF!$H71)*NtoN2O*kgtoGg,IF('Net zero activities &amp; levers'!$C$12="PB",('Activity data'!AO22*EF!$H53*EF!$H71)*NtoN2O*kgtoGg,IF('Net zero activities &amp; levers'!$C$12="MS",('Net zero Activity data'!AO22*EF!$H53*EF!$H71)*NtoN2O*kgtoGg,"ERROR")))</f>
        <v>6.6780463124936462E-2</v>
      </c>
      <c r="W965" s="93">
        <f>IF('Net zero activities &amp; levers'!$C$12="Off",('Activity data'!AP22*EF!$H53*EF!$H71)*NtoN2O*kgtoGg,IF('Net zero activities &amp; levers'!$C$12="PB",('Activity data'!AP22*EF!$H53*EF!$H71)*NtoN2O*kgtoGg,IF('Net zero activities &amp; levers'!$C$12="MS",('Net zero Activity data'!AP22*EF!$H53*EF!$H71)*NtoN2O*kgtoGg,"ERROR")))</f>
        <v>6.6785671523452231E-2</v>
      </c>
      <c r="X965" s="93">
        <f>IF('Net zero activities &amp; levers'!$C$12="Off",('Activity data'!AQ22*EF!$H53*EF!$H71)*NtoN2O*kgtoGg,IF('Net zero activities &amp; levers'!$C$12="PB",('Activity data'!AQ22*EF!$H53*EF!$H71)*NtoN2O*kgtoGg,IF('Net zero activities &amp; levers'!$C$12="MS",('Net zero Activity data'!AQ22*EF!$H53*EF!$H71)*NtoN2O*kgtoGg,"ERROR")))</f>
        <v>6.6890135220210464E-2</v>
      </c>
      <c r="Y965" s="93">
        <f>IF('Net zero activities &amp; levers'!$C$12="Off",('Activity data'!AR22*EF!$H53*EF!$H71)*NtoN2O*kgtoGg,IF('Net zero activities &amp; levers'!$C$12="PB",('Activity data'!AR22*EF!$H53*EF!$H71)*NtoN2O*kgtoGg,IF('Net zero activities &amp; levers'!$C$12="MS",('Net zero Activity data'!AR22*EF!$H53*EF!$H71)*NtoN2O*kgtoGg,"ERROR")))</f>
        <v>6.743713274540554E-2</v>
      </c>
      <c r="Z965" s="93">
        <f>IF('Net zero activities &amp; levers'!$C$12="Off",('Activity data'!AS22*EF!$H53*EF!$H71)*NtoN2O*kgtoGg,IF('Net zero activities &amp; levers'!$C$12="PB",('Activity data'!AS22*EF!$H53*EF!$H71)*NtoN2O*kgtoGg,IF('Net zero activities &amp; levers'!$C$12="MS",('Net zero Activity data'!AS22*EF!$H53*EF!$H71)*NtoN2O*kgtoGg,"ERROR")))</f>
        <v>6.8295677137438407E-2</v>
      </c>
      <c r="AA965" s="93">
        <f>IF('Net zero activities &amp; levers'!$C$12="Off",('Activity data'!AT22*EF!$H53*EF!$H71)*NtoN2O*kgtoGg,IF('Net zero activities &amp; levers'!$C$12="PB",('Activity data'!AT22*EF!$H53*EF!$H71)*NtoN2O*kgtoGg,IF('Net zero activities &amp; levers'!$C$12="MS",('Net zero Activity data'!AT22*EF!$H53*EF!$H71)*NtoN2O*kgtoGg,"ERROR")))</f>
        <v>6.9470805617066575E-2</v>
      </c>
      <c r="AB965" s="93">
        <f>IF('Net zero activities &amp; levers'!$C$12="Off",('Activity data'!AU22*EF!$H53*EF!$H71)*NtoN2O*kgtoGg,IF('Net zero activities &amp; levers'!$C$12="PB",('Activity data'!AU22*EF!$H53*EF!$H71)*NtoN2O*kgtoGg,IF('Net zero activities &amp; levers'!$C$12="MS",('Net zero Activity data'!AU22*EF!$H53*EF!$H71)*NtoN2O*kgtoGg,"ERROR")))</f>
        <v>7.1240190254247091E-2</v>
      </c>
      <c r="AC965" s="93">
        <f>IF('Net zero activities &amp; levers'!$C$12="Off",('Activity data'!AV22*EF!$H53*EF!$H71)*NtoN2O*kgtoGg,IF('Net zero activities &amp; levers'!$C$12="PB",('Activity data'!AV22*EF!$H53*EF!$H71)*NtoN2O*kgtoGg,IF('Net zero activities &amp; levers'!$C$12="MS",('Net zero Activity data'!AV22*EF!$H53*EF!$H71)*NtoN2O*kgtoGg,"ERROR")))</f>
        <v>7.3642783136262879E-2</v>
      </c>
      <c r="AD965" s="93">
        <f>IF('Net zero activities &amp; levers'!$C$12="Off",('Activity data'!AW22*EF!$H53*EF!$H71)*NtoN2O*kgtoGg,IF('Net zero activities &amp; levers'!$C$12="PB",('Activity data'!AW22*EF!$H53*EF!$H71)*NtoN2O*kgtoGg,IF('Net zero activities &amp; levers'!$C$12="MS",('Net zero Activity data'!AW22*EF!$H53*EF!$H71)*NtoN2O*kgtoGg,"ERROR")))</f>
        <v>7.6565565206777986E-2</v>
      </c>
      <c r="AE965" s="93">
        <f>IF('Net zero activities &amp; levers'!$C$12="Off",('Activity data'!AX22*EF!$H53*EF!$H71)*NtoN2O*kgtoGg,IF('Net zero activities &amp; levers'!$C$12="PB",('Activity data'!AX22*EF!$H53*EF!$H71)*NtoN2O*kgtoGg,IF('Net zero activities &amp; levers'!$C$12="MS",('Net zero Activity data'!AX22*EF!$H53*EF!$H71)*NtoN2O*kgtoGg,"ERROR")))</f>
        <v>7.9685217706163075E-2</v>
      </c>
      <c r="AF965" s="93">
        <f>IF('Net zero activities &amp; levers'!$C$12="Off",('Activity data'!AY22*EF!$H53*EF!$H71)*NtoN2O*kgtoGg,IF('Net zero activities &amp; levers'!$C$12="PB",('Activity data'!AY22*EF!$H53*EF!$H71)*NtoN2O*kgtoGg,IF('Net zero activities &amp; levers'!$C$12="MS",('Net zero Activity data'!AY22*EF!$H53*EF!$H71)*NtoN2O*kgtoGg,"ERROR")))</f>
        <v>8.3038818930018216E-2</v>
      </c>
      <c r="AG965" s="93">
        <f>IF('Net zero activities &amp; levers'!$C$12="Off",('Activity data'!AZ22*EF!$H53*EF!$H71)*NtoN2O*kgtoGg,IF('Net zero activities &amp; levers'!$C$12="PB",('Activity data'!AZ22*EF!$H53*EF!$H71)*NtoN2O*kgtoGg,IF('Net zero activities &amp; levers'!$C$12="MS",('Net zero Activity data'!AZ22*EF!$H53*EF!$H71)*NtoN2O*kgtoGg,"ERROR")))</f>
        <v>8.7009114915877442E-2</v>
      </c>
      <c r="AH965" s="93">
        <f>IF('Net zero activities &amp; levers'!$C$12="Off",('Activity data'!BA22*EF!$H53*EF!$H71)*NtoN2O*kgtoGg,IF('Net zero activities &amp; levers'!$C$12="PB",('Activity data'!BA22*EF!$H53*EF!$H71)*NtoN2O*kgtoGg,IF('Net zero activities &amp; levers'!$C$12="MS",('Net zero Activity data'!BA22*EF!$H53*EF!$H71)*NtoN2O*kgtoGg,"ERROR")))</f>
        <v>9.1247587421526707E-2</v>
      </c>
      <c r="AI965" s="93">
        <f>IF('Net zero activities &amp; levers'!$C$12="Off",('Activity data'!BB22*EF!$H53*EF!$H71)*NtoN2O*kgtoGg,IF('Net zero activities &amp; levers'!$C$12="PB",('Activity data'!BB22*EF!$H53*EF!$H71)*NtoN2O*kgtoGg,IF('Net zero activities &amp; levers'!$C$12="MS",('Net zero Activity data'!BB22*EF!$H53*EF!$H71)*NtoN2O*kgtoGg,"ERROR")))</f>
        <v>9.5766954792153025E-2</v>
      </c>
      <c r="AJ965" s="93">
        <f>IF('Net zero activities &amp; levers'!$C$12="Off",('Activity data'!BC22*EF!$H53*EF!$H71)*NtoN2O*kgtoGg,IF('Net zero activities &amp; levers'!$C$12="PB",('Activity data'!BC22*EF!$H53*EF!$H71)*NtoN2O*kgtoGg,IF('Net zero activities &amp; levers'!$C$12="MS",('Net zero Activity data'!BC22*EF!$H53*EF!$H71)*NtoN2O*kgtoGg,"ERROR")))</f>
        <v>0.10060477246548749</v>
      </c>
      <c r="AK965" s="93">
        <f>IF('Net zero activities &amp; levers'!$C$12="Off",('Activity data'!BD22*EF!$H53*EF!$H71)*NtoN2O*kgtoGg,IF('Net zero activities &amp; levers'!$C$12="PB",('Activity data'!BD22*EF!$H53*EF!$H71)*NtoN2O*kgtoGg,IF('Net zero activities &amp; levers'!$C$12="MS",('Net zero Activity data'!BD22*EF!$H53*EF!$H71)*NtoN2O*kgtoGg,"ERROR")))</f>
        <v>0.10568039069605478</v>
      </c>
      <c r="AL965" s="93">
        <f>IF('Net zero activities &amp; levers'!$C$12="Off",('Activity data'!BE22*EF!$H53*EF!$H71)*NtoN2O*kgtoGg,IF('Net zero activities &amp; levers'!$C$12="PB",('Activity data'!BE22*EF!$H53*EF!$H71)*NtoN2O*kgtoGg,IF('Net zero activities &amp; levers'!$C$12="MS",('Net zero Activity data'!BE22*EF!$H53*EF!$H71)*NtoN2O*kgtoGg,"ERROR")))</f>
        <v>0.11080879633778973</v>
      </c>
      <c r="AM965" s="93">
        <f>IF('Net zero activities &amp; levers'!$C$12="Off",('Activity data'!BF22*EF!$H53*EF!$H71)*NtoN2O*kgtoGg,IF('Net zero activities &amp; levers'!$C$12="PB",('Activity data'!BF22*EF!$H53*EF!$H71)*NtoN2O*kgtoGg,IF('Net zero activities &amp; levers'!$C$12="MS",('Net zero Activity data'!BF22*EF!$H53*EF!$H71)*NtoN2O*kgtoGg,"ERROR")))</f>
        <v>0.11591783377681314</v>
      </c>
      <c r="AN965" s="93">
        <f>IF('Net zero activities &amp; levers'!$C$12="Off",('Activity data'!BG22*EF!$H53*EF!$H71)*NtoN2O*kgtoGg,IF('Net zero activities &amp; levers'!$C$12="PB",('Activity data'!BG22*EF!$H53*EF!$H71)*NtoN2O*kgtoGg,IF('Net zero activities &amp; levers'!$C$12="MS",('Net zero Activity data'!BG22*EF!$H53*EF!$H71)*NtoN2O*kgtoGg,"ERROR")))</f>
        <v>0.12127004844312377</v>
      </c>
      <c r="AO965" s="93">
        <f>IF('Net zero activities &amp; levers'!$C$12="Off",('Activity data'!BH22*EF!$H53*EF!$H71)*NtoN2O*kgtoGg,IF('Net zero activities &amp; levers'!$C$12="PB",('Activity data'!BH22*EF!$H53*EF!$H71)*NtoN2O*kgtoGg,IF('Net zero activities &amp; levers'!$C$12="MS",('Net zero Activity data'!BH22*EF!$H53*EF!$H71)*NtoN2O*kgtoGg,"ERROR")))</f>
        <v>0.12648565848053531</v>
      </c>
      <c r="AP965" s="93">
        <f>IF('Net zero activities &amp; levers'!$C$12="Off",('Activity data'!BI22*EF!$H53*EF!$H71)*NtoN2O*kgtoGg,IF('Net zero activities &amp; levers'!$C$12="PB",('Activity data'!BI22*EF!$H53*EF!$H71)*NtoN2O*kgtoGg,IF('Net zero activities &amp; levers'!$C$12="MS",('Net zero Activity data'!BI22*EF!$H53*EF!$H71)*NtoN2O*kgtoGg,"ERROR")))</f>
        <v>0.13190281200744958</v>
      </c>
      <c r="AQ965" s="93">
        <f>IF('Net zero activities &amp; levers'!$C$12="Off",('Activity data'!BJ22*EF!$H53*EF!$H71)*NtoN2O*kgtoGg,IF('Net zero activities &amp; levers'!$C$12="PB",('Activity data'!BJ22*EF!$H53*EF!$H71)*NtoN2O*kgtoGg,IF('Net zero activities &amp; levers'!$C$12="MS",('Net zero Activity data'!BJ22*EF!$H53*EF!$H71)*NtoN2O*kgtoGg,"ERROR")))</f>
        <v>0.13760335948166083</v>
      </c>
      <c r="AR965" s="93">
        <f>IF('Net zero activities &amp; levers'!$C$12="Off",('Activity data'!BK22*EF!$H53*EF!$H71)*NtoN2O*kgtoGg,IF('Net zero activities &amp; levers'!$C$12="PB",('Activity data'!BK22*EF!$H53*EF!$H71)*NtoN2O*kgtoGg,IF('Net zero activities &amp; levers'!$C$12="MS",('Net zero Activity data'!BK22*EF!$H53*EF!$H71)*NtoN2O*kgtoGg,"ERROR")))</f>
        <v>0.14360833317380786</v>
      </c>
      <c r="AS965" s="93">
        <f>IF('Net zero activities &amp; levers'!$C$12="Off",('Activity data'!BL22*EF!$H53*EF!$H71)*NtoN2O*kgtoGg,IF('Net zero activities &amp; levers'!$C$12="PB",('Activity data'!BL22*EF!$H53*EF!$H71)*NtoN2O*kgtoGg,IF('Net zero activities &amp; levers'!$C$12="MS",('Net zero Activity data'!BL22*EF!$H53*EF!$H71)*NtoN2O*kgtoGg,"ERROR")))</f>
        <v>0.14993780820908773</v>
      </c>
      <c r="AT965" s="93">
        <f>IF('Net zero activities &amp; levers'!$C$12="Off",('Activity data'!BM22*EF!$H53*EF!$H71)*NtoN2O*kgtoGg,IF('Net zero activities &amp; levers'!$C$12="PB",('Activity data'!BM22*EF!$H53*EF!$H71)*NtoN2O*kgtoGg,IF('Net zero activities &amp; levers'!$C$12="MS",('Net zero Activity data'!BM22*EF!$H53*EF!$H71)*NtoN2O*kgtoGg,"ERROR")))</f>
        <v>0.15609489155481612</v>
      </c>
      <c r="AU965" s="93">
        <f>IF('Net zero activities &amp; levers'!$C$12="Off",('Activity data'!BN22*EF!$H53*EF!$H71)*NtoN2O*kgtoGg,IF('Net zero activities &amp; levers'!$C$12="PB",('Activity data'!BN22*EF!$H53*EF!$H71)*NtoN2O*kgtoGg,IF('Net zero activities &amp; levers'!$C$12="MS",('Net zero Activity data'!BN22*EF!$H53*EF!$H71)*NtoN2O*kgtoGg,"ERROR")))</f>
        <v>0.16257587998952386</v>
      </c>
      <c r="AV965" s="93">
        <f>IF('Net zero activities &amp; levers'!$C$12="Off",('Activity data'!BO22*EF!$H53*EF!$H71)*NtoN2O*kgtoGg,IF('Net zero activities &amp; levers'!$C$12="PB",('Activity data'!BO22*EF!$H53*EF!$H71)*NtoN2O*kgtoGg,IF('Net zero activities &amp; levers'!$C$12="MS",('Net zero Activity data'!BO22*EF!$H53*EF!$H71)*NtoN2O*kgtoGg,"ERROR")))</f>
        <v>0.16956811150870821</v>
      </c>
      <c r="AW965" s="93">
        <f>IF('Net zero activities &amp; levers'!$C$12="Off",('Activity data'!BP22*EF!$H53*EF!$H71)*NtoN2O*kgtoGg,IF('Net zero activities &amp; levers'!$C$12="PB",('Activity data'!BP22*EF!$H53*EF!$H71)*NtoN2O*kgtoGg,IF('Net zero activities &amp; levers'!$C$12="MS",('Net zero Activity data'!BP22*EF!$H53*EF!$H71)*NtoN2O*kgtoGg,"ERROR")))</f>
        <v>0.17700023061284639</v>
      </c>
      <c r="AY965" s="79"/>
      <c r="AZ965" s="79"/>
    </row>
    <row r="966" spans="1:52" x14ac:dyDescent="0.25">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6.6039158293445119</v>
      </c>
      <c r="U966" s="22">
        <f t="shared" si="339"/>
        <v>6.6012485501396982</v>
      </c>
      <c r="V966" s="22">
        <f t="shared" si="339"/>
        <v>6.6001604443693616</v>
      </c>
      <c r="W966" s="22">
        <f t="shared" si="339"/>
        <v>6.600080325977534</v>
      </c>
      <c r="X966" s="22">
        <f t="shared" si="339"/>
        <v>6.5995306968895253</v>
      </c>
      <c r="Y966" s="22">
        <f t="shared" si="339"/>
        <v>6.598923115247441</v>
      </c>
      <c r="Z966" s="22">
        <f t="shared" si="339"/>
        <v>6.5981330479222331</v>
      </c>
      <c r="AA966" s="22">
        <f t="shared" si="339"/>
        <v>6.5972188784689152</v>
      </c>
      <c r="AB966" s="22">
        <f t="shared" si="339"/>
        <v>6.5961794681665245</v>
      </c>
      <c r="AC966" s="22">
        <f t="shared" si="339"/>
        <v>6.5948921529508517</v>
      </c>
      <c r="AD966" s="22">
        <f t="shared" si="339"/>
        <v>6.5933452356009754</v>
      </c>
      <c r="AE966" s="22">
        <f t="shared" si="339"/>
        <v>6.5915972521366664</v>
      </c>
      <c r="AF966" s="22">
        <f t="shared" si="339"/>
        <v>6.5897942064289055</v>
      </c>
      <c r="AG966" s="22">
        <f t="shared" si="339"/>
        <v>6.5879234496765005</v>
      </c>
      <c r="AH966" s="22">
        <f t="shared" si="339"/>
        <v>6.5858323539455093</v>
      </c>
      <c r="AI966" s="22">
        <f t="shared" si="339"/>
        <v>6.5836741303606168</v>
      </c>
      <c r="AJ966" s="22">
        <f t="shared" si="339"/>
        <v>6.5814483062045497</v>
      </c>
      <c r="AK966" s="22">
        <f t="shared" si="339"/>
        <v>6.5791464997715865</v>
      </c>
      <c r="AL966" s="22">
        <f t="shared" si="339"/>
        <v>6.5768062666006832</v>
      </c>
      <c r="AM966" s="22">
        <f t="shared" si="339"/>
        <v>6.574499252572755</v>
      </c>
      <c r="AN966" s="22">
        <f t="shared" si="339"/>
        <v>6.5722500654070046</v>
      </c>
      <c r="AO966" s="22">
        <f t="shared" si="339"/>
        <v>6.5699640895938574</v>
      </c>
      <c r="AP966" s="22">
        <f t="shared" si="339"/>
        <v>6.5677752523944619</v>
      </c>
      <c r="AQ966" s="22">
        <f t="shared" si="339"/>
        <v>6.5655657817639117</v>
      </c>
      <c r="AR966" s="22">
        <f t="shared" si="339"/>
        <v>6.5633115253658172</v>
      </c>
      <c r="AS966" s="22">
        <f t="shared" si="339"/>
        <v>6.5610104686438113</v>
      </c>
      <c r="AT966" s="22">
        <f t="shared" si="339"/>
        <v>6.5586614028060843</v>
      </c>
      <c r="AU966" s="22">
        <f t="shared" si="339"/>
        <v>6.5564197188652589</v>
      </c>
      <c r="AV966" s="22">
        <f t="shared" si="339"/>
        <v>6.5541322084476263</v>
      </c>
      <c r="AW966" s="22">
        <f t="shared" si="339"/>
        <v>6.5517492573399654</v>
      </c>
      <c r="AY966" s="79"/>
      <c r="AZ966" s="79"/>
    </row>
    <row r="967" spans="1:52" x14ac:dyDescent="0.25">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4.35858444736738E-2</v>
      </c>
      <c r="U967" s="94">
        <f>IF('Net zero activities &amp; levers'!$C$12="Off",'Activity data'!AN48*ttokg*ONEF*NtoN2O*kgtoGg,IF('Net zero activities &amp; levers'!$C$12="PB",'Activity data'!AN48*ttokg*ONEF*NtoN2O*kgtoGg,IF('Net zero activities &amp; levers'!$C$12="MS",'Net zero Activity data'!AN48*ttokg*ONEF*NtoN2O*kgtoGg,"ERROR")))</f>
        <v>4.3568240430922021E-2</v>
      </c>
      <c r="V967" s="94">
        <f>IF('Net zero activities &amp; levers'!$C$12="Off",'Activity data'!AO48*ttokg*ONEF*NtoN2O*kgtoGg,IF('Net zero activities &amp; levers'!$C$12="PB",'Activity data'!AO48*ttokg*ONEF*NtoN2O*kgtoGg,IF('Net zero activities &amp; levers'!$C$12="MS",'Net zero Activity data'!AO48*ttokg*ONEF*NtoN2O*kgtoGg,"ERROR")))</f>
        <v>4.3561058932837793E-2</v>
      </c>
      <c r="W967" s="94">
        <f>IF('Net zero activities &amp; levers'!$C$12="Off",'Activity data'!AP48*ttokg*ONEF*NtoN2O*kgtoGg,IF('Net zero activities &amp; levers'!$C$12="PB",'Activity data'!AP48*ttokg*ONEF*NtoN2O*kgtoGg,IF('Net zero activities &amp; levers'!$C$12="MS",'Net zero Activity data'!AP48*ttokg*ONEF*NtoN2O*kgtoGg,"ERROR")))</f>
        <v>4.356053015145174E-2</v>
      </c>
      <c r="X967" s="94">
        <f>IF('Net zero activities &amp; levers'!$C$12="Off",'Activity data'!AQ48*ttokg*ONEF*NtoN2O*kgtoGg,IF('Net zero activities &amp; levers'!$C$12="PB",'Activity data'!AQ48*ttokg*ONEF*NtoN2O*kgtoGg,IF('Net zero activities &amp; levers'!$C$12="MS",'Net zero Activity data'!AQ48*ttokg*ONEF*NtoN2O*kgtoGg,"ERROR")))</f>
        <v>4.3556902599470863E-2</v>
      </c>
      <c r="Y967" s="94">
        <f>IF('Net zero activities &amp; levers'!$C$12="Off",'Activity data'!AR48*ttokg*ONEF*NtoN2O*kgtoGg,IF('Net zero activities &amp; levers'!$C$12="PB",'Activity data'!AR48*ttokg*ONEF*NtoN2O*kgtoGg,IF('Net zero activities &amp; levers'!$C$12="MS",'Net zero Activity data'!AR48*ttokg*ONEF*NtoN2O*kgtoGg,"ERROR")))</f>
        <v>4.3552892560633126E-2</v>
      </c>
      <c r="Z967" s="94">
        <f>IF('Net zero activities &amp; levers'!$C$12="Off",'Activity data'!AS48*ttokg*ONEF*NtoN2O*kgtoGg,IF('Net zero activities &amp; levers'!$C$12="PB",'Activity data'!AS48*ttokg*ONEF*NtoN2O*kgtoGg,IF('Net zero activities &amp; levers'!$C$12="MS",'Net zero Activity data'!AS48*ttokg*ONEF*NtoN2O*kgtoGg,"ERROR")))</f>
        <v>4.3547678116286744E-2</v>
      </c>
      <c r="AA967" s="94">
        <f>IF('Net zero activities &amp; levers'!$C$12="Off",'Activity data'!AT48*ttokg*ONEF*NtoN2O*kgtoGg,IF('Net zero activities &amp; levers'!$C$12="PB",'Activity data'!AT48*ttokg*ONEF*NtoN2O*kgtoGg,IF('Net zero activities &amp; levers'!$C$12="MS",'Net zero Activity data'!AT48*ttokg*ONEF*NtoN2O*kgtoGg,"ERROR")))</f>
        <v>4.3541644597894835E-2</v>
      </c>
      <c r="AB967" s="94">
        <f>IF('Net zero activities &amp; levers'!$C$12="Off",'Activity data'!AU48*ttokg*ONEF*NtoN2O*kgtoGg,IF('Net zero activities &amp; levers'!$C$12="PB",'Activity data'!AU48*ttokg*ONEF*NtoN2O*kgtoGg,IF('Net zero activities &amp; levers'!$C$12="MS",'Net zero Activity data'!AU48*ttokg*ONEF*NtoN2O*kgtoGg,"ERROR")))</f>
        <v>4.353478448989908E-2</v>
      </c>
      <c r="AC967" s="94">
        <f>IF('Net zero activities &amp; levers'!$C$12="Off",'Activity data'!AV48*ttokg*ONEF*NtoN2O*kgtoGg,IF('Net zero activities &amp; levers'!$C$12="PB",'Activity data'!AV48*ttokg*ONEF*NtoN2O*kgtoGg,IF('Net zero activities &amp; levers'!$C$12="MS",'Net zero Activity data'!AV48*ttokg*ONEF*NtoN2O*kgtoGg,"ERROR")))</f>
        <v>4.3526288209475635E-2</v>
      </c>
      <c r="AD967" s="94">
        <f>IF('Net zero activities &amp; levers'!$C$12="Off",'Activity data'!AW48*ttokg*ONEF*NtoN2O*kgtoGg,IF('Net zero activities &amp; levers'!$C$12="PB",'Activity data'!AW48*ttokg*ONEF*NtoN2O*kgtoGg,IF('Net zero activities &amp; levers'!$C$12="MS",'Net zero Activity data'!AW48*ttokg*ONEF*NtoN2O*kgtoGg,"ERROR")))</f>
        <v>4.3516078554966441E-2</v>
      </c>
      <c r="AE967" s="94">
        <f>IF('Net zero activities &amp; levers'!$C$12="Off",'Activity data'!AX48*ttokg*ONEF*NtoN2O*kgtoGg,IF('Net zero activities &amp; levers'!$C$12="PB",'Activity data'!AX48*ttokg*ONEF*NtoN2O*kgtoGg,IF('Net zero activities &amp; levers'!$C$12="MS",'Net zero Activity data'!AX48*ttokg*ONEF*NtoN2O*kgtoGg,"ERROR")))</f>
        <v>4.3504541864102013E-2</v>
      </c>
      <c r="AF967" s="94">
        <f>IF('Net zero activities &amp; levers'!$C$12="Off",'Activity data'!AY48*ttokg*ONEF*NtoN2O*kgtoGg,IF('Net zero activities &amp; levers'!$C$12="PB",'Activity data'!AY48*ttokg*ONEF*NtoN2O*kgtoGg,IF('Net zero activities &amp; levers'!$C$12="MS",'Net zero Activity data'!AY48*ttokg*ONEF*NtoN2O*kgtoGg,"ERROR")))</f>
        <v>4.3492641762430798E-2</v>
      </c>
      <c r="AG967" s="94">
        <f>IF('Net zero activities &amp; levers'!$C$12="Off",'Activity data'!AZ48*ttokg*ONEF*NtoN2O*kgtoGg,IF('Net zero activities &amp; levers'!$C$12="PB",'Activity data'!AZ48*ttokg*ONEF*NtoN2O*kgtoGg,IF('Net zero activities &amp; levers'!$C$12="MS",'Net zero Activity data'!AZ48*ttokg*ONEF*NtoN2O*kgtoGg,"ERROR")))</f>
        <v>4.3480294767864906E-2</v>
      </c>
      <c r="AH967" s="94">
        <f>IF('Net zero activities &amp; levers'!$C$12="Off",'Activity data'!BA48*ttokg*ONEF*NtoN2O*kgtoGg,IF('Net zero activities &amp; levers'!$C$12="PB",'Activity data'!BA48*ttokg*ONEF*NtoN2O*kgtoGg,IF('Net zero activities &amp; levers'!$C$12="MS",'Net zero Activity data'!BA48*ttokg*ONEF*NtoN2O*kgtoGg,"ERROR")))</f>
        <v>4.346649353604036E-2</v>
      </c>
      <c r="AI967" s="94">
        <f>IF('Net zero activities &amp; levers'!$C$12="Off",'Activity data'!BB48*ttokg*ONEF*NtoN2O*kgtoGg,IF('Net zero activities &amp; levers'!$C$12="PB",'Activity data'!BB48*ttokg*ONEF*NtoN2O*kgtoGg,IF('Net zero activities &amp; levers'!$C$12="MS",'Net zero Activity data'!BB48*ttokg*ONEF*NtoN2O*kgtoGg,"ERROR")))</f>
        <v>4.3452249260380084E-2</v>
      </c>
      <c r="AJ967" s="94">
        <f>IF('Net zero activities &amp; levers'!$C$12="Off",'Activity data'!BC48*ttokg*ONEF*NtoN2O*kgtoGg,IF('Net zero activities &amp; levers'!$C$12="PB",'Activity data'!BC48*ttokg*ONEF*NtoN2O*kgtoGg,IF('Net zero activities &amp; levers'!$C$12="MS",'Net zero Activity data'!BC48*ttokg*ONEF*NtoN2O*kgtoGg,"ERROR")))</f>
        <v>4.3437558820950045E-2</v>
      </c>
      <c r="AK967" s="94">
        <f>IF('Net zero activities &amp; levers'!$C$12="Off",'Activity data'!BD48*ttokg*ONEF*NtoN2O*kgtoGg,IF('Net zero activities &amp; levers'!$C$12="PB",'Activity data'!BD48*ttokg*ONEF*NtoN2O*kgtoGg,IF('Net zero activities &amp; levers'!$C$12="MS",'Net zero Activity data'!BD48*ttokg*ONEF*NtoN2O*kgtoGg,"ERROR")))</f>
        <v>4.3422366898492486E-2</v>
      </c>
      <c r="AL967" s="94">
        <f>IF('Net zero activities &amp; levers'!$C$12="Off",'Activity data'!BE48*ttokg*ONEF*NtoN2O*kgtoGg,IF('Net zero activities &amp; levers'!$C$12="PB",'Activity data'!BE48*ttokg*ONEF*NtoN2O*kgtoGg,IF('Net zero activities &amp; levers'!$C$12="MS",'Net zero Activity data'!BE48*ttokg*ONEF*NtoN2O*kgtoGg,"ERROR")))</f>
        <v>4.3406921359564518E-2</v>
      </c>
      <c r="AM967" s="94">
        <f>IF('Net zero activities &amp; levers'!$C$12="Off",'Activity data'!BF48*ttokg*ONEF*NtoN2O*kgtoGg,IF('Net zero activities &amp; levers'!$C$12="PB",'Activity data'!BF48*ttokg*ONEF*NtoN2O*kgtoGg,IF('Net zero activities &amp; levers'!$C$12="MS",'Net zero Activity data'!BF48*ttokg*ONEF*NtoN2O*kgtoGg,"ERROR")))</f>
        <v>4.3391695066980186E-2</v>
      </c>
      <c r="AN967" s="94">
        <f>IF('Net zero activities &amp; levers'!$C$12="Off",'Activity data'!BG48*ttokg*ONEF*NtoN2O*kgtoGg,IF('Net zero activities &amp; levers'!$C$12="PB",'Activity data'!BG48*ttokg*ONEF*NtoN2O*kgtoGg,IF('Net zero activities &amp; levers'!$C$12="MS",'Net zero Activity data'!BG48*ttokg*ONEF*NtoN2O*kgtoGg,"ERROR")))</f>
        <v>4.3376850431686237E-2</v>
      </c>
      <c r="AO967" s="94">
        <f>IF('Net zero activities &amp; levers'!$C$12="Off",'Activity data'!BH48*ttokg*ONEF*NtoN2O*kgtoGg,IF('Net zero activities &amp; levers'!$C$12="PB",'Activity data'!BH48*ttokg*ONEF*NtoN2O*kgtoGg,IF('Net zero activities &amp; levers'!$C$12="MS",'Net zero Activity data'!BH48*ttokg*ONEF*NtoN2O*kgtoGg,"ERROR")))</f>
        <v>4.3361762991319469E-2</v>
      </c>
      <c r="AP967" s="94">
        <f>IF('Net zero activities &amp; levers'!$C$12="Off",'Activity data'!BI48*ttokg*ONEF*NtoN2O*kgtoGg,IF('Net zero activities &amp; levers'!$C$12="PB",'Activity data'!BI48*ttokg*ONEF*NtoN2O*kgtoGg,IF('Net zero activities &amp; levers'!$C$12="MS",'Net zero Activity data'!BI48*ttokg*ONEF*NtoN2O*kgtoGg,"ERROR")))</f>
        <v>4.3347316665803458E-2</v>
      </c>
      <c r="AQ967" s="94">
        <f>IF('Net zero activities &amp; levers'!$C$12="Off",'Activity data'!BJ48*ttokg*ONEF*NtoN2O*kgtoGg,IF('Net zero activities &amp; levers'!$C$12="PB",'Activity data'!BJ48*ttokg*ONEF*NtoN2O*kgtoGg,IF('Net zero activities &amp; levers'!$C$12="MS",'Net zero Activity data'!BJ48*ttokg*ONEF*NtoN2O*kgtoGg,"ERROR")))</f>
        <v>4.3332734159641825E-2</v>
      </c>
      <c r="AR967" s="94">
        <f>IF('Net zero activities &amp; levers'!$C$12="Off",'Activity data'!BK48*ttokg*ONEF*NtoN2O*kgtoGg,IF('Net zero activities &amp; levers'!$C$12="PB",'Activity data'!BK48*ttokg*ONEF*NtoN2O*kgtoGg,IF('Net zero activities &amp; levers'!$C$12="MS",'Net zero Activity data'!BK48*ttokg*ONEF*NtoN2O*kgtoGg,"ERROR")))</f>
        <v>4.3317856067414402E-2</v>
      </c>
      <c r="AS967" s="94">
        <f>IF('Net zero activities &amp; levers'!$C$12="Off",'Activity data'!BL48*ttokg*ONEF*NtoN2O*kgtoGg,IF('Net zero activities &amp; levers'!$C$12="PB",'Activity data'!BL48*ttokg*ONEF*NtoN2O*kgtoGg,IF('Net zero activities &amp; levers'!$C$12="MS",'Net zero Activity data'!BL48*ttokg*ONEF*NtoN2O*kgtoGg,"ERROR")))</f>
        <v>4.3302669093049161E-2</v>
      </c>
      <c r="AT967" s="94">
        <f>IF('Net zero activities &amp; levers'!$C$12="Off",'Activity data'!BM48*ttokg*ONEF*NtoN2O*kgtoGg,IF('Net zero activities &amp; levers'!$C$12="PB",'Activity data'!BM48*ttokg*ONEF*NtoN2O*kgtoGg,IF('Net zero activities &amp; levers'!$C$12="MS",'Net zero Activity data'!BM48*ttokg*ONEF*NtoN2O*kgtoGg,"ERROR")))</f>
        <v>4.3287165258520166E-2</v>
      </c>
      <c r="AU967" s="94">
        <f>IF('Net zero activities &amp; levers'!$C$12="Off",'Activity data'!BN48*ttokg*ONEF*NtoN2O*kgtoGg,IF('Net zero activities &amp; levers'!$C$12="PB",'Activity data'!BN48*ttokg*ONEF*NtoN2O*kgtoGg,IF('Net zero activities &amp; levers'!$C$12="MS",'Net zero Activity data'!BN48*ttokg*ONEF*NtoN2O*kgtoGg,"ERROR")))</f>
        <v>4.3272370144510713E-2</v>
      </c>
      <c r="AV967" s="94">
        <f>IF('Net zero activities &amp; levers'!$C$12="Off",'Activity data'!BO48*ttokg*ONEF*NtoN2O*kgtoGg,IF('Net zero activities &amp; levers'!$C$12="PB",'Activity data'!BO48*ttokg*ONEF*NtoN2O*kgtoGg,IF('Net zero activities &amp; levers'!$C$12="MS",'Net zero Activity data'!BO48*ttokg*ONEF*NtoN2O*kgtoGg,"ERROR")))</f>
        <v>4.3257272575754346E-2</v>
      </c>
      <c r="AW967" s="94">
        <f>IF('Net zero activities &amp; levers'!$C$12="Off",'Activity data'!BP48*ttokg*ONEF*NtoN2O*kgtoGg,IF('Net zero activities &amp; levers'!$C$12="PB",'Activity data'!BP48*ttokg*ONEF*NtoN2O*kgtoGg,IF('Net zero activities &amp; levers'!$C$12="MS",'Net zero Activity data'!BP48*ttokg*ONEF*NtoN2O*kgtoGg,"ERROR")))</f>
        <v>4.324154509844378E-2</v>
      </c>
      <c r="AY967" s="79"/>
      <c r="AZ967" s="79"/>
    </row>
    <row r="968" spans="1:52" x14ac:dyDescent="0.25">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2.9684611408468315</v>
      </c>
      <c r="U968" s="22">
        <f t="shared" si="340"/>
        <v>2.9883739464507562</v>
      </c>
      <c r="V968" s="22">
        <f t="shared" si="340"/>
        <v>2.9964972950083832</v>
      </c>
      <c r="W968" s="22">
        <f t="shared" si="340"/>
        <v>2.9970954258523137</v>
      </c>
      <c r="X968" s="22">
        <f t="shared" si="340"/>
        <v>3.0011987297599263</v>
      </c>
      <c r="Y968" s="22">
        <f t="shared" si="340"/>
        <v>3.0057346835158967</v>
      </c>
      <c r="Z968" s="22">
        <f t="shared" si="340"/>
        <v>3.0116330000597751</v>
      </c>
      <c r="AA968" s="22">
        <f t="shared" si="340"/>
        <v>3.0184578118680414</v>
      </c>
      <c r="AB968" s="22">
        <f t="shared" si="340"/>
        <v>3.0262176201613911</v>
      </c>
      <c r="AC968" s="22">
        <f t="shared" si="340"/>
        <v>3.0358281842127273</v>
      </c>
      <c r="AD968" s="22">
        <f t="shared" si="340"/>
        <v>3.0473768306453319</v>
      </c>
      <c r="AE968" s="22">
        <f t="shared" si="340"/>
        <v>3.0604265536967552</v>
      </c>
      <c r="AF968" s="22">
        <f t="shared" si="340"/>
        <v>3.0738873487304446</v>
      </c>
      <c r="AG968" s="22">
        <f t="shared" si="340"/>
        <v>3.0878536464752222</v>
      </c>
      <c r="AH968" s="22">
        <f t="shared" si="340"/>
        <v>3.1034649040875801</v>
      </c>
      <c r="AI968" s="22">
        <f t="shared" si="340"/>
        <v>3.1195773105496314</v>
      </c>
      <c r="AJ968" s="22">
        <f t="shared" si="340"/>
        <v>3.1361943949734403</v>
      </c>
      <c r="AK968" s="22">
        <f t="shared" si="340"/>
        <v>3.1533787317143176</v>
      </c>
      <c r="AL968" s="22">
        <f t="shared" si="340"/>
        <v>3.1708499466197355</v>
      </c>
      <c r="AM968" s="22">
        <f t="shared" si="340"/>
        <v>3.1880731611151454</v>
      </c>
      <c r="AN968" s="22">
        <f t="shared" si="340"/>
        <v>3.204864664125997</v>
      </c>
      <c r="AO968" s="22">
        <f t="shared" si="340"/>
        <v>3.2219308159935354</v>
      </c>
      <c r="AP968" s="22">
        <f t="shared" si="340"/>
        <v>3.2382717710654783</v>
      </c>
      <c r="AQ968" s="22">
        <f t="shared" si="340"/>
        <v>3.2547667668178186</v>
      </c>
      <c r="AR968" s="22">
        <f t="shared" si="340"/>
        <v>3.2715961146249932</v>
      </c>
      <c r="AS968" s="22">
        <f t="shared" si="340"/>
        <v>3.2887748543333002</v>
      </c>
      <c r="AT968" s="22">
        <f t="shared" si="340"/>
        <v>3.3063120102834809</v>
      </c>
      <c r="AU968" s="22">
        <f t="shared" si="340"/>
        <v>3.3230474973140525</v>
      </c>
      <c r="AV968" s="22">
        <f t="shared" si="340"/>
        <v>3.3401251059052477</v>
      </c>
      <c r="AW968" s="22">
        <f t="shared" si="340"/>
        <v>3.3579152352943518</v>
      </c>
      <c r="AY968" s="79"/>
      <c r="AZ968" s="79"/>
    </row>
    <row r="969" spans="1:52" x14ac:dyDescent="0.25">
      <c r="A969" s="95" t="str">
        <f t="shared" si="326"/>
        <v>DS Organic</v>
      </c>
      <c r="B969" s="95" t="s">
        <v>974</v>
      </c>
      <c r="C969" s="95" t="s">
        <v>1127</v>
      </c>
      <c r="D969" t="s">
        <v>369</v>
      </c>
      <c r="E969" t="s">
        <v>55</v>
      </c>
      <c r="F969" t="s">
        <v>421</v>
      </c>
      <c r="G969" t="s">
        <v>1152</v>
      </c>
      <c r="H969" t="s">
        <v>1153</v>
      </c>
      <c r="I969" t="s">
        <v>139</v>
      </c>
      <c r="J969" t="s">
        <v>287</v>
      </c>
      <c r="K969" s="22">
        <f>K1466</f>
        <v>0.31878106382562982</v>
      </c>
      <c r="L969" s="22">
        <f t="shared" ref="L969:AW971" si="341">L1466</f>
        <v>0.32056321299147922</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0.31868241691923649</v>
      </c>
      <c r="T969" s="22">
        <f t="shared" si="341"/>
        <v>0.32402254442417555</v>
      </c>
      <c r="U969" s="22">
        <f t="shared" si="341"/>
        <v>0.32570618142291091</v>
      </c>
      <c r="V969" s="22">
        <f t="shared" si="341"/>
        <v>0.32516943798186776</v>
      </c>
      <c r="W969" s="22">
        <f t="shared" si="341"/>
        <v>0.32593685309293052</v>
      </c>
      <c r="X969" s="22">
        <f t="shared" si="341"/>
        <v>0.32697963365876109</v>
      </c>
      <c r="Y969" s="22">
        <f t="shared" si="341"/>
        <v>0.32844511762619055</v>
      </c>
      <c r="Z969" s="22">
        <f t="shared" si="341"/>
        <v>0.33020745314340871</v>
      </c>
      <c r="AA969" s="22">
        <f t="shared" si="341"/>
        <v>0.33227336868260327</v>
      </c>
      <c r="AB969" s="22">
        <f t="shared" si="341"/>
        <v>0.33494516174924455</v>
      </c>
      <c r="AC969" s="22">
        <f t="shared" si="341"/>
        <v>0.33827702378695496</v>
      </c>
      <c r="AD969" s="22">
        <f t="shared" si="341"/>
        <v>0.34215452243681815</v>
      </c>
      <c r="AE969" s="22">
        <f t="shared" si="341"/>
        <v>0.34624309923265562</v>
      </c>
      <c r="AF969" s="22">
        <f t="shared" si="341"/>
        <v>0.35058536722515687</v>
      </c>
      <c r="AG969" s="22">
        <f t="shared" si="341"/>
        <v>0.35559046561775276</v>
      </c>
      <c r="AH969" s="22">
        <f t="shared" si="341"/>
        <v>0.3608909624369484</v>
      </c>
      <c r="AI969" s="22">
        <f t="shared" si="341"/>
        <v>0.3665074382484298</v>
      </c>
      <c r="AJ969" s="22">
        <f t="shared" si="341"/>
        <v>0.37247815995909833</v>
      </c>
      <c r="AK969" s="22">
        <f t="shared" si="341"/>
        <v>0.37870976476320173</v>
      </c>
      <c r="AL969" s="22">
        <f t="shared" si="341"/>
        <v>0.3850023470272444</v>
      </c>
      <c r="AM969" s="22">
        <f t="shared" si="341"/>
        <v>0.39127886998356842</v>
      </c>
      <c r="AN969" s="22">
        <f t="shared" si="341"/>
        <v>0.39782831190122409</v>
      </c>
      <c r="AO969" s="22">
        <f t="shared" si="341"/>
        <v>0.40422981296671717</v>
      </c>
      <c r="AP969" s="22">
        <f t="shared" si="341"/>
        <v>0.41085027485749065</v>
      </c>
      <c r="AQ969" s="22">
        <f t="shared" si="341"/>
        <v>0.41778081899198388</v>
      </c>
      <c r="AR969" s="22">
        <f t="shared" si="341"/>
        <v>0.42504232863325769</v>
      </c>
      <c r="AS969" s="22">
        <f t="shared" si="341"/>
        <v>0.43265442309529134</v>
      </c>
      <c r="AT969" s="22">
        <f t="shared" si="341"/>
        <v>0.44006692450146334</v>
      </c>
      <c r="AU969" s="22">
        <f t="shared" si="341"/>
        <v>0.44783152401556248</v>
      </c>
      <c r="AV969" s="22">
        <f t="shared" si="341"/>
        <v>0.45616000917872523</v>
      </c>
      <c r="AW969" s="22">
        <f t="shared" si="341"/>
        <v>0.46497167874838674</v>
      </c>
      <c r="AY969" s="79"/>
      <c r="AZ969" s="79"/>
    </row>
    <row r="970" spans="1:52" x14ac:dyDescent="0.25">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0.93210651077804829</v>
      </c>
      <c r="L970" s="22">
        <f t="shared" si="342"/>
        <v>0.93731746283627526</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0.93181807010778428</v>
      </c>
      <c r="T970" s="22">
        <f t="shared" si="342"/>
        <v>0.94743244680884642</v>
      </c>
      <c r="U970" s="22">
        <f t="shared" si="342"/>
        <v>0.95235535217052214</v>
      </c>
      <c r="V970" s="22">
        <f t="shared" si="342"/>
        <v>0.95078593004108458</v>
      </c>
      <c r="W970" s="22">
        <f t="shared" si="342"/>
        <v>0.95302982938976799</v>
      </c>
      <c r="X970" s="22">
        <f t="shared" si="342"/>
        <v>0.95607888927763895</v>
      </c>
      <c r="Y970" s="22">
        <f t="shared" si="342"/>
        <v>0.96036392155367478</v>
      </c>
      <c r="Z970" s="22">
        <f t="shared" si="342"/>
        <v>0.96551693908257352</v>
      </c>
      <c r="AA970" s="22">
        <f t="shared" si="341"/>
        <v>0.97155761572029908</v>
      </c>
      <c r="AB970" s="22">
        <f t="shared" si="341"/>
        <v>0.97936986053491026</v>
      </c>
      <c r="AC970" s="22">
        <f t="shared" si="341"/>
        <v>0.98911212772322343</v>
      </c>
      <c r="AD970" s="22">
        <f t="shared" si="341"/>
        <v>1.0004498204132997</v>
      </c>
      <c r="AE970" s="22">
        <f t="shared" si="341"/>
        <v>1.0124046994311475</v>
      </c>
      <c r="AF970" s="22">
        <f t="shared" si="341"/>
        <v>1.0251013640911517</v>
      </c>
      <c r="AG970" s="22">
        <f t="shared" si="341"/>
        <v>1.0397361254625965</v>
      </c>
      <c r="AH970" s="22">
        <f t="shared" si="341"/>
        <v>1.0552346231971832</v>
      </c>
      <c r="AI970" s="22">
        <f t="shared" si="341"/>
        <v>1.071657034267286</v>
      </c>
      <c r="AJ970" s="22">
        <f t="shared" si="341"/>
        <v>1.0891152499899179</v>
      </c>
      <c r="AK970" s="22">
        <f t="shared" si="341"/>
        <v>1.1073362802506044</v>
      </c>
      <c r="AL970" s="22">
        <f t="shared" si="341"/>
        <v>1.1257356068214228</v>
      </c>
      <c r="AM970" s="22">
        <f t="shared" si="341"/>
        <v>1.1440879764459799</v>
      </c>
      <c r="AN970" s="22">
        <f t="shared" si="341"/>
        <v>1.1632383531344423</v>
      </c>
      <c r="AO970" s="22">
        <f t="shared" si="341"/>
        <v>1.1819561550963633</v>
      </c>
      <c r="AP970" s="22">
        <f t="shared" si="341"/>
        <v>1.2013141921098898</v>
      </c>
      <c r="AQ970" s="22">
        <f t="shared" si="341"/>
        <v>1.2215789005385222</v>
      </c>
      <c r="AR970" s="22">
        <f t="shared" si="341"/>
        <v>1.2428113424329106</v>
      </c>
      <c r="AS970" s="22">
        <f t="shared" si="341"/>
        <v>1.2650688840935413</v>
      </c>
      <c r="AT970" s="22">
        <f t="shared" si="341"/>
        <v>1.2867428214941132</v>
      </c>
      <c r="AU970" s="22">
        <f t="shared" si="341"/>
        <v>1.3094462834683622</v>
      </c>
      <c r="AV970" s="22">
        <f t="shared" si="341"/>
        <v>1.3337985305947744</v>
      </c>
      <c r="AW970" s="22">
        <f t="shared" si="341"/>
        <v>1.3595635947994631</v>
      </c>
      <c r="AY970" s="79"/>
      <c r="AZ970" s="79"/>
    </row>
    <row r="971" spans="1:52" x14ac:dyDescent="0.25">
      <c r="A971" s="95" t="str">
        <f t="shared" si="326"/>
        <v>DS Organic</v>
      </c>
      <c r="B971" s="95" t="s">
        <v>974</v>
      </c>
      <c r="C971" s="95" t="s">
        <v>1127</v>
      </c>
      <c r="D971" t="s">
        <v>369</v>
      </c>
      <c r="E971" t="s">
        <v>55</v>
      </c>
      <c r="F971" t="s">
        <v>421</v>
      </c>
      <c r="G971" t="s">
        <v>1156</v>
      </c>
      <c r="H971" t="s">
        <v>1157</v>
      </c>
      <c r="I971" t="s">
        <v>139</v>
      </c>
      <c r="J971" t="s">
        <v>287</v>
      </c>
      <c r="K971" s="22">
        <f t="shared" si="342"/>
        <v>4.9862442750846905E-2</v>
      </c>
      <c r="L971" s="22">
        <f t="shared" si="341"/>
        <v>5.0141199304605817E-2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4.9847012801327445E-2</v>
      </c>
      <c r="T971" s="22">
        <f t="shared" si="341"/>
        <v>5.0682293914960028E-2</v>
      </c>
      <c r="U971" s="22">
        <f t="shared" si="341"/>
        <v>5.0945641594571781E-2</v>
      </c>
      <c r="V971" s="22">
        <f t="shared" si="341"/>
        <v>5.0861686359653741E-2</v>
      </c>
      <c r="W971" s="22">
        <f t="shared" si="341"/>
        <v>5.0981722322838888E-2</v>
      </c>
      <c r="X971" s="22">
        <f t="shared" si="341"/>
        <v>5.1144829835065117E-2</v>
      </c>
      <c r="Y971" s="22">
        <f t="shared" si="341"/>
        <v>5.1374054901169426E-2</v>
      </c>
      <c r="Z971" s="22">
        <f t="shared" si="341"/>
        <v>5.16497122842665E-2</v>
      </c>
      <c r="AA971" s="22">
        <f t="shared" si="341"/>
        <v>5.1972854424721632E-2</v>
      </c>
      <c r="AB971" s="22">
        <f t="shared" si="341"/>
        <v>5.2390765473855912E-2</v>
      </c>
      <c r="AC971" s="22">
        <f t="shared" si="341"/>
        <v>5.2911921837773199E-2</v>
      </c>
      <c r="AD971" s="22">
        <f t="shared" si="341"/>
        <v>5.3518424470410907E-2</v>
      </c>
      <c r="AE971" s="22">
        <f t="shared" si="341"/>
        <v>5.4157943091649959E-2</v>
      </c>
      <c r="AF971" s="22">
        <f t="shared" si="341"/>
        <v>5.483714306227104E-2</v>
      </c>
      <c r="AG971" s="22">
        <f t="shared" si="341"/>
        <v>5.5620020279217919E-2</v>
      </c>
      <c r="AH971" s="22">
        <f t="shared" si="341"/>
        <v>5.6449102521514333E-2</v>
      </c>
      <c r="AI971" s="22">
        <f t="shared" si="341"/>
        <v>5.7327608917881384E-2</v>
      </c>
      <c r="AJ971" s="22">
        <f t="shared" si="341"/>
        <v>5.8261525022892849E-2</v>
      </c>
      <c r="AK971" s="22">
        <f t="shared" si="341"/>
        <v>5.9236247404647842E-2</v>
      </c>
      <c r="AL971" s="22">
        <f t="shared" si="341"/>
        <v>6.0220507633691592E-2</v>
      </c>
      <c r="AM971" s="22">
        <f t="shared" si="341"/>
        <v>6.120225593087171E-2</v>
      </c>
      <c r="AN971" s="22">
        <f t="shared" si="341"/>
        <v>6.2226693106499371E-2</v>
      </c>
      <c r="AO971" s="22">
        <f t="shared" si="341"/>
        <v>6.3227989973280108E-2</v>
      </c>
      <c r="AP971" s="22">
        <f t="shared" si="341"/>
        <v>6.4263535805429733E-2</v>
      </c>
      <c r="AQ971" s="22">
        <f t="shared" si="341"/>
        <v>6.5347583446124638E-2</v>
      </c>
      <c r="AR971" s="22">
        <f t="shared" si="341"/>
        <v>6.6483399370783167E-2</v>
      </c>
      <c r="AS971" s="22">
        <f t="shared" si="341"/>
        <v>6.7674052353028091E-2</v>
      </c>
      <c r="AT971" s="22">
        <f t="shared" si="341"/>
        <v>6.8833485797945612E-2</v>
      </c>
      <c r="AU971" s="22">
        <f t="shared" si="341"/>
        <v>7.0047993002698511E-2</v>
      </c>
      <c r="AV971" s="22">
        <f t="shared" si="341"/>
        <v>7.1350700916605947E-2</v>
      </c>
      <c r="AW971" s="22">
        <f t="shared" si="341"/>
        <v>7.2728986578193891E-2</v>
      </c>
      <c r="AY971" s="79"/>
      <c r="AZ971" s="79"/>
    </row>
    <row r="972" spans="1:52" x14ac:dyDescent="0.25">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0.35721424445443967</v>
      </c>
      <c r="S972" s="94">
        <f>IF('Net zero activities &amp; levers'!$C$12="Off",'Activity data'!AL53*ManureNEF*NtoN2O*kgtoGg,'Net zero Activity data'!AL53*ManureNEF*NtoN2O*kgtoGg)</f>
        <v>0.31699467423983352</v>
      </c>
      <c r="T972" s="94">
        <f>IF('Net zero activities &amp; levers'!$C$12="Off",'Activity data'!AM53*ManureNEF*NtoN2O*kgtoGg,'Net zero Activity data'!AM53*ManureNEF*NtoN2O*kgtoGg)</f>
        <v>0.32885186438651698</v>
      </c>
      <c r="U972" s="94">
        <f>IF('Net zero activities &amp; levers'!$C$12="Off",'Activity data'!AN53*ManureNEF*NtoN2O*kgtoGg,'Net zero Activity data'!AN53*ManureNEF*NtoN2O*kgtoGg)</f>
        <v>0.32957089529346995</v>
      </c>
      <c r="V972" s="94">
        <f>IF('Net zero activities &amp; levers'!$C$12="Off",'Activity data'!AO53*ManureNEF*NtoN2O*kgtoGg,'Net zero Activity data'!AO53*ManureNEF*NtoN2O*kgtoGg)</f>
        <v>0.32328098949315692</v>
      </c>
      <c r="W972" s="94">
        <f>IF('Net zero activities &amp; levers'!$C$12="Off",'Activity data'!AP53*ManureNEF*NtoN2O*kgtoGg,'Net zero Activity data'!AP53*ManureNEF*NtoN2O*kgtoGg)</f>
        <v>0.3203729864182408</v>
      </c>
      <c r="X972" s="94">
        <f>IF('Net zero activities &amp; levers'!$C$12="Off",'Activity data'!AQ53*ManureNEF*NtoN2O*kgtoGg,'Net zero Activity data'!AQ53*ManureNEF*NtoN2O*kgtoGg)</f>
        <v>0.31793219532013056</v>
      </c>
      <c r="Y972" s="94">
        <f>IF('Net zero activities &amp; levers'!$C$12="Off",'Activity data'!AR53*ManureNEF*NtoN2O*kgtoGg,'Net zero Activity data'!AR53*ManureNEF*NtoN2O*kgtoGg)</f>
        <v>0.31678985342253074</v>
      </c>
      <c r="Z972" s="94">
        <f>IF('Net zero activities &amp; levers'!$C$12="Off",'Activity data'!AS53*ManureNEF*NtoN2O*kgtoGg,'Net zero Activity data'!AS53*ManureNEF*NtoN2O*kgtoGg)</f>
        <v>0.31651564504678592</v>
      </c>
      <c r="AA972" s="94">
        <f>IF('Net zero activities &amp; levers'!$C$12="Off",'Activity data'!AT53*ManureNEF*NtoN2O*kgtoGg,'Net zero Activity data'!AT53*ManureNEF*NtoN2O*kgtoGg)</f>
        <v>0.31709302707101089</v>
      </c>
      <c r="AB972" s="94">
        <f>IF('Net zero activities &amp; levers'!$C$12="Off",'Activity data'!AU53*ManureNEF*NtoN2O*kgtoGg,'Net zero Activity data'!AU53*ManureNEF*NtoN2O*kgtoGg)</f>
        <v>0.31931033978927781</v>
      </c>
      <c r="AC972" s="94">
        <f>IF('Net zero activities &amp; levers'!$C$12="Off",'Activity data'!AV53*ManureNEF*NtoN2O*kgtoGg,'Net zero Activity data'!AV53*ManureNEF*NtoN2O*kgtoGg)</f>
        <v>0.32322869131420484</v>
      </c>
      <c r="AD972" s="94">
        <f>IF('Net zero activities &amp; levers'!$C$12="Off",'Activity data'!AW53*ManureNEF*NtoN2O*kgtoGg,'Net zero Activity data'!AW53*ManureNEF*NtoN2O*kgtoGg)</f>
        <v>0.32570330869023784</v>
      </c>
      <c r="AE972" s="94">
        <f>IF('Net zero activities &amp; levers'!$C$12="Off",'Activity data'!AX53*ManureNEF*NtoN2O*kgtoGg,'Net zero Activity data'!AX53*ManureNEF*NtoN2O*kgtoGg)</f>
        <v>0.3283941520620981</v>
      </c>
      <c r="AF972" s="94">
        <f>IF('Net zero activities &amp; levers'!$C$12="Off",'Activity data'!AY53*ManureNEF*NtoN2O*kgtoGg,'Net zero Activity data'!AY53*ManureNEF*NtoN2O*kgtoGg)</f>
        <v>0.33137464681175233</v>
      </c>
      <c r="AG972" s="94">
        <f>IF('Net zero activities &amp; levers'!$C$12="Off",'Activity data'!AZ53*ManureNEF*NtoN2O*kgtoGg,'Net zero Activity data'!AZ53*ManureNEF*NtoN2O*kgtoGg)</f>
        <v>0.33562860972913539</v>
      </c>
      <c r="AH972" s="94">
        <f>IF('Net zero activities &amp; levers'!$C$12="Off",'Activity data'!BA53*ManureNEF*NtoN2O*kgtoGg,'Net zero Activity data'!BA53*ManureNEF*NtoN2O*kgtoGg)</f>
        <v>0.34014916185430494</v>
      </c>
      <c r="AI972" s="94">
        <f>IF('Net zero activities &amp; levers'!$C$12="Off",'Activity data'!BB53*ManureNEF*NtoN2O*kgtoGg,'Net zero Activity data'!BB53*ManureNEF*NtoN2O*kgtoGg)</f>
        <v>0.34493327848094968</v>
      </c>
      <c r="AJ972" s="94">
        <f>IF('Net zero activities &amp; levers'!$C$12="Off",'Activity data'!BC53*ManureNEF*NtoN2O*kgtoGg,'Net zero Activity data'!BC53*ManureNEF*NtoN2O*kgtoGg)</f>
        <v>0.35003065581338916</v>
      </c>
      <c r="AK972" s="94">
        <f>IF('Net zero activities &amp; levers'!$C$12="Off",'Activity data'!BD53*ManureNEF*NtoN2O*kgtoGg,'Net zero Activity data'!BD53*ManureNEF*NtoN2O*kgtoGg)</f>
        <v>0.35519162577479102</v>
      </c>
      <c r="AL972" s="94">
        <f>IF('Net zero activities &amp; levers'!$C$12="Off",'Activity data'!BE53*ManureNEF*NtoN2O*kgtoGg,'Net zero Activity data'!BE53*ManureNEF*NtoN2O*kgtoGg)</f>
        <v>0.3599408645035353</v>
      </c>
      <c r="AM972" s="94">
        <f>IF('Net zero activities &amp; levers'!$C$12="Off",'Activity data'!BF53*ManureNEF*NtoN2O*kgtoGg,'Net zero Activity data'!BF53*ManureNEF*NtoN2O*kgtoGg)</f>
        <v>0.36410854912047524</v>
      </c>
      <c r="AN972" s="94">
        <f>IF('Net zero activities &amp; levers'!$C$12="Off",'Activity data'!BG53*ManureNEF*NtoN2O*kgtoGg,'Net zero Activity data'!BG53*ManureNEF*NtoN2O*kgtoGg)</f>
        <v>0.37018474225004672</v>
      </c>
      <c r="AO972" s="94">
        <f>IF('Net zero activities &amp; levers'!$C$12="Off",'Activity data'!BH53*ManureNEF*NtoN2O*kgtoGg,'Net zero Activity data'!BH53*ManureNEF*NtoN2O*kgtoGg)</f>
        <v>0.37551880126107001</v>
      </c>
      <c r="AP972" s="94">
        <f>IF('Net zero activities &amp; levers'!$C$12="Off",'Activity data'!BI53*ManureNEF*NtoN2O*kgtoGg,'Net zero Activity data'!BI53*ManureNEF*NtoN2O*kgtoGg)</f>
        <v>0.38087939894834533</v>
      </c>
      <c r="AQ972" s="94">
        <f>IF('Net zero activities &amp; levers'!$C$12="Off",'Activity data'!BJ53*ManureNEF*NtoN2O*kgtoGg,'Net zero Activity data'!BJ53*ManureNEF*NtoN2O*kgtoGg)</f>
        <v>0.386424272860941</v>
      </c>
      <c r="AR972" s="94">
        <f>IF('Net zero activities &amp; levers'!$C$12="Off",'Activity data'!BK53*ManureNEF*NtoN2O*kgtoGg,'Net zero Activity data'!BK53*ManureNEF*NtoN2O*kgtoGg)</f>
        <v>0.39216595365851897</v>
      </c>
      <c r="AS972" s="94">
        <f>IF('Net zero activities &amp; levers'!$C$12="Off",'Activity data'!BL53*ManureNEF*NtoN2O*kgtoGg,'Net zero Activity data'!BL53*ManureNEF*NtoN2O*kgtoGg)</f>
        <v>0.39811185901284146</v>
      </c>
      <c r="AT972" s="94">
        <f>IF('Net zero activities &amp; levers'!$C$12="Off",'Activity data'!BM53*ManureNEF*NtoN2O*kgtoGg,'Net zero Activity data'!BM53*ManureNEF*NtoN2O*kgtoGg)</f>
        <v>0.40320834860174254</v>
      </c>
      <c r="AU972" s="94">
        <f>IF('Net zero activities &amp; levers'!$C$12="Off",'Activity data'!BN53*ManureNEF*NtoN2O*kgtoGg,'Net zero Activity data'!BN53*ManureNEF*NtoN2O*kgtoGg)</f>
        <v>0.408480833213617</v>
      </c>
      <c r="AV972" s="94">
        <f>IF('Net zero activities &amp; levers'!$C$12="Off",'Activity data'!BO53*ManureNEF*NtoN2O*kgtoGg,'Net zero Activity data'!BO53*ManureNEF*NtoN2O*kgtoGg)</f>
        <v>0.41426575879347838</v>
      </c>
      <c r="AW972" s="94">
        <f>IF('Net zero activities &amp; levers'!$C$12="Off",'Activity data'!BP53*ManureNEF*NtoN2O*kgtoGg,'Net zero Activity data'!BP53*ManureNEF*NtoN2O*kgtoGg)</f>
        <v>0.42036756803014114</v>
      </c>
      <c r="AY972" s="79"/>
      <c r="AZ972" s="79"/>
    </row>
    <row r="973" spans="1:52" x14ac:dyDescent="0.25">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2.3757428620222059</v>
      </c>
      <c r="S973" s="94">
        <f>IF('Net zero activities &amp; levers'!$C$12="Off",'Activity data'!AL54*ManureNEF*NtoN2O*kgtoGg,'Net zero Activity data'!AL54*ManureNEF*NtoN2O*kgtoGg)</f>
        <v>2.1082525300034387</v>
      </c>
      <c r="T973" s="94">
        <f>IF('Net zero activities &amp; levers'!$C$12="Off",'Activity data'!AM54*ManureNEF*NtoN2O*kgtoGg,'Net zero Activity data'!AM54*ManureNEF*NtoN2O*kgtoGg)</f>
        <v>2.1871117448638238</v>
      </c>
      <c r="U973" s="94">
        <f>IF('Net zero activities &amp; levers'!$C$12="Off",'Activity data'!AN54*ManureNEF*NtoN2O*kgtoGg,'Net zero Activity data'!AN54*ManureNEF*NtoN2O*kgtoGg)</f>
        <v>2.1918938401225838</v>
      </c>
      <c r="V973" s="94">
        <f>IF('Net zero activities &amp; levers'!$C$12="Off",'Activity data'!AO54*ManureNEF*NtoN2O*kgtoGg,'Net zero Activity data'!AO54*ManureNEF*NtoN2O*kgtoGg)</f>
        <v>2.1500612451466816</v>
      </c>
      <c r="W973" s="94">
        <f>IF('Net zero activities &amp; levers'!$C$12="Off",'Activity data'!AP54*ManureNEF*NtoN2O*kgtoGg,'Net zero Activity data'!AP54*ManureNEF*NtoN2O*kgtoGg)</f>
        <v>2.1307208418586709</v>
      </c>
      <c r="X973" s="94">
        <f>IF('Net zero activities &amp; levers'!$C$12="Off",'Activity data'!AQ54*ManureNEF*NtoN2O*kgtoGg,'Net zero Activity data'!AQ54*ManureNEF*NtoN2O*kgtoGg)</f>
        <v>2.1144877489206246</v>
      </c>
      <c r="Y973" s="94">
        <f>IF('Net zero activities &amp; levers'!$C$12="Off",'Activity data'!AR54*ManureNEF*NtoN2O*kgtoGg,'Net zero Activity data'!AR54*ManureNEF*NtoN2O*kgtoGg)</f>
        <v>2.1068903178233387</v>
      </c>
      <c r="Z973" s="94">
        <f>IF('Net zero activities &amp; levers'!$C$12="Off",'Activity data'!AS54*ManureNEF*NtoN2O*kgtoGg,'Net zero Activity data'!AS54*ManureNEF*NtoN2O*kgtoGg)</f>
        <v>2.1050666262950872</v>
      </c>
      <c r="AA973" s="94">
        <f>IF('Net zero activities &amp; levers'!$C$12="Off",'Activity data'!AT54*ManureNEF*NtoN2O*kgtoGg,'Net zero Activity data'!AT54*ManureNEF*NtoN2O*kgtoGg)</f>
        <v>2.1089066501575378</v>
      </c>
      <c r="AB973" s="94">
        <f>IF('Net zero activities &amp; levers'!$C$12="Off",'Activity data'!AU54*ManureNEF*NtoN2O*kgtoGg,'Net zero Activity data'!AU54*ManureNEF*NtoN2O*kgtoGg)</f>
        <v>2.12365344411963</v>
      </c>
      <c r="AC973" s="94">
        <f>IF('Net zero activities &amp; levers'!$C$12="Off",'Activity data'!AV54*ManureNEF*NtoN2O*kgtoGg,'Net zero Activity data'!AV54*ManureNEF*NtoN2O*kgtoGg)</f>
        <v>2.1497134229999686</v>
      </c>
      <c r="AD973" s="94">
        <f>IF('Net zero activities &amp; levers'!$C$12="Off",'Activity data'!AW54*ManureNEF*NtoN2O*kgtoGg,'Net zero Activity data'!AW54*ManureNEF*NtoN2O*kgtoGg)</f>
        <v>2.1661714860772836</v>
      </c>
      <c r="AE973" s="94">
        <f>IF('Net zero activities &amp; levers'!$C$12="Off",'Activity data'!AX54*ManureNEF*NtoN2O*kgtoGg,'Net zero Activity data'!AX54*ManureNEF*NtoN2O*kgtoGg)</f>
        <v>2.1840676143329767</v>
      </c>
      <c r="AF973" s="94">
        <f>IF('Net zero activities &amp; levers'!$C$12="Off",'Activity data'!AY54*ManureNEF*NtoN2O*kgtoGg,'Net zero Activity data'!AY54*ManureNEF*NtoN2O*kgtoGg)</f>
        <v>2.2038901416725563</v>
      </c>
      <c r="AG973" s="94">
        <f>IF('Net zero activities &amp; levers'!$C$12="Off",'Activity data'!AZ54*ManureNEF*NtoN2O*kgtoGg,'Net zero Activity data'!AZ54*ManureNEF*NtoN2O*kgtoGg)</f>
        <v>2.2321821882333386</v>
      </c>
      <c r="AH973" s="94">
        <f>IF('Net zero activities &amp; levers'!$C$12="Off",'Activity data'!BA54*ManureNEF*NtoN2O*kgtoGg,'Net zero Activity data'!BA54*ManureNEF*NtoN2O*kgtoGg)</f>
        <v>2.2622472531362603</v>
      </c>
      <c r="AI973" s="94">
        <f>IF('Net zero activities &amp; levers'!$C$12="Off",'Activity data'!BB54*ManureNEF*NtoN2O*kgtoGg,'Net zero Activity data'!BB54*ManureNEF*NtoN2O*kgtoGg)</f>
        <v>2.2940652198139113</v>
      </c>
      <c r="AJ973" s="94">
        <f>IF('Net zero activities &amp; levers'!$C$12="Off",'Activity data'!BC54*ManureNEF*NtoN2O*kgtoGg,'Net zero Activity data'!BC54*ManureNEF*NtoN2O*kgtoGg)</f>
        <v>2.3279666053285673</v>
      </c>
      <c r="AK973" s="94">
        <f>IF('Net zero activities &amp; levers'!$C$12="Off",'Activity data'!BD54*ManureNEF*NtoN2O*kgtoGg,'Net zero Activity data'!BD54*ManureNEF*NtoN2O*kgtoGg)</f>
        <v>2.3622909295604781</v>
      </c>
      <c r="AL973" s="94">
        <f>IF('Net zero activities &amp; levers'!$C$12="Off",'Activity data'!BE54*ManureNEF*NtoN2O*kgtoGg,'Net zero Activity data'!BE54*ManureNEF*NtoN2O*kgtoGg)</f>
        <v>2.3938769320366284</v>
      </c>
      <c r="AM973" s="94">
        <f>IF('Net zero activities &amp; levers'!$C$12="Off",'Activity data'!BF54*ManureNEF*NtoN2O*kgtoGg,'Net zero Activity data'!BF54*ManureNEF*NtoN2O*kgtoGg)</f>
        <v>2.4215951631362209</v>
      </c>
      <c r="AN973" s="94">
        <f>IF('Net zero activities &amp; levers'!$C$12="Off",'Activity data'!BG54*ManureNEF*NtoN2O*kgtoGg,'Net zero Activity data'!BG54*ManureNEF*NtoN2O*kgtoGg)</f>
        <v>2.4620064084321496</v>
      </c>
      <c r="AO973" s="94">
        <f>IF('Net zero activities &amp; levers'!$C$12="Off",'Activity data'!BH54*ManureNEF*NtoN2O*kgtoGg,'Net zero Activity data'!BH54*ManureNEF*NtoN2O*kgtoGg)</f>
        <v>2.4974819047702019</v>
      </c>
      <c r="AP973" s="94">
        <f>IF('Net zero activities &amp; levers'!$C$12="Off",'Activity data'!BI54*ManureNEF*NtoN2O*kgtoGg,'Net zero Activity data'!BI54*ManureNEF*NtoN2O*kgtoGg)</f>
        <v>2.5331339032261067</v>
      </c>
      <c r="AQ973" s="94">
        <f>IF('Net zero activities &amp; levers'!$C$12="Off",'Activity data'!BJ54*ManureNEF*NtoN2O*kgtoGg,'Net zero Activity data'!BJ54*ManureNEF*NtoN2O*kgtoGg)</f>
        <v>2.5700114769040021</v>
      </c>
      <c r="AR973" s="94">
        <f>IF('Net zero activities &amp; levers'!$C$12="Off",'Activity data'!BK54*ManureNEF*NtoN2O*kgtoGg,'Net zero Activity data'!BK54*ManureNEF*NtoN2O*kgtoGg)</f>
        <v>2.6081979640965525</v>
      </c>
      <c r="AS973" s="94">
        <f>IF('Net zero activities &amp; levers'!$C$12="Off",'Activity data'!BL54*ManureNEF*NtoN2O*kgtoGg,'Net zero Activity data'!BL54*ManureNEF*NtoN2O*kgtoGg)</f>
        <v>2.6477426978889169</v>
      </c>
      <c r="AT973" s="94">
        <f>IF('Net zero activities &amp; levers'!$C$12="Off",'Activity data'!BM54*ManureNEF*NtoN2O*kgtoGg,'Net zero Activity data'!BM54*ManureNEF*NtoN2O*kgtoGg)</f>
        <v>2.681638179242674</v>
      </c>
      <c r="AU973" s="94">
        <f>IF('Net zero activities &amp; levers'!$C$12="Off",'Activity data'!BN54*ManureNEF*NtoN2O*kgtoGg,'Net zero Activity data'!BN54*ManureNEF*NtoN2O*kgtoGg)</f>
        <v>2.7167041596066808</v>
      </c>
      <c r="AV973" s="94">
        <f>IF('Net zero activities &amp; levers'!$C$12="Off",'Activity data'!BO54*ManureNEF*NtoN2O*kgtoGg,'Net zero Activity data'!BO54*ManureNEF*NtoN2O*kgtoGg)</f>
        <v>2.7551782570623273</v>
      </c>
      <c r="AW973" s="94">
        <f>IF('Net zero activities &amp; levers'!$C$12="Off",'Activity data'!BP54*ManureNEF*NtoN2O*kgtoGg,'Net zero Activity data'!BP54*ManureNEF*NtoN2O*kgtoGg)</f>
        <v>2.7957598686986791</v>
      </c>
      <c r="AY973" s="79"/>
      <c r="AZ973" s="79"/>
    </row>
    <row r="974" spans="1:52" x14ac:dyDescent="0.25">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0.37917034791782084</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0.3999671364536494</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0.37647951148946435</v>
      </c>
      <c r="T974" s="94">
        <f>IF('Net zero activities &amp; levers'!$C$12="Off",'Activity data'!AM55*ManureNEF*NtoN2O*kgtoGg,'Net zero Activity data'!AM55*ManureNEF*NtoN2O*kgtoGg)</f>
        <v>0.39997141699658445</v>
      </c>
      <c r="U974" s="94">
        <f>IF('Net zero activities &amp; levers'!$C$12="Off",'Activity data'!AN55*ManureNEF*NtoN2O*kgtoGg,'Net zero Activity data'!AN55*ManureNEF*NtoN2O*kgtoGg)</f>
        <v>0.41037079319296399</v>
      </c>
      <c r="V974" s="94">
        <f>IF('Net zero activities &amp; levers'!$C$12="Off",'Activity data'!AO55*ManureNEF*NtoN2O*kgtoGg,'Net zero Activity data'!AO55*ManureNEF*NtoN2O*kgtoGg)</f>
        <v>0.41198230989364792</v>
      </c>
      <c r="W974" s="94">
        <f>IF('Net zero activities &amp; levers'!$C$12="Off",'Activity data'!AP55*ManureNEF*NtoN2O*kgtoGg,'Net zero Activity data'!AP55*ManureNEF*NtoN2O*kgtoGg)</f>
        <v>0.41774177606195234</v>
      </c>
      <c r="X974" s="94">
        <f>IF('Net zero activities &amp; levers'!$C$12="Off",'Activity data'!AQ55*ManureNEF*NtoN2O*kgtoGg,'Net zero Activity data'!AQ55*ManureNEF*NtoN2O*kgtoGg)</f>
        <v>0.42406538534293964</v>
      </c>
      <c r="Y974" s="94">
        <f>IF('Net zero activities &amp; levers'!$C$12="Off",'Activity data'!AR55*ManureNEF*NtoN2O*kgtoGg,'Net zero Activity data'!AR55*ManureNEF*NtoN2O*kgtoGg)</f>
        <v>0.43213306504557886</v>
      </c>
      <c r="Z974" s="94">
        <f>IF('Net zero activities &amp; levers'!$C$12="Off",'Activity data'!AS55*ManureNEF*NtoN2O*kgtoGg,'Net zero Activity data'!AS55*ManureNEF*NtoN2O*kgtoGg)</f>
        <v>0.44146787012268579</v>
      </c>
      <c r="AA974" s="94">
        <f>IF('Net zero activities &amp; levers'!$C$12="Off",'Activity data'!AT55*ManureNEF*NtoN2O*kgtoGg,'Net zero Activity data'!AT55*ManureNEF*NtoN2O*kgtoGg)</f>
        <v>0.45213226710063575</v>
      </c>
      <c r="AB974" s="94">
        <f>IF('Net zero activities &amp; levers'!$C$12="Off",'Activity data'!AU55*ManureNEF*NtoN2O*kgtoGg,'Net zero Activity data'!AU55*ManureNEF*NtoN2O*kgtoGg)</f>
        <v>0.46536178495323738</v>
      </c>
      <c r="AC974" s="94">
        <f>IF('Net zero activities &amp; levers'!$C$12="Off",'Activity data'!AV55*ManureNEF*NtoN2O*kgtoGg,'Net zero Activity data'!AV55*ManureNEF*NtoN2O*kgtoGg)</f>
        <v>0.48141197047082973</v>
      </c>
      <c r="AD974" s="94">
        <f>IF('Net zero activities &amp; levers'!$C$12="Off",'Activity data'!AW55*ManureNEF*NtoN2O*kgtoGg,'Net zero Activity data'!AW55*ManureNEF*NtoN2O*kgtoGg)</f>
        <v>0.50118478014784917</v>
      </c>
      <c r="AE974" s="94">
        <f>IF('Net zero activities &amp; levers'!$C$12="Off",'Activity data'!AX55*ManureNEF*NtoN2O*kgtoGg,'Net zero Activity data'!AX55*ManureNEF*NtoN2O*kgtoGg)</f>
        <v>0.52211547307878936</v>
      </c>
      <c r="AF974" s="94">
        <f>IF('Net zero activities &amp; levers'!$C$12="Off",'Activity data'!AY55*ManureNEF*NtoN2O*kgtoGg,'Net zero Activity data'!AY55*ManureNEF*NtoN2O*kgtoGg)</f>
        <v>0.54440429118141587</v>
      </c>
      <c r="AG974" s="94">
        <f>IF('Net zero activities &amp; levers'!$C$12="Off",'Activity data'!AZ55*ManureNEF*NtoN2O*kgtoGg,'Net zero Activity data'!AZ55*ManureNEF*NtoN2O*kgtoGg)</f>
        <v>0.56981889025904608</v>
      </c>
      <c r="AH974" s="94">
        <f>IF('Net zero activities &amp; levers'!$C$12="Off",'Activity data'!BA55*ManureNEF*NtoN2O*kgtoGg,'Net zero Activity data'!BA55*ManureNEF*NtoN2O*kgtoGg)</f>
        <v>0.59686503128482082</v>
      </c>
      <c r="AI974" s="94">
        <f>IF('Net zero activities &amp; levers'!$C$12="Off",'Activity data'!BB55*ManureNEF*NtoN2O*kgtoGg,'Net zero Activity data'!BB55*ManureNEF*NtoN2O*kgtoGg)</f>
        <v>0.62565178516751863</v>
      </c>
      <c r="AJ974" s="94">
        <f>IF('Net zero activities &amp; levers'!$C$12="Off",'Activity data'!BC55*ManureNEF*NtoN2O*kgtoGg,'Net zero Activity data'!BC55*ManureNEF*NtoN2O*kgtoGg)</f>
        <v>0.65639506950880988</v>
      </c>
      <c r="AK974" s="94">
        <f>IF('Net zero activities &amp; levers'!$C$12="Off",'Activity data'!BD55*ManureNEF*NtoN2O*kgtoGg,'Net zero Activity data'!BD55*ManureNEF*NtoN2O*kgtoGg)</f>
        <v>0.68875253479957244</v>
      </c>
      <c r="AL974" s="94">
        <f>IF('Net zero activities &amp; levers'!$C$12="Off",'Activity data'!BE55*ManureNEF*NtoN2O*kgtoGg,'Net zero Activity data'!BE55*ManureNEF*NtoN2O*kgtoGg)</f>
        <v>0.72187418485397581</v>
      </c>
      <c r="AM974" s="94">
        <f>IF('Net zero activities &amp; levers'!$C$12="Off",'Activity data'!BF55*ManureNEF*NtoN2O*kgtoGg,'Net zero Activity data'!BF55*ManureNEF*NtoN2O*kgtoGg)</f>
        <v>0.75542061904932911</v>
      </c>
      <c r="AN974" s="94">
        <f>IF('Net zero activities &amp; levers'!$C$12="Off",'Activity data'!BG55*ManureNEF*NtoN2O*kgtoGg,'Net zero Activity data'!BG55*ManureNEF*NtoN2O*kgtoGg)</f>
        <v>0.78969703567324656</v>
      </c>
      <c r="AO974" s="94">
        <f>IF('Net zero activities &amp; levers'!$C$12="Off",'Activity data'!BH55*ManureNEF*NtoN2O*kgtoGg,'Net zero Activity data'!BH55*ManureNEF*NtoN2O*kgtoGg)</f>
        <v>0.82375660423862163</v>
      </c>
      <c r="AP974" s="94">
        <f>IF('Net zero activities &amp; levers'!$C$12="Off",'Activity data'!BI55*ManureNEF*NtoN2O*kgtoGg,'Net zero Activity data'!BI55*ManureNEF*NtoN2O*kgtoGg)</f>
        <v>0.85926378714125085</v>
      </c>
      <c r="AQ974" s="94">
        <f>IF('Net zero activities &amp; levers'!$C$12="Off",'Activity data'!BJ55*ManureNEF*NtoN2O*kgtoGg,'Net zero Activity data'!BJ55*ManureNEF*NtoN2O*kgtoGg)</f>
        <v>0.89665875194812283</v>
      </c>
      <c r="AR974" s="94">
        <f>IF('Net zero activities &amp; levers'!$C$12="Off",'Activity data'!BK55*ManureNEF*NtoN2O*kgtoGg,'Net zero Activity data'!BK55*ManureNEF*NtoN2O*kgtoGg)</f>
        <v>0.93608188711459661</v>
      </c>
      <c r="AS974" s="94">
        <f>IF('Net zero activities &amp; levers'!$C$12="Off",'Activity data'!BL55*ManureNEF*NtoN2O*kgtoGg,'Net zero Activity data'!BL55*ManureNEF*NtoN2O*kgtoGg)</f>
        <v>0.97767184854251954</v>
      </c>
      <c r="AT974" s="94">
        <f>IF('Net zero activities &amp; levers'!$C$12="Off",'Activity data'!BM55*ManureNEF*NtoN2O*kgtoGg,'Net zero Activity data'!BM55*ManureNEF*NtoN2O*kgtoGg)</f>
        <v>1.0188963205625274</v>
      </c>
      <c r="AU974" s="94">
        <f>IF('Net zero activities &amp; levers'!$C$12="Off",'Activity data'!BN55*ManureNEF*NtoN2O*kgtoGg,'Net zero Activity data'!BN55*ManureNEF*NtoN2O*kgtoGg)</f>
        <v>1.0623282839268509</v>
      </c>
      <c r="AV974" s="94">
        <f>IF('Net zero activities &amp; levers'!$C$12="Off",'Activity data'!BO55*ManureNEF*NtoN2O*kgtoGg,'Net zero Activity data'!BO55*ManureNEF*NtoN2O*kgtoGg)</f>
        <v>1.1090025842877593</v>
      </c>
      <c r="AW974" s="94">
        <f>IF('Net zero activities &amp; levers'!$C$12="Off",'Activity data'!BP55*ManureNEF*NtoN2O*kgtoGg,'Net zero Activity data'!BP55*ManureNEF*NtoN2O*kgtoGg)</f>
        <v>1.1586038578549231</v>
      </c>
      <c r="AY974" s="79"/>
      <c r="AZ974" s="79"/>
    </row>
    <row r="975" spans="1:52" x14ac:dyDescent="0.25">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5.9204510866484872E-2</v>
      </c>
      <c r="T975" s="94">
        <f>IF('Net zero activities &amp; levers'!$C$12="Off",'Activity data'!AM56*ManureNEF*NtoN2O*kgtoGg,IF('Net zero activities &amp; levers'!$C$12="PB",'Activity data'!AM56*ManureNEF*NtoN2O*kgtoGg,IF('Net zero activities &amp; levers'!$C$12="MS",'Net zero Activity data'!AM56*ManureNEF*NtoN2O*kgtoGg,"ERROR")))</f>
        <v>5.9243382658139922E-2</v>
      </c>
      <c r="U975" s="94">
        <f>IF('Net zero activities &amp; levers'!$C$12="Off",'Activity data'!AN56*ManureNEF*NtoN2O*kgtoGg,IF('Net zero activities &amp; levers'!$C$12="PB",'Activity data'!AN56*ManureNEF*NtoN2O*kgtoGg,IF('Net zero activities &amp; levers'!$C$12="MS",'Net zero Activity data'!AN56*ManureNEF*NtoN2O*kgtoGg,"ERROR")))</f>
        <v>5.9223248626805898E-2</v>
      </c>
      <c r="V975" s="94">
        <f>IF('Net zero activities &amp; levers'!$C$12="Off",'Activity data'!AO56*ManureNEF*NtoN2O*kgtoGg,IF('Net zero activities &amp; levers'!$C$12="PB",'Activity data'!AO56*ManureNEF*NtoN2O*kgtoGg,IF('Net zero activities &amp; levers'!$C$12="MS",'Net zero Activity data'!AO56*ManureNEF*NtoN2O*kgtoGg,"ERROR")))</f>
        <v>5.9217502557232155E-2</v>
      </c>
      <c r="W975" s="94">
        <f>IF('Net zero activities &amp; levers'!$C$12="Off",'Activity data'!AP56*ManureNEF*NtoN2O*kgtoGg,IF('Net zero activities &amp; levers'!$C$12="PB",'Activity data'!AP56*ManureNEF*NtoN2O*kgtoGg,IF('Net zero activities &amp; levers'!$C$12="MS",'Net zero Activity data'!AP56*ManureNEF*NtoN2O*kgtoGg,"ERROR")))</f>
        <v>5.9278907450518212E-2</v>
      </c>
      <c r="X975" s="94">
        <f>IF('Net zero activities &amp; levers'!$C$12="Off",'Activity data'!AQ56*ManureNEF*NtoN2O*kgtoGg,IF('Net zero activities &amp; levers'!$C$12="PB",'Activity data'!AQ56*ManureNEF*NtoN2O*kgtoGg,IF('Net zero activities &amp; levers'!$C$12="MS",'Net zero Activity data'!AQ56*ManureNEF*NtoN2O*kgtoGg,"ERROR")))</f>
        <v>5.9378507696160314E-2</v>
      </c>
      <c r="Y975" s="94">
        <f>IF('Net zero activities &amp; levers'!$C$12="Off",'Activity data'!AR56*ManureNEF*NtoN2O*kgtoGg,IF('Net zero activities &amp; levers'!$C$12="PB",'Activity data'!AR56*ManureNEF*NtoN2O*kgtoGg,IF('Net zero activities &amp; levers'!$C$12="MS",'Net zero Activity data'!AR56*ManureNEF*NtoN2O*kgtoGg,"ERROR")))</f>
        <v>5.9473208670287374E-2</v>
      </c>
      <c r="Z975" s="94">
        <f>IF('Net zero activities &amp; levers'!$C$12="Off",'Activity data'!AS56*ManureNEF*NtoN2O*kgtoGg,IF('Net zero activities &amp; levers'!$C$12="PB",'Activity data'!AS56*ManureNEF*NtoN2O*kgtoGg,IF('Net zero activities &amp; levers'!$C$12="MS",'Net zero Activity data'!AS56*ManureNEF*NtoN2O*kgtoGg,"ERROR")))</f>
        <v>5.9564005611807427E-2</v>
      </c>
      <c r="AA975" s="94">
        <f>IF('Net zero activities &amp; levers'!$C$12="Off",'Activity data'!AT56*ManureNEF*NtoN2O*kgtoGg,IF('Net zero activities &amp; levers'!$C$12="PB",'Activity data'!AT56*ManureNEF*NtoN2O*kgtoGg,IF('Net zero activities &amp; levers'!$C$12="MS",'Net zero Activity data'!AT56*ManureNEF*NtoN2O*kgtoGg,"ERROR")))</f>
        <v>5.965047643889803E-2</v>
      </c>
      <c r="AB975" s="94">
        <f>IF('Net zero activities &amp; levers'!$C$12="Off",'Activity data'!AU56*ManureNEF*NtoN2O*kgtoGg,IF('Net zero activities &amp; levers'!$C$12="PB",'Activity data'!AU56*ManureNEF*NtoN2O*kgtoGg,IF('Net zero activities &amp; levers'!$C$12="MS",'Net zero Activity data'!AU56*ManureNEF*NtoN2O*kgtoGg,"ERROR")))</f>
        <v>5.9734564730420145E-2</v>
      </c>
      <c r="AC975" s="94">
        <f>IF('Net zero activities &amp; levers'!$C$12="Off",'Activity data'!AV56*ManureNEF*NtoN2O*kgtoGg,IF('Net zero activities &amp; levers'!$C$12="PB",'Activity data'!AV56*ManureNEF*NtoN2O*kgtoGg,IF('Net zero activities &amp; levers'!$C$12="MS",'Net zero Activity data'!AV56*ManureNEF*NtoN2O*kgtoGg,"ERROR")))</f>
        <v>5.9817831383830941E-2</v>
      </c>
      <c r="AD975" s="94">
        <f>IF('Net zero activities &amp; levers'!$C$12="Off",'Activity data'!AW56*ManureNEF*NtoN2O*kgtoGg,IF('Net zero activities &amp; levers'!$C$12="PB",'Activity data'!AW56*ManureNEF*NtoN2O*kgtoGg,IF('Net zero activities &amp; levers'!$C$12="MS",'Net zero Activity data'!AW56*ManureNEF*NtoN2O*kgtoGg,"ERROR")))</f>
        <v>5.9899868652981712E-2</v>
      </c>
      <c r="AE975" s="94">
        <f>IF('Net zero activities &amp; levers'!$C$12="Off",'Activity data'!AX56*ManureNEF*NtoN2O*kgtoGg,IF('Net zero activities &amp; levers'!$C$12="PB",'Activity data'!AX56*ManureNEF*NtoN2O*kgtoGg,IF('Net zero activities &amp; levers'!$C$12="MS",'Net zero Activity data'!AX56*ManureNEF*NtoN2O*kgtoGg,"ERROR")))</f>
        <v>5.9980796115325127E-2</v>
      </c>
      <c r="AF975" s="94">
        <f>IF('Net zero activities &amp; levers'!$C$12="Off",'Activity data'!AY56*ManureNEF*NtoN2O*kgtoGg,IF('Net zero activities &amp; levers'!$C$12="PB",'Activity data'!AY56*ManureNEF*NtoN2O*kgtoGg,IF('Net zero activities &amp; levers'!$C$12="MS",'Net zero Activity data'!AY56*ManureNEF*NtoN2O*kgtoGg,"ERROR")))</f>
        <v>6.0060966844279105E-2</v>
      </c>
      <c r="AG975" s="94">
        <f>IF('Net zero activities &amp; levers'!$C$12="Off",'Activity data'!AZ56*ManureNEF*NtoN2O*kgtoGg,IF('Net zero activities &amp; levers'!$C$12="PB",'Activity data'!AZ56*ManureNEF*NtoN2O*kgtoGg,IF('Net zero activities &amp; levers'!$C$12="MS",'Net zero Activity data'!AZ56*ManureNEF*NtoN2O*kgtoGg,"ERROR")))</f>
        <v>6.0140866812321149E-2</v>
      </c>
      <c r="AH975" s="94">
        <f>IF('Net zero activities &amp; levers'!$C$12="Off",'Activity data'!BA56*ManureNEF*NtoN2O*kgtoGg,IF('Net zero activities &amp; levers'!$C$12="PB",'Activity data'!BA56*ManureNEF*NtoN2O*kgtoGg,IF('Net zero activities &amp; levers'!$C$12="MS",'Net zero Activity data'!BA56*ManureNEF*NtoN2O*kgtoGg,"ERROR")))</f>
        <v>6.021983152959743E-2</v>
      </c>
      <c r="AI975" s="94">
        <f>IF('Net zero activities &amp; levers'!$C$12="Off",'Activity data'!BB56*ManureNEF*NtoN2O*kgtoGg,IF('Net zero activities &amp; levers'!$C$12="PB",'Activity data'!BB56*ManureNEF*NtoN2O*kgtoGg,IF('Net zero activities &amp; levers'!$C$12="MS",'Net zero Activity data'!BB56*ManureNEF*NtoN2O*kgtoGg,"ERROR")))</f>
        <v>6.0298860739719302E-2</v>
      </c>
      <c r="AJ975" s="94">
        <f>IF('Net zero activities &amp; levers'!$C$12="Off",'Activity data'!BC56*ManureNEF*NtoN2O*kgtoGg,IF('Net zero activities &amp; levers'!$C$12="PB",'Activity data'!BC56*ManureNEF*NtoN2O*kgtoGg,IF('Net zero activities &amp; levers'!$C$12="MS",'Net zero Activity data'!BC56*ManureNEF*NtoN2O*kgtoGg,"ERROR")))</f>
        <v>6.0377128582057585E-2</v>
      </c>
      <c r="AK975" s="94">
        <f>IF('Net zero activities &amp; levers'!$C$12="Off",'Activity data'!BD56*ManureNEF*NtoN2O*kgtoGg,IF('Net zero activities &amp; levers'!$C$12="PB",'Activity data'!BD56*ManureNEF*NtoN2O*kgtoGg,IF('Net zero activities &amp; levers'!$C$12="MS",'Net zero Activity data'!BD56*ManureNEF*NtoN2O*kgtoGg,"ERROR")))</f>
        <v>6.0452645130385001E-2</v>
      </c>
      <c r="AL975" s="94">
        <f>IF('Net zero activities &amp; levers'!$C$12="Off",'Activity data'!BE56*ManureNEF*NtoN2O*kgtoGg,IF('Net zero activities &amp; levers'!$C$12="PB",'Activity data'!BE56*ManureNEF*NtoN2O*kgtoGg,IF('Net zero activities &amp; levers'!$C$12="MS",'Net zero Activity data'!BE56*ManureNEF*NtoN2O*kgtoGg,"ERROR")))</f>
        <v>6.0524700795761104E-2</v>
      </c>
      <c r="AM975" s="94">
        <f>IF('Net zero activities &amp; levers'!$C$12="Off",'Activity data'!BF56*ManureNEF*NtoN2O*kgtoGg,IF('Net zero activities &amp; levers'!$C$12="PB",'Activity data'!BF56*ManureNEF*NtoN2O*kgtoGg,IF('Net zero activities &amp; levers'!$C$12="MS",'Net zero Activity data'!BF56*ManureNEF*NtoN2O*kgtoGg,"ERROR")))</f>
        <v>6.059334448260556E-2</v>
      </c>
      <c r="AN975" s="94">
        <f>IF('Net zero activities &amp; levers'!$C$12="Off",'Activity data'!BG56*ManureNEF*NtoN2O*kgtoGg,IF('Net zero activities &amp; levers'!$C$12="PB",'Activity data'!BG56*ManureNEF*NtoN2O*kgtoGg,IF('Net zero activities &amp; levers'!$C$12="MS",'Net zero Activity data'!BG56*ManureNEF*NtoN2O*kgtoGg,"ERROR")))</f>
        <v>6.0659933748931069E-2</v>
      </c>
      <c r="AO975" s="94">
        <f>IF('Net zero activities &amp; levers'!$C$12="Off",'Activity data'!BH56*ManureNEF*NtoN2O*kgtoGg,IF('Net zero activities &amp; levers'!$C$12="PB",'Activity data'!BH56*ManureNEF*NtoN2O*kgtoGg,IF('Net zero activities &amp; levers'!$C$12="MS",'Net zero Activity data'!BH56*ManureNEF*NtoN2O*kgtoGg,"ERROR")))</f>
        <v>6.0721872346044863E-2</v>
      </c>
      <c r="AP975" s="94">
        <f>IF('Net zero activities &amp; levers'!$C$12="Off",'Activity data'!BI56*ManureNEF*NtoN2O*kgtoGg,IF('Net zero activities &amp; levers'!$C$12="PB",'Activity data'!BI56*ManureNEF*NtoN2O*kgtoGg,IF('Net zero activities &amp; levers'!$C$12="MS",'Net zero Activity data'!BI56*ManureNEF*NtoN2O*kgtoGg,"ERROR")))</f>
        <v>6.0779624538849837E-2</v>
      </c>
      <c r="AQ975" s="94">
        <f>IF('Net zero activities &amp; levers'!$C$12="Off",'Activity data'!BJ56*ManureNEF*NtoN2O*kgtoGg,IF('Net zero activities &amp; levers'!$C$12="PB",'Activity data'!BJ56*ManureNEF*NtoN2O*kgtoGg,IF('Net zero activities &amp; levers'!$C$12="MS",'Net zero Activity data'!BJ56*ManureNEF*NtoN2O*kgtoGg,"ERROR")))</f>
        <v>6.0833384786595716E-2</v>
      </c>
      <c r="AR975" s="94">
        <f>IF('Net zero activities &amp; levers'!$C$12="Off",'Activity data'!BK56*ManureNEF*NtoN2O*kgtoGg,IF('Net zero activities &amp; levers'!$C$12="PB",'Activity data'!BK56*ManureNEF*NtoN2O*kgtoGg,IF('Net zero activities &amp; levers'!$C$12="MS",'Net zero Activity data'!BK56*ManureNEF*NtoN2O*kgtoGg,"ERROR")))</f>
        <v>6.0882335471582338E-2</v>
      </c>
      <c r="AS975" s="94">
        <f>IF('Net zero activities &amp; levers'!$C$12="Off",'Activity data'!BL56*ManureNEF*NtoN2O*kgtoGg,IF('Net zero activities &amp; levers'!$C$12="PB",'Activity data'!BL56*ManureNEF*NtoN2O*kgtoGg,IF('Net zero activities &amp; levers'!$C$12="MS",'Net zero Activity data'!BL56*ManureNEF*NtoN2O*kgtoGg,"ERROR")))</f>
        <v>6.0925577411786301E-2</v>
      </c>
      <c r="AT975" s="94">
        <f>IF('Net zero activities &amp; levers'!$C$12="Off",'Activity data'!BM56*ManureNEF*NtoN2O*kgtoGg,IF('Net zero activities &amp; levers'!$C$12="PB",'Activity data'!BM56*ManureNEF*NtoN2O*kgtoGg,IF('Net zero activities &amp; levers'!$C$12="MS",'Net zero Activity data'!BM56*ManureNEF*NtoN2O*kgtoGg,"ERROR")))</f>
        <v>6.0961136932547622E-2</v>
      </c>
      <c r="AU975" s="94">
        <f>IF('Net zero activities &amp; levers'!$C$12="Off",'Activity data'!BN56*ManureNEF*NtoN2O*kgtoGg,IF('Net zero activities &amp; levers'!$C$12="PB",'Activity data'!BN56*ManureNEF*NtoN2O*kgtoGg,IF('Net zero activities &amp; levers'!$C$12="MS",'Net zero Activity data'!BN56*ManureNEF*NtoN2O*kgtoGg,"ERROR")))</f>
        <v>6.0991033843485122E-2</v>
      </c>
      <c r="AV975" s="94">
        <f>IF('Net zero activities &amp; levers'!$C$12="Off",'Activity data'!BO56*ManureNEF*NtoN2O*kgtoGg,IF('Net zero activities &amp; levers'!$C$12="PB",'Activity data'!BO56*ManureNEF*NtoN2O*kgtoGg,IF('Net zero activities &amp; levers'!$C$12="MS",'Net zero Activity data'!BO56*ManureNEF*NtoN2O*kgtoGg,"ERROR")))</f>
        <v>6.1016092608455606E-2</v>
      </c>
      <c r="AW975" s="94">
        <f>IF('Net zero activities &amp; levers'!$C$12="Off",'Activity data'!BP56*ManureNEF*NtoN2O*kgtoGg,IF('Net zero activities &amp; levers'!$C$12="PB",'Activity data'!BP56*ManureNEF*NtoN2O*kgtoGg,IF('Net zero activities &amp; levers'!$C$12="MS",'Net zero Activity data'!BP56*ManureNEF*NtoN2O*kgtoGg,"ERROR")))</f>
        <v>6.1035130575816006E-2</v>
      </c>
      <c r="AY975" s="79"/>
      <c r="AZ975" s="79"/>
    </row>
    <row r="976" spans="1:52" x14ac:dyDescent="0.25">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4.8184424106406554E-2</v>
      </c>
      <c r="T976" s="94">
        <f>IF('Net zero activities &amp; levers'!$C$12="Off",'Activity data'!AM57*ManureNEF*NtoN2O*kgtoGg,IF('Net zero activities &amp; levers'!$C$12="PB",'Activity data'!AM57*ManureNEF*NtoN2O*kgtoGg,IF('Net zero activities &amp; levers'!$C$12="MS",'Net zero Activity data'!AM57*ManureNEF*NtoN2O*kgtoGg,"ERROR")))</f>
        <v>4.8216060460925338E-2</v>
      </c>
      <c r="U976" s="94">
        <f>IF('Net zero activities &amp; levers'!$C$12="Off",'Activity data'!AN57*ManureNEF*NtoN2O*kgtoGg,IF('Net zero activities &amp; levers'!$C$12="PB",'Activity data'!AN57*ManureNEF*NtoN2O*kgtoGg,IF('Net zero activities &amp; levers'!$C$12="MS",'Net zero Activity data'!AN57*ManureNEF*NtoN2O*kgtoGg,"ERROR")))</f>
        <v>4.8199674096262038E-2</v>
      </c>
      <c r="V976" s="94">
        <f>IF('Net zero activities &amp; levers'!$C$12="Off",'Activity data'!AO57*ManureNEF*NtoN2O*kgtoGg,IF('Net zero activities &amp; levers'!$C$12="PB",'Activity data'!AO57*ManureNEF*NtoN2O*kgtoGg,IF('Net zero activities &amp; levers'!$C$12="MS",'Net zero Activity data'!AO57*ManureNEF*NtoN2O*kgtoGg,"ERROR")))</f>
        <v>4.8194997576699018E-2</v>
      </c>
      <c r="W976" s="94">
        <f>IF('Net zero activities &amp; levers'!$C$12="Off",'Activity data'!AP57*ManureNEF*NtoN2O*kgtoGg,IF('Net zero activities &amp; levers'!$C$12="PB",'Activity data'!AP57*ManureNEF*NtoN2O*kgtoGg,IF('Net zero activities &amp; levers'!$C$12="MS",'Net zero Activity data'!AP57*ManureNEF*NtoN2O*kgtoGg,"ERROR")))</f>
        <v>4.8244972812994384E-2</v>
      </c>
      <c r="X976" s="94">
        <f>IF('Net zero activities &amp; levers'!$C$12="Off",'Activity data'!AQ57*ManureNEF*NtoN2O*kgtoGg,IF('Net zero activities &amp; levers'!$C$12="PB",'Activity data'!AQ57*ManureNEF*NtoN2O*kgtoGg,IF('Net zero activities &amp; levers'!$C$12="MS",'Net zero Activity data'!AQ57*ManureNEF*NtoN2O*kgtoGg,"ERROR")))</f>
        <v>4.8326033874168325E-2</v>
      </c>
      <c r="Y976" s="94">
        <f>IF('Net zero activities &amp; levers'!$C$12="Off",'Activity data'!AR57*ManureNEF*NtoN2O*kgtoGg,IF('Net zero activities &amp; levers'!$C$12="PB",'Activity data'!AR57*ManureNEF*NtoN2O*kgtoGg,IF('Net zero activities &amp; levers'!$C$12="MS",'Net zero Activity data'!AR57*ManureNEF*NtoN2O*kgtoGg,"ERROR")))</f>
        <v>4.8403107594292762E-2</v>
      </c>
      <c r="Z976" s="94">
        <f>IF('Net zero activities &amp; levers'!$C$12="Off",'Activity data'!AS57*ManureNEF*NtoN2O*kgtoGg,IF('Net zero activities &amp; levers'!$C$12="PB",'Activity data'!AS57*ManureNEF*NtoN2O*kgtoGg,IF('Net zero activities &amp; levers'!$C$12="MS",'Net zero Activity data'!AS57*ManureNEF*NtoN2O*kgtoGg,"ERROR")))</f>
        <v>4.8477003962554853E-2</v>
      </c>
      <c r="AA976" s="94">
        <f>IF('Net zero activities &amp; levers'!$C$12="Off",'Activity data'!AT57*ManureNEF*NtoN2O*kgtoGg,IF('Net zero activities &amp; levers'!$C$12="PB",'Activity data'!AT57*ManureNEF*NtoN2O*kgtoGg,IF('Net zero activities &amp; levers'!$C$12="MS",'Net zero Activity data'!AT57*ManureNEF*NtoN2O*kgtoGg,"ERROR")))</f>
        <v>4.8547379461725201E-2</v>
      </c>
      <c r="AB976" s="94">
        <f>IF('Net zero activities &amp; levers'!$C$12="Off",'Activity data'!AU57*ManureNEF*NtoN2O*kgtoGg,IF('Net zero activities &amp; levers'!$C$12="PB",'Activity data'!AU57*ManureNEF*NtoN2O*kgtoGg,IF('Net zero activities &amp; levers'!$C$12="MS",'Net zero Activity data'!AU57*ManureNEF*NtoN2O*kgtoGg,"ERROR")))</f>
        <v>4.8615815900803681E-2</v>
      </c>
      <c r="AC976" s="94">
        <f>IF('Net zero activities &amp; levers'!$C$12="Off",'Activity data'!AV57*ManureNEF*NtoN2O*kgtoGg,IF('Net zero activities &amp; levers'!$C$12="PB",'Activity data'!AV57*ManureNEF*NtoN2O*kgtoGg,IF('Net zero activities &amp; levers'!$C$12="MS",'Net zero Activity data'!AV57*ManureNEF*NtoN2O*kgtoGg,"ERROR")))</f>
        <v>4.8683583638145775E-2</v>
      </c>
      <c r="AD976" s="94">
        <f>IF('Net zero activities &amp; levers'!$C$12="Off",'Activity data'!AW57*ManureNEF*NtoN2O*kgtoGg,IF('Net zero activities &amp; levers'!$C$12="PB",'Activity data'!AW57*ManureNEF*NtoN2O*kgtoGg,IF('Net zero activities &amp; levers'!$C$12="MS",'Net zero Activity data'!AW57*ManureNEF*NtoN2O*kgtoGg,"ERROR")))</f>
        <v>4.875035082381185E-2</v>
      </c>
      <c r="AE976" s="94">
        <f>IF('Net zero activities &amp; levers'!$C$12="Off",'Activity data'!AX57*ManureNEF*NtoN2O*kgtoGg,IF('Net zero activities &amp; levers'!$C$12="PB",'Activity data'!AX57*ManureNEF*NtoN2O*kgtoGg,IF('Net zero activities &amp; levers'!$C$12="MS",'Net zero Activity data'!AX57*ManureNEF*NtoN2O*kgtoGg,"ERROR")))</f>
        <v>4.8816214777594076E-2</v>
      </c>
      <c r="AF976" s="94">
        <f>IF('Net zero activities &amp; levers'!$C$12="Off",'Activity data'!AY57*ManureNEF*NtoN2O*kgtoGg,IF('Net zero activities &amp; levers'!$C$12="PB",'Activity data'!AY57*ManureNEF*NtoN2O*kgtoGg,IF('Net zero activities &amp; levers'!$C$12="MS",'Net zero Activity data'!AY57*ManureNEF*NtoN2O*kgtoGg,"ERROR")))</f>
        <v>4.888146285326099E-2</v>
      </c>
      <c r="AG976" s="94">
        <f>IF('Net zero activities &amp; levers'!$C$12="Off",'Activity data'!AZ57*ManureNEF*NtoN2O*kgtoGg,IF('Net zero activities &amp; levers'!$C$12="PB",'Activity data'!AZ57*ManureNEF*NtoN2O*kgtoGg,IF('Net zero activities &amp; levers'!$C$12="MS",'Net zero Activity data'!AZ57*ManureNEF*NtoN2O*kgtoGg,"ERROR")))</f>
        <v>4.8946490566350427E-2</v>
      </c>
      <c r="AH976" s="94">
        <f>IF('Net zero activities &amp; levers'!$C$12="Off",'Activity data'!BA57*ManureNEF*NtoN2O*kgtoGg,IF('Net zero activities &amp; levers'!$C$12="PB",'Activity data'!BA57*ManureNEF*NtoN2O*kgtoGg,IF('Net zero activities &amp; levers'!$C$12="MS",'Net zero Activity data'!BA57*ManureNEF*NtoN2O*kgtoGg,"ERROR")))</f>
        <v>4.901075711244629E-2</v>
      </c>
      <c r="AI976" s="94">
        <f>IF('Net zero activities &amp; levers'!$C$12="Off",'Activity data'!BB57*ManureNEF*NtoN2O*kgtoGg,IF('Net zero activities &amp; levers'!$C$12="PB",'Activity data'!BB57*ManureNEF*NtoN2O*kgtoGg,IF('Net zero activities &amp; levers'!$C$12="MS",'Net zero Activity data'!BB57*ManureNEF*NtoN2O*kgtoGg,"ERROR")))</f>
        <v>4.9075076146951828E-2</v>
      </c>
      <c r="AJ976" s="94">
        <f>IF('Net zero activities &amp; levers'!$C$12="Off",'Activity data'!BC57*ManureNEF*NtoN2O*kgtoGg,IF('Net zero activities &amp; levers'!$C$12="PB",'Activity data'!BC57*ManureNEF*NtoN2O*kgtoGg,IF('Net zero activities &amp; levers'!$C$12="MS",'Net zero Activity data'!BC57*ManureNEF*NtoN2O*kgtoGg,"ERROR")))</f>
        <v>4.9138775531575189E-2</v>
      </c>
      <c r="AK976" s="94">
        <f>IF('Net zero activities &amp; levers'!$C$12="Off",'Activity data'!BD57*ManureNEF*NtoN2O*kgtoGg,IF('Net zero activities &amp; levers'!$C$12="PB",'Activity data'!BD57*ManureNEF*NtoN2O*kgtoGg,IF('Net zero activities &amp; levers'!$C$12="MS",'Net zero Activity data'!BD57*ManureNEF*NtoN2O*kgtoGg,"ERROR")))</f>
        <v>4.9200235736860311E-2</v>
      </c>
      <c r="AL976" s="94">
        <f>IF('Net zero activities &amp; levers'!$C$12="Off",'Activity data'!BE57*ManureNEF*NtoN2O*kgtoGg,IF('Net zero activities &amp; levers'!$C$12="PB",'Activity data'!BE57*ManureNEF*NtoN2O*kgtoGg,IF('Net zero activities &amp; levers'!$C$12="MS",'Net zero Activity data'!BE57*ManureNEF*NtoN2O*kgtoGg,"ERROR")))</f>
        <v>4.9258879253864976E-2</v>
      </c>
      <c r="AM976" s="94">
        <f>IF('Net zero activities &amp; levers'!$C$12="Off",'Activity data'!BF57*ManureNEF*NtoN2O*kgtoGg,IF('Net zero activities &amp; levers'!$C$12="PB",'Activity data'!BF57*ManureNEF*NtoN2O*kgtoGg,IF('Net zero activities &amp; levers'!$C$12="MS",'Net zero Activity data'!BF57*ManureNEF*NtoN2O*kgtoGg,"ERROR")))</f>
        <v>4.9314745884139137E-2</v>
      </c>
      <c r="AN976" s="94">
        <f>IF('Net zero activities &amp; levers'!$C$12="Off",'Activity data'!BG57*ManureNEF*NtoN2O*kgtoGg,IF('Net zero activities &amp; levers'!$C$12="PB",'Activity data'!BG57*ManureNEF*NtoN2O*kgtoGg,IF('Net zero activities &amp; levers'!$C$12="MS",'Net zero Activity data'!BG57*ManureNEF*NtoN2O*kgtoGg,"ERROR")))</f>
        <v>4.9368940495370682E-2</v>
      </c>
      <c r="AO976" s="94">
        <f>IF('Net zero activities &amp; levers'!$C$12="Off",'Activity data'!BH57*ManureNEF*NtoN2O*kgtoGg,IF('Net zero activities &amp; levers'!$C$12="PB",'Activity data'!BH57*ManureNEF*NtoN2O*kgtoGg,IF('Net zero activities &amp; levers'!$C$12="MS",'Net zero Activity data'!BH57*ManureNEF*NtoN2O*kgtoGg,"ERROR")))</f>
        <v>4.9419350094034843E-2</v>
      </c>
      <c r="AP976" s="94">
        <f>IF('Net zero activities &amp; levers'!$C$12="Off",'Activity data'!BI57*ManureNEF*NtoN2O*kgtoGg,IF('Net zero activities &amp; levers'!$C$12="PB",'Activity data'!BI57*ManureNEF*NtoN2O*kgtoGg,IF('Net zero activities &amp; levers'!$C$12="MS",'Net zero Activity data'!BI57*ManureNEF*NtoN2O*kgtoGg,"ERROR")))</f>
        <v>4.9466352528654479E-2</v>
      </c>
      <c r="AQ976" s="94">
        <f>IF('Net zero activities &amp; levers'!$C$12="Off",'Activity data'!BJ57*ManureNEF*NtoN2O*kgtoGg,IF('Net zero activities &amp; levers'!$C$12="PB",'Activity data'!BJ57*ManureNEF*NtoN2O*kgtoGg,IF('Net zero activities &amp; levers'!$C$12="MS",'Net zero Activity data'!BJ57*ManureNEF*NtoN2O*kgtoGg,"ERROR")))</f>
        <v>4.9510106062625826E-2</v>
      </c>
      <c r="AR976" s="94">
        <f>IF('Net zero activities &amp; levers'!$C$12="Off",'Activity data'!BK57*ManureNEF*NtoN2O*kgtoGg,IF('Net zero activities &amp; levers'!$C$12="PB",'Activity data'!BK57*ManureNEF*NtoN2O*kgtoGg,IF('Net zero activities &amp; levers'!$C$12="MS",'Net zero Activity data'!BK57*ManureNEF*NtoN2O*kgtoGg,"ERROR")))</f>
        <v>4.9549945266280641E-2</v>
      </c>
      <c r="AS976" s="94">
        <f>IF('Net zero activities &amp; levers'!$C$12="Off",'Activity data'!BL57*ManureNEF*NtoN2O*kgtoGg,IF('Net zero activities &amp; levers'!$C$12="PB",'Activity data'!BL57*ManureNEF*NtoN2O*kgtoGg,IF('Net zero activities &amp; levers'!$C$12="MS",'Net zero Activity data'!BL57*ManureNEF*NtoN2O*kgtoGg,"ERROR")))</f>
        <v>4.9585138327678802E-2</v>
      </c>
      <c r="AT976" s="94">
        <f>IF('Net zero activities &amp; levers'!$C$12="Off",'Activity data'!BM57*ManureNEF*NtoN2O*kgtoGg,IF('Net zero activities &amp; levers'!$C$12="PB",'Activity data'!BM57*ManureNEF*NtoN2O*kgtoGg,IF('Net zero activities &amp; levers'!$C$12="MS",'Net zero Activity data'!BM57*ManureNEF*NtoN2O*kgtoGg,"ERROR")))</f>
        <v>4.9614078943930974E-2</v>
      </c>
      <c r="AU976" s="94">
        <f>IF('Net zero activities &amp; levers'!$C$12="Off",'Activity data'!BN57*ManureNEF*NtoN2O*kgtoGg,IF('Net zero activities &amp; levers'!$C$12="PB",'Activity data'!BN57*ManureNEF*NtoN2O*kgtoGg,IF('Net zero activities &amp; levers'!$C$12="MS",'Net zero Activity data'!BN57*ManureNEF*NtoN2O*kgtoGg,"ERROR")))</f>
        <v>4.9638410965511762E-2</v>
      </c>
      <c r="AV976" s="94">
        <f>IF('Net zero activities &amp; levers'!$C$12="Off",'Activity data'!BO57*ManureNEF*NtoN2O*kgtoGg,IF('Net zero activities &amp; levers'!$C$12="PB",'Activity data'!BO57*ManureNEF*NtoN2O*kgtoGg,IF('Net zero activities &amp; levers'!$C$12="MS",'Net zero Activity data'!BO57*ManureNEF*NtoN2O*kgtoGg,"ERROR")))</f>
        <v>4.9658805393930298E-2</v>
      </c>
      <c r="AW976" s="94">
        <f>IF('Net zero activities &amp; levers'!$C$12="Off",'Activity data'!BP57*ManureNEF*NtoN2O*kgtoGg,IF('Net zero activities &amp; levers'!$C$12="PB",'Activity data'!BP57*ManureNEF*NtoN2O*kgtoGg,IF('Net zero activities &amp; levers'!$C$12="MS",'Net zero Activity data'!BP57*ManureNEF*NtoN2O*kgtoGg,"ERROR")))</f>
        <v>4.9674299711508316E-2</v>
      </c>
      <c r="AY976" s="79"/>
      <c r="AZ976" s="79"/>
    </row>
    <row r="977" spans="1:52" x14ac:dyDescent="0.25">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7.4155715935563154E-3</v>
      </c>
      <c r="R977" s="22">
        <f t="shared" si="343"/>
        <v>7.4643602602570466E-3</v>
      </c>
      <c r="S977" s="22">
        <f t="shared" si="343"/>
        <v>7.445648564892029E-3</v>
      </c>
      <c r="T977" s="22">
        <f t="shared" si="343"/>
        <v>7.4577338337269202E-3</v>
      </c>
      <c r="U977" s="22">
        <f t="shared" si="343"/>
        <v>7.4579966791368151E-3</v>
      </c>
      <c r="V977" s="22">
        <f t="shared" si="343"/>
        <v>7.4605291285120773E-3</v>
      </c>
      <c r="W977" s="22">
        <f t="shared" si="343"/>
        <v>7.4753643058316672E-3</v>
      </c>
      <c r="X977" s="22">
        <f t="shared" si="343"/>
        <v>7.4969700596856387E-3</v>
      </c>
      <c r="Y977" s="22">
        <f t="shared" si="343"/>
        <v>7.5171945898967292E-3</v>
      </c>
      <c r="Z977" s="22">
        <f t="shared" si="343"/>
        <v>7.536264857338092E-3</v>
      </c>
      <c r="AA977" s="22">
        <f t="shared" ref="L977:AW980" si="344">AA1474</f>
        <v>7.5541359508139614E-3</v>
      </c>
      <c r="AB977" s="22">
        <f t="shared" si="344"/>
        <v>7.571204212548587E-3</v>
      </c>
      <c r="AC977" s="22">
        <f t="shared" si="344"/>
        <v>7.5877884289548541E-3</v>
      </c>
      <c r="AD977" s="22">
        <f t="shared" si="344"/>
        <v>7.6038348009783239E-3</v>
      </c>
      <c r="AE977" s="22">
        <f t="shared" si="344"/>
        <v>7.6193864248796164E-3</v>
      </c>
      <c r="AF977" s="22">
        <f t="shared" si="344"/>
        <v>7.6345278486947468E-3</v>
      </c>
      <c r="AG977" s="22">
        <f t="shared" si="344"/>
        <v>7.6493661802614753E-3</v>
      </c>
      <c r="AH977" s="22">
        <f t="shared" si="344"/>
        <v>7.6637931977367596E-3</v>
      </c>
      <c r="AI977" s="22">
        <f t="shared" si="344"/>
        <v>7.678008232817223E-3</v>
      </c>
      <c r="AJ977" s="22">
        <f t="shared" si="344"/>
        <v>7.6918710267490174E-3</v>
      </c>
      <c r="AK977" s="22">
        <f t="shared" si="344"/>
        <v>7.7050269321517805E-3</v>
      </c>
      <c r="AL977" s="22">
        <f t="shared" si="344"/>
        <v>7.7173585913482183E-3</v>
      </c>
      <c r="AM977" s="22">
        <f t="shared" si="344"/>
        <v>7.7288879821910744E-3</v>
      </c>
      <c r="AN977" s="22">
        <f t="shared" si="344"/>
        <v>7.7398760837182118E-3</v>
      </c>
      <c r="AO977" s="22">
        <f t="shared" si="344"/>
        <v>7.7498578922054195E-3</v>
      </c>
      <c r="AP977" s="22">
        <f t="shared" si="344"/>
        <v>7.7589301068001311E-3</v>
      </c>
      <c r="AQ977" s="22">
        <f t="shared" si="344"/>
        <v>7.7671389925368737E-3</v>
      </c>
      <c r="AR977" s="22">
        <f t="shared" si="344"/>
        <v>7.7743457304660793E-3</v>
      </c>
      <c r="AS977" s="22">
        <f t="shared" si="344"/>
        <v>7.7803971266300741E-3</v>
      </c>
      <c r="AT977" s="22">
        <f t="shared" si="344"/>
        <v>7.7849455648389063E-3</v>
      </c>
      <c r="AU977" s="22">
        <f t="shared" si="344"/>
        <v>7.7883687411193182E-3</v>
      </c>
      <c r="AV977" s="22">
        <f t="shared" si="344"/>
        <v>7.7908253006430447E-3</v>
      </c>
      <c r="AW977" s="22">
        <f t="shared" si="344"/>
        <v>7.7921100551359059E-3</v>
      </c>
      <c r="AY977" s="79"/>
      <c r="AZ977" s="79"/>
    </row>
    <row r="978" spans="1:52" x14ac:dyDescent="0.25">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8.7964358824768801E-2</v>
      </c>
      <c r="O978" s="22">
        <f t="shared" si="344"/>
        <v>8.8412215452112072E-2</v>
      </c>
      <c r="P978" s="22">
        <f t="shared" si="344"/>
        <v>8.8924932944132923E-2</v>
      </c>
      <c r="Q978" s="22">
        <f t="shared" si="344"/>
        <v>8.9476727309038592E-2</v>
      </c>
      <c r="R978" s="22">
        <f t="shared" si="344"/>
        <v>9.0065414259340087E-2</v>
      </c>
      <c r="S978" s="22">
        <f t="shared" si="344"/>
        <v>8.9839637831651067E-2</v>
      </c>
      <c r="T978" s="22">
        <f t="shared" si="344"/>
        <v>8.9985459403239057E-2</v>
      </c>
      <c r="U978" s="22">
        <f t="shared" si="344"/>
        <v>8.998863091156703E-2</v>
      </c>
      <c r="V978" s="22">
        <f t="shared" si="344"/>
        <v>9.0019187596148326E-2</v>
      </c>
      <c r="W978" s="22">
        <f t="shared" si="344"/>
        <v>9.0198189726848496E-2</v>
      </c>
      <c r="X978" s="22">
        <f t="shared" si="344"/>
        <v>9.0458886036163061E-2</v>
      </c>
      <c r="Y978" s="22">
        <f t="shared" si="344"/>
        <v>9.0702916418962359E-2</v>
      </c>
      <c r="Z978" s="22">
        <f t="shared" si="344"/>
        <v>9.0933019398622597E-2</v>
      </c>
      <c r="AA978" s="22">
        <f t="shared" si="344"/>
        <v>9.1148653073988131E-2</v>
      </c>
      <c r="AB978" s="22">
        <f t="shared" si="344"/>
        <v>9.1354599733878203E-2</v>
      </c>
      <c r="AC978" s="22">
        <f t="shared" si="344"/>
        <v>9.1554705874085499E-2</v>
      </c>
      <c r="AD978" s="22">
        <f t="shared" si="344"/>
        <v>9.1748322352023765E-2</v>
      </c>
      <c r="AE978" s="22">
        <f t="shared" si="344"/>
        <v>9.1935969169733386E-2</v>
      </c>
      <c r="AF978" s="22">
        <f t="shared" si="344"/>
        <v>9.2118666488838791E-2</v>
      </c>
      <c r="AG978" s="22">
        <f t="shared" si="344"/>
        <v>9.2297706678872285E-2</v>
      </c>
      <c r="AH978" s="22">
        <f t="shared" si="344"/>
        <v>9.2471783928647647E-2</v>
      </c>
      <c r="AI978" s="22">
        <f t="shared" si="344"/>
        <v>9.2643303386256037E-2</v>
      </c>
      <c r="AJ978" s="22">
        <f t="shared" si="344"/>
        <v>9.2810572681242626E-2</v>
      </c>
      <c r="AK978" s="22">
        <f t="shared" si="344"/>
        <v>9.2969312617250999E-2</v>
      </c>
      <c r="AL978" s="22">
        <f t="shared" si="344"/>
        <v>9.3118107149576246E-2</v>
      </c>
      <c r="AM978" s="22">
        <f t="shared" si="344"/>
        <v>9.3257221464295006E-2</v>
      </c>
      <c r="AN978" s="22">
        <f t="shared" si="344"/>
        <v>9.3389804549979458E-2</v>
      </c>
      <c r="AO978" s="22">
        <f t="shared" si="344"/>
        <v>9.3510245644073564E-2</v>
      </c>
      <c r="AP978" s="22">
        <f t="shared" si="344"/>
        <v>9.3619711524233831E-2</v>
      </c>
      <c r="AQ978" s="22">
        <f t="shared" si="344"/>
        <v>9.3718760427114856E-2</v>
      </c>
      <c r="AR978" s="22">
        <f t="shared" si="344"/>
        <v>9.3805717355025783E-2</v>
      </c>
      <c r="AS978" s="22">
        <f t="shared" si="344"/>
        <v>9.387873386057409E-2</v>
      </c>
      <c r="AT978" s="22">
        <f t="shared" si="344"/>
        <v>9.3933615586164518E-2</v>
      </c>
      <c r="AU978" s="22">
        <f t="shared" si="344"/>
        <v>9.3974919834489676E-2</v>
      </c>
      <c r="AV978" s="22">
        <f t="shared" si="344"/>
        <v>9.40045608276147E-2</v>
      </c>
      <c r="AW978" s="22">
        <f t="shared" si="344"/>
        <v>9.402006275163588E-2</v>
      </c>
      <c r="AY978" s="79"/>
      <c r="AZ978" s="79"/>
    </row>
    <row r="979" spans="1:52" x14ac:dyDescent="0.25">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5">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5">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0.12100901910045002</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0.11660641339960408</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0.10257712115041472</v>
      </c>
      <c r="T981" s="94">
        <f>IF('Net zero activities &amp; levers'!$C$12="Off",'Activity data'!AM62*ManureNEF*NtoN2O*kgtoGg,IF('Net zero activities &amp; levers'!$C$12="PB",'Activity data'!AM62*ManureNEF*NtoN2O*kgtoGg,IF('Net zero activities &amp; levers'!$C$12="MS",'Net zero Activity data'!AM62*ManureNEF*NtoN2O*kgtoGg,"ERROR")))</f>
        <v>0.10612173832190724</v>
      </c>
      <c r="U981" s="94">
        <f>IF('Net zero activities &amp; levers'!$C$12="Off",'Activity data'!AN62*ManureNEF*NtoN2O*kgtoGg,IF('Net zero activities &amp; levers'!$C$12="PB",'Activity data'!AN62*ManureNEF*NtoN2O*kgtoGg,IF('Net zero activities &amp; levers'!$C$12="MS",'Net zero Activity data'!AN62*ManureNEF*NtoN2O*kgtoGg,"ERROR")))</f>
        <v>0.10603051457441355</v>
      </c>
      <c r="V981" s="94">
        <f>IF('Net zero activities &amp; levers'!$C$12="Off",'Activity data'!AO62*ManureNEF*NtoN2O*kgtoGg,IF('Net zero activities &amp; levers'!$C$12="PB",'Activity data'!AO62*ManureNEF*NtoN2O*kgtoGg,IF('Net zero activities &amp; levers'!$C$12="MS",'Net zero Activity data'!AO62*ManureNEF*NtoN2O*kgtoGg,"ERROR")))</f>
        <v>0.1036407345850178</v>
      </c>
      <c r="W981" s="94">
        <f>IF('Net zero activities &amp; levers'!$C$12="Off",'Activity data'!AP62*ManureNEF*NtoN2O*kgtoGg,IF('Net zero activities &amp; levers'!$C$12="PB",'Activity data'!AP62*ManureNEF*NtoN2O*kgtoGg,IF('Net zero activities &amp; levers'!$C$12="MS",'Net zero Activity data'!AP62*ManureNEF*NtoN2O*kgtoGg,"ERROR")))</f>
        <v>0.10235637270354113</v>
      </c>
      <c r="X981" s="94">
        <f>IF('Net zero activities &amp; levers'!$C$12="Off",'Activity data'!AQ62*ManureNEF*NtoN2O*kgtoGg,IF('Net zero activities &amp; levers'!$C$12="PB",'Activity data'!AQ62*ManureNEF*NtoN2O*kgtoGg,IF('Net zero activities &amp; levers'!$C$12="MS",'Net zero Activity data'!AQ62*ManureNEF*NtoN2O*kgtoGg,"ERROR")))</f>
        <v>0.10122895975061659</v>
      </c>
      <c r="Y981" s="94">
        <f>IF('Net zero activities &amp; levers'!$C$12="Off",'Activity data'!AR62*ManureNEF*NtoN2O*kgtoGg,IF('Net zero activities &amp; levers'!$C$12="PB",'Activity data'!AR62*ManureNEF*NtoN2O*kgtoGg,IF('Net zero activities &amp; levers'!$C$12="MS",'Net zero Activity data'!AR62*ManureNEF*NtoN2O*kgtoGg,"ERROR")))</f>
        <v>0.10055360331560556</v>
      </c>
      <c r="Z981" s="94">
        <f>IF('Net zero activities &amp; levers'!$C$12="Off",'Activity data'!AS62*ManureNEF*NtoN2O*kgtoGg,IF('Net zero activities &amp; levers'!$C$12="PB",'Activity data'!AS62*ManureNEF*NtoN2O*kgtoGg,IF('Net zero activities &amp; levers'!$C$12="MS",'Net zero Activity data'!AS62*ManureNEF*NtoN2O*kgtoGg,"ERROR")))</f>
        <v>0.10018513789519663</v>
      </c>
      <c r="AA981" s="94">
        <f>IF('Net zero activities &amp; levers'!$C$12="Off",'Activity data'!AT62*ManureNEF*NtoN2O*kgtoGg,IF('Net zero activities &amp; levers'!$C$12="PB",'Activity data'!AT62*ManureNEF*NtoN2O*kgtoGg,IF('Net zero activities &amp; levers'!$C$12="MS",'Net zero Activity data'!AT62*ManureNEF*NtoN2O*kgtoGg,"ERROR")))</f>
        <v>0.10011583979014999</v>
      </c>
      <c r="AB981" s="94">
        <f>IF('Net zero activities &amp; levers'!$C$12="Off",'Activity data'!AU62*ManureNEF*NtoN2O*kgtoGg,IF('Net zero activities &amp; levers'!$C$12="PB",'Activity data'!AU62*ManureNEF*NtoN2O*kgtoGg,IF('Net zero activities &amp; levers'!$C$12="MS",'Net zero Activity data'!AU62*ManureNEF*NtoN2O*kgtoGg,"ERROR")))</f>
        <v>0.10060044292898597</v>
      </c>
      <c r="AC981" s="94">
        <f>IF('Net zero activities &amp; levers'!$C$12="Off",'Activity data'!AV62*ManureNEF*NtoN2O*kgtoGg,IF('Net zero activities &amp; levers'!$C$12="PB",'Activity data'!AV62*ManureNEF*NtoN2O*kgtoGg,IF('Net zero activities &amp; levers'!$C$12="MS",'Net zero Activity data'!AV62*ManureNEF*NtoN2O*kgtoGg,"ERROR")))</f>
        <v>0.10165526096833698</v>
      </c>
      <c r="AD981" s="94">
        <f>IF('Net zero activities &amp; levers'!$C$12="Off",'Activity data'!AW62*ManureNEF*NtoN2O*kgtoGg,IF('Net zero activities &amp; levers'!$C$12="PB",'Activity data'!AW62*ManureNEF*NtoN2O*kgtoGg,IF('Net zero activities &amp; levers'!$C$12="MS",'Net zero Activity data'!AW62*ManureNEF*NtoN2O*kgtoGg,"ERROR")))</f>
        <v>0.10315232591064444</v>
      </c>
      <c r="AE981" s="94">
        <f>IF('Net zero activities &amp; levers'!$C$12="Off",'Activity data'!AX62*ManureNEF*NtoN2O*kgtoGg,IF('Net zero activities &amp; levers'!$C$12="PB",'Activity data'!AX62*ManureNEF*NtoN2O*kgtoGg,IF('Net zero activities &amp; levers'!$C$12="MS",'Net zero Activity data'!AX62*ManureNEF*NtoN2O*kgtoGg,"ERROR")))</f>
        <v>0.10477689916810205</v>
      </c>
      <c r="AF981" s="94">
        <f>IF('Net zero activities &amp; levers'!$C$12="Off",'Activity data'!AY62*ManureNEF*NtoN2O*kgtoGg,IF('Net zero activities &amp; levers'!$C$12="PB",'Activity data'!AY62*ManureNEF*NtoN2O*kgtoGg,IF('Net zero activities &amp; levers'!$C$12="MS",'Net zero Activity data'!AY62*ManureNEF*NtoN2O*kgtoGg,"ERROR")))</f>
        <v>0.10655681280553714</v>
      </c>
      <c r="AG981" s="94">
        <f>IF('Net zero activities &amp; levers'!$C$12="Off",'Activity data'!AZ62*ManureNEF*NtoN2O*kgtoGg,IF('Net zero activities &amp; levers'!$C$12="PB",'Activity data'!AZ62*ManureNEF*NtoN2O*kgtoGg,IF('Net zero activities &amp; levers'!$C$12="MS",'Net zero Activity data'!AZ62*ManureNEF*NtoN2O*kgtoGg,"ERROR")))</f>
        <v>0.10882806063893279</v>
      </c>
      <c r="AH981" s="94">
        <f>IF('Net zero activities &amp; levers'!$C$12="Off",'Activity data'!BA62*ManureNEF*NtoN2O*kgtoGg,IF('Net zero activities &amp; levers'!$C$12="PB",'Activity data'!BA62*ManureNEF*NtoN2O*kgtoGg,IF('Net zero activities &amp; levers'!$C$12="MS",'Net zero Activity data'!BA62*ManureNEF*NtoN2O*kgtoGg,"ERROR")))</f>
        <v>0.11126188610963902</v>
      </c>
      <c r="AI981" s="94">
        <f>IF('Net zero activities &amp; levers'!$C$12="Off",'Activity data'!BB62*ManureNEF*NtoN2O*kgtoGg,IF('Net zero activities &amp; levers'!$C$12="PB",'Activity data'!BB62*ManureNEF*NtoN2O*kgtoGg,IF('Net zero activities &amp; levers'!$C$12="MS",'Net zero Activity data'!BB62*ManureNEF*NtoN2O*kgtoGg,"ERROR")))</f>
        <v>0.11386230951414482</v>
      </c>
      <c r="AJ981" s="94">
        <f>IF('Net zero activities &amp; levers'!$C$12="Off",'Activity data'!BC62*ManureNEF*NtoN2O*kgtoGg,IF('Net zero activities &amp; levers'!$C$12="PB",'Activity data'!BC62*ManureNEF*NtoN2O*kgtoGg,IF('Net zero activities &amp; levers'!$C$12="MS",'Net zero Activity data'!BC62*ManureNEF*NtoN2O*kgtoGg,"ERROR")))</f>
        <v>0.11665295090720325</v>
      </c>
      <c r="AK981" s="94">
        <f>IF('Net zero activities &amp; levers'!$C$12="Off",'Activity data'!BD62*ManureNEF*NtoN2O*kgtoGg,IF('Net zero activities &amp; levers'!$C$12="PB",'Activity data'!BD62*ManureNEF*NtoN2O*kgtoGg,IF('Net zero activities &amp; levers'!$C$12="MS",'Net zero Activity data'!BD62*ManureNEF*NtoN2O*kgtoGg,"ERROR")))</f>
        <v>0.11955448296180408</v>
      </c>
      <c r="AL981" s="94">
        <f>IF('Net zero activities &amp; levers'!$C$12="Off",'Activity data'!BE62*ManureNEF*NtoN2O*kgtoGg,IF('Net zero activities &amp; levers'!$C$12="PB",'Activity data'!BE62*ManureNEF*NtoN2O*kgtoGg,IF('Net zero activities &amp; levers'!$C$12="MS",'Net zero Activity data'!BE62*ManureNEF*NtoN2O*kgtoGg,"ERROR")))</f>
        <v>0.12240449334862206</v>
      </c>
      <c r="AM981" s="94">
        <f>IF('Net zero activities &amp; levers'!$C$12="Off",'Activity data'!BF62*ManureNEF*NtoN2O*kgtoGg,IF('Net zero activities &amp; levers'!$C$12="PB",'Activity data'!BF62*ManureNEF*NtoN2O*kgtoGg,IF('Net zero activities &amp; levers'!$C$12="MS",'Net zero Activity data'!BF62*ManureNEF*NtoN2O*kgtoGg,"ERROR")))</f>
        <v>0.12514279113351157</v>
      </c>
      <c r="AN981" s="94">
        <f>IF('Net zero activities &amp; levers'!$C$12="Off",'Activity data'!BG62*ManureNEF*NtoN2O*kgtoGg,IF('Net zero activities &amp; levers'!$C$12="PB",'Activity data'!BG62*ManureNEF*NtoN2O*kgtoGg,IF('Net zero activities &amp; levers'!$C$12="MS",'Net zero Activity data'!BG62*ManureNEF*NtoN2O*kgtoGg,"ERROR")))</f>
        <v>0.12798748329061832</v>
      </c>
      <c r="AO981" s="94">
        <f>IF('Net zero activities &amp; levers'!$C$12="Off",'Activity data'!BH62*ManureNEF*NtoN2O*kgtoGg,IF('Net zero activities &amp; levers'!$C$12="PB",'Activity data'!BH62*ManureNEF*NtoN2O*kgtoGg,IF('Net zero activities &amp; levers'!$C$12="MS",'Net zero Activity data'!BH62*ManureNEF*NtoN2O*kgtoGg,"ERROR")))</f>
        <v>0.13062298874605013</v>
      </c>
      <c r="AP981" s="94">
        <f>IF('Net zero activities &amp; levers'!$C$12="Off",'Activity data'!BI62*ManureNEF*NtoN2O*kgtoGg,IF('Net zero activities &amp; levers'!$C$12="PB",'Activity data'!BI62*ManureNEF*NtoN2O*kgtoGg,IF('Net zero activities &amp; levers'!$C$12="MS",'Net zero Activity data'!BI62*ManureNEF*NtoN2O*kgtoGg,"ERROR")))</f>
        <v>0.13332536020230906</v>
      </c>
      <c r="AQ981" s="94">
        <f>IF('Net zero activities &amp; levers'!$C$12="Off",'Activity data'!BJ62*ManureNEF*NtoN2O*kgtoGg,IF('Net zero activities &amp; levers'!$C$12="PB",'Activity data'!BJ62*ManureNEF*NtoN2O*kgtoGg,IF('Net zero activities &amp; levers'!$C$12="MS",'Net zero Activity data'!BJ62*ManureNEF*NtoN2O*kgtoGg,"ERROR")))</f>
        <v>0.13615436014686075</v>
      </c>
      <c r="AR981" s="94">
        <f>IF('Net zero activities &amp; levers'!$C$12="Off",'Activity data'!BK62*ManureNEF*NtoN2O*kgtoGg,IF('Net zero activities &amp; levers'!$C$12="PB",'Activity data'!BK62*ManureNEF*NtoN2O*kgtoGg,IF('Net zero activities &amp; levers'!$C$12="MS",'Net zero Activity data'!BK62*ManureNEF*NtoN2O*kgtoGg,"ERROR")))</f>
        <v>0.13911846964021221</v>
      </c>
      <c r="AS981" s="94">
        <f>IF('Net zero activities &amp; levers'!$C$12="Off",'Activity data'!BL62*ManureNEF*NtoN2O*kgtoGg,IF('Net zero activities &amp; levers'!$C$12="PB",'Activity data'!BL62*ManureNEF*NtoN2O*kgtoGg,IF('Net zero activities &amp; levers'!$C$12="MS",'Net zero Activity data'!BL62*ManureNEF*NtoN2O*kgtoGg,"ERROR")))</f>
        <v>0.14222468867268048</v>
      </c>
      <c r="AT981" s="94">
        <f>IF('Net zero activities &amp; levers'!$C$12="Off",'Activity data'!BM62*ManureNEF*NtoN2O*kgtoGg,IF('Net zero activities &amp; levers'!$C$12="PB",'Activity data'!BM62*ManureNEF*NtoN2O*kgtoGg,IF('Net zero activities &amp; levers'!$C$12="MS",'Net zero Activity data'!BM62*ManureNEF*NtoN2O*kgtoGg,"ERROR")))</f>
        <v>0.14508620992791244</v>
      </c>
      <c r="AU981" s="94">
        <f>IF('Net zero activities &amp; levers'!$C$12="Off",'Activity data'!BN62*ManureNEF*NtoN2O*kgtoGg,IF('Net zero activities &amp; levers'!$C$12="PB",'Activity data'!BN62*ManureNEF*NtoN2O*kgtoGg,IF('Net zero activities &amp; levers'!$C$12="MS",'Net zero Activity data'!BN62*ManureNEF*NtoN2O*kgtoGg,"ERROR")))</f>
        <v>0.14808269746470262</v>
      </c>
      <c r="AV981" s="94">
        <f>IF('Net zero activities &amp; levers'!$C$12="Off",'Activity data'!BO62*ManureNEF*NtoN2O*kgtoGg,IF('Net zero activities &amp; levers'!$C$12="PB",'Activity data'!BO62*ManureNEF*NtoN2O*kgtoGg,IF('Net zero activities &amp; levers'!$C$12="MS",'Net zero Activity data'!BO62*ManureNEF*NtoN2O*kgtoGg,"ERROR")))</f>
        <v>0.15134508064341001</v>
      </c>
      <c r="AW981" s="94">
        <f>IF('Net zero activities &amp; levers'!$C$12="Off",'Activity data'!BP62*ManureNEF*NtoN2O*kgtoGg,IF('Net zero activities &amp; levers'!$C$12="PB",'Activity data'!BP62*ManureNEF*NtoN2O*kgtoGg,IF('Net zero activities &amp; levers'!$C$12="MS",'Net zero Activity data'!BP62*ManureNEF*NtoN2O*kgtoGg,"ERROR")))</f>
        <v>0.15480705115761836</v>
      </c>
      <c r="AY981" s="79"/>
      <c r="AZ981" s="79"/>
    </row>
    <row r="982" spans="1:52" x14ac:dyDescent="0.25">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3.0700450247237832E-2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2.9583492368545926E-2</v>
      </c>
      <c r="R982" s="94">
        <f>IF('Net zero activities &amp; levers'!$C$12="Off",'Activity data'!AK63*ManureNEF*NtoN2O*kgtoGg,IF('Net zero activities &amp; levers'!$C$12="PB",'Activity data'!AK63*ManureNEF*NtoN2O*kgtoGg,IF('Net zero activities &amp; levers'!$C$12="MS",'Net zero Activity data'!AK63*ManureNEF*NtoN2O*kgtoGg,"ERROR")))</f>
        <v>2.9155206131309685E-2</v>
      </c>
      <c r="S982" s="94">
        <f>IF('Net zero activities &amp; levers'!$C$12="Off",'Activity data'!AL63*ManureNEF*NtoN2O*kgtoGg,IF('Net zero activities &amp; levers'!$C$12="PB",'Activity data'!AL63*ManureNEF*NtoN2O*kgtoGg,IF('Net zero activities &amp; levers'!$C$12="MS",'Net zero Activity data'!AL63*ManureNEF*NtoN2O*kgtoGg,"ERROR")))</f>
        <v>2.6024207350768307E-2</v>
      </c>
      <c r="T982" s="94">
        <f>IF('Net zero activities &amp; levers'!$C$12="Off",'Activity data'!AM63*ManureNEF*NtoN2O*kgtoGg,IF('Net zero activities &amp; levers'!$C$12="PB",'Activity data'!AM63*ManureNEF*NtoN2O*kgtoGg,IF('Net zero activities &amp; levers'!$C$12="MS",'Net zero Activity data'!AM63*ManureNEF*NtoN2O*kgtoGg,"ERROR")))</f>
        <v>2.6923490263131886E-2</v>
      </c>
      <c r="U982" s="94">
        <f>IF('Net zero activities &amp; levers'!$C$12="Off",'Activity data'!AN63*ManureNEF*NtoN2O*kgtoGg,IF('Net zero activities &amp; levers'!$C$12="PB",'Activity data'!AN63*ManureNEF*NtoN2O*kgtoGg,IF('Net zero activities &amp; levers'!$C$12="MS",'Net zero Activity data'!AN63*ManureNEF*NtoN2O*kgtoGg,"ERROR")))</f>
        <v>2.6900346450033353E-2</v>
      </c>
      <c r="V982" s="94">
        <f>IF('Net zero activities &amp; levers'!$C$12="Off",'Activity data'!AO63*ManureNEF*NtoN2O*kgtoGg,IF('Net zero activities &amp; levers'!$C$12="PB",'Activity data'!AO63*ManureNEF*NtoN2O*kgtoGg,IF('Net zero activities &amp; levers'!$C$12="MS",'Net zero Activity data'!AO63*ManureNEF*NtoN2O*kgtoGg,"ERROR")))</f>
        <v>2.6294050140785639E-2</v>
      </c>
      <c r="W982" s="94">
        <f>IF('Net zero activities &amp; levers'!$C$12="Off",'Activity data'!AP63*ManureNEF*NtoN2O*kgtoGg,IF('Net zero activities &amp; levers'!$C$12="PB",'Activity data'!AP63*ManureNEF*NtoN2O*kgtoGg,IF('Net zero activities &amp; levers'!$C$12="MS",'Net zero Activity data'!AP63*ManureNEF*NtoN2O*kgtoGg,"ERROR")))</f>
        <v>2.5968202626816525E-2</v>
      </c>
      <c r="X982" s="94">
        <f>IF('Net zero activities &amp; levers'!$C$12="Off",'Activity data'!AQ63*ManureNEF*NtoN2O*kgtoGg,IF('Net zero activities &amp; levers'!$C$12="PB",'Activity data'!AQ63*ManureNEF*NtoN2O*kgtoGg,IF('Net zero activities &amp; levers'!$C$12="MS",'Net zero Activity data'!AQ63*ManureNEF*NtoN2O*kgtoGg,"ERROR")))</f>
        <v>2.5682173655367548E-2</v>
      </c>
      <c r="Y982" s="94">
        <f>IF('Net zero activities &amp; levers'!$C$12="Off",'Activity data'!AR63*ManureNEF*NtoN2O*kgtoGg,IF('Net zero activities &amp; levers'!$C$12="PB",'Activity data'!AR63*ManureNEF*NtoN2O*kgtoGg,IF('Net zero activities &amp; levers'!$C$12="MS",'Net zero Activity data'!AR63*ManureNEF*NtoN2O*kgtoGg,"ERROR")))</f>
        <v>2.5510833148797568E-2</v>
      </c>
      <c r="Z982" s="94">
        <f>IF('Net zero activities &amp; levers'!$C$12="Off",'Activity data'!AS63*ManureNEF*NtoN2O*kgtoGg,IF('Net zero activities &amp; levers'!$C$12="PB",'Activity data'!AS63*ManureNEF*NtoN2O*kgtoGg,IF('Net zero activities &amp; levers'!$C$12="MS",'Net zero Activity data'!AS63*ManureNEF*NtoN2O*kgtoGg,"ERROR")))</f>
        <v>2.5417352064567786E-2</v>
      </c>
      <c r="AA982" s="94">
        <f>IF('Net zero activities &amp; levers'!$C$12="Off",'Activity data'!AT63*ManureNEF*NtoN2O*kgtoGg,IF('Net zero activities &amp; levers'!$C$12="PB",'Activity data'!AT63*ManureNEF*NtoN2O*kgtoGg,IF('Net zero activities &amp; levers'!$C$12="MS",'Net zero Activity data'!AT63*ManureNEF*NtoN2O*kgtoGg,"ERROR")))</f>
        <v>2.539977087068631E-2</v>
      </c>
      <c r="AB982" s="94">
        <f>IF('Net zero activities &amp; levers'!$C$12="Off",'Activity data'!AU63*ManureNEF*NtoN2O*kgtoGg,IF('Net zero activities &amp; levers'!$C$12="PB",'Activity data'!AU63*ManureNEF*NtoN2O*kgtoGg,IF('Net zero activities &amp; levers'!$C$12="MS",'Net zero Activity data'!AU63*ManureNEF*NtoN2O*kgtoGg,"ERROR")))</f>
        <v>2.5522716537580269E-2</v>
      </c>
      <c r="AC982" s="94">
        <f>IF('Net zero activities &amp; levers'!$C$12="Off",'Activity data'!AV63*ManureNEF*NtoN2O*kgtoGg,IF('Net zero activities &amp; levers'!$C$12="PB",'Activity data'!AV63*ManureNEF*NtoN2O*kgtoGg,IF('Net zero activities &amp; levers'!$C$12="MS",'Net zero Activity data'!AV63*ManureNEF*NtoN2O*kgtoGg,"ERROR")))</f>
        <v>2.5790327902234858E-2</v>
      </c>
      <c r="AD982" s="94">
        <f>IF('Net zero activities &amp; levers'!$C$12="Off",'Activity data'!AW63*ManureNEF*NtoN2O*kgtoGg,IF('Net zero activities &amp; levers'!$C$12="PB",'Activity data'!AW63*ManureNEF*NtoN2O*kgtoGg,IF('Net zero activities &amp; levers'!$C$12="MS",'Net zero Activity data'!AW63*ManureNEF*NtoN2O*kgtoGg,"ERROR")))</f>
        <v>2.6170138994993514E-2</v>
      </c>
      <c r="AE982" s="94">
        <f>IF('Net zero activities &amp; levers'!$C$12="Off",'Activity data'!AX63*ManureNEF*NtoN2O*kgtoGg,IF('Net zero activities &amp; levers'!$C$12="PB",'Activity data'!AX63*ManureNEF*NtoN2O*kgtoGg,IF('Net zero activities &amp; levers'!$C$12="MS",'Net zero Activity data'!AX63*ManureNEF*NtoN2O*kgtoGg,"ERROR")))</f>
        <v>2.6582299434226301E-2</v>
      </c>
      <c r="AF982" s="94">
        <f>IF('Net zero activities &amp; levers'!$C$12="Off",'Activity data'!AY63*ManureNEF*NtoN2O*kgtoGg,IF('Net zero activities &amp; levers'!$C$12="PB",'Activity data'!AY63*ManureNEF*NtoN2O*kgtoGg,IF('Net zero activities &amp; levers'!$C$12="MS",'Net zero Activity data'!AY63*ManureNEF*NtoN2O*kgtoGg,"ERROR")))</f>
        <v>2.7033870321063219E-2</v>
      </c>
      <c r="AG982" s="94">
        <f>IF('Net zero activities &amp; levers'!$C$12="Off",'Activity data'!AZ63*ManureNEF*NtoN2O*kgtoGg,IF('Net zero activities &amp; levers'!$C$12="PB",'Activity data'!AZ63*ManureNEF*NtoN2O*kgtoGg,IF('Net zero activities &amp; levers'!$C$12="MS",'Net zero Activity data'!AZ63*ManureNEF*NtoN2O*kgtoGg,"ERROR")))</f>
        <v>2.7610094569690744E-2</v>
      </c>
      <c r="AH982" s="94">
        <f>IF('Net zero activities &amp; levers'!$C$12="Off",'Activity data'!BA63*ManureNEF*NtoN2O*kgtoGg,IF('Net zero activities &amp; levers'!$C$12="PB",'Activity data'!BA63*ManureNEF*NtoN2O*kgtoGg,IF('Net zero activities &amp; levers'!$C$12="MS",'Net zero Activity data'!BA63*ManureNEF*NtoN2O*kgtoGg,"ERROR")))</f>
        <v>2.8227565385744974E-2</v>
      </c>
      <c r="AI982" s="94">
        <f>IF('Net zero activities &amp; levers'!$C$12="Off",'Activity data'!BB63*ManureNEF*NtoN2O*kgtoGg,IF('Net zero activities &amp; levers'!$C$12="PB",'Activity data'!BB63*ManureNEF*NtoN2O*kgtoGg,IF('Net zero activities &amp; levers'!$C$12="MS",'Net zero Activity data'!BB63*ManureNEF*NtoN2O*kgtoGg,"ERROR")))</f>
        <v>2.8887302733797623E-2</v>
      </c>
      <c r="AJ982" s="94">
        <f>IF('Net zero activities &amp; levers'!$C$12="Off",'Activity data'!BC63*ManureNEF*NtoN2O*kgtoGg,IF('Net zero activities &amp; levers'!$C$12="PB",'Activity data'!BC63*ManureNEF*NtoN2O*kgtoGg,IF('Net zero activities &amp; levers'!$C$12="MS",'Net zero Activity data'!BC63*ManureNEF*NtoN2O*kgtoGg,"ERROR")))</f>
        <v>2.9595299111938284E-2</v>
      </c>
      <c r="AK982" s="94">
        <f>IF('Net zero activities &amp; levers'!$C$12="Off",'Activity data'!BD63*ManureNEF*NtoN2O*kgtoGg,IF('Net zero activities &amp; levers'!$C$12="PB",'Activity data'!BD63*ManureNEF*NtoN2O*kgtoGg,IF('Net zero activities &amp; levers'!$C$12="MS",'Net zero Activity data'!BD63*ManureNEF*NtoN2O*kgtoGg,"ERROR")))</f>
        <v>3.0331428874374376E-2</v>
      </c>
      <c r="AL982" s="94">
        <f>IF('Net zero activities &amp; levers'!$C$12="Off",'Activity data'!BE63*ManureNEF*NtoN2O*kgtoGg,IF('Net zero activities &amp; levers'!$C$12="PB",'Activity data'!BE63*ManureNEF*NtoN2O*kgtoGg,IF('Net zero activities &amp; levers'!$C$12="MS",'Net zero Activity data'!BE63*ManureNEF*NtoN2O*kgtoGg,"ERROR")))</f>
        <v>3.1054487392946327E-2</v>
      </c>
      <c r="AM982" s="94">
        <f>IF('Net zero activities &amp; levers'!$C$12="Off",'Activity data'!BF63*ManureNEF*NtoN2O*kgtoGg,IF('Net zero activities &amp; levers'!$C$12="PB",'Activity data'!BF63*ManureNEF*NtoN2O*kgtoGg,IF('Net zero activities &amp; levers'!$C$12="MS",'Net zero Activity data'!BF63*ManureNEF*NtoN2O*kgtoGg,"ERROR")))</f>
        <v>3.1749203997808124E-2</v>
      </c>
      <c r="AN982" s="94">
        <f>IF('Net zero activities &amp; levers'!$C$12="Off",'Activity data'!BG63*ManureNEF*NtoN2O*kgtoGg,IF('Net zero activities &amp; levers'!$C$12="PB",'Activity data'!BG63*ManureNEF*NtoN2O*kgtoGg,IF('Net zero activities &amp; levers'!$C$12="MS",'Net zero Activity data'!BG63*ManureNEF*NtoN2O*kgtoGg,"ERROR")))</f>
        <v>3.2470913261193425E-2</v>
      </c>
      <c r="AO982" s="94">
        <f>IF('Net zero activities &amp; levers'!$C$12="Off",'Activity data'!BH63*ManureNEF*NtoN2O*kgtoGg,IF('Net zero activities &amp; levers'!$C$12="PB",'Activity data'!BH63*ManureNEF*NtoN2O*kgtoGg,IF('Net zero activities &amp; levers'!$C$12="MS",'Net zero Activity data'!BH63*ManureNEF*NtoN2O*kgtoGg,"ERROR")))</f>
        <v>3.3139551059535081E-2</v>
      </c>
      <c r="AP982" s="94">
        <f>IF('Net zero activities &amp; levers'!$C$12="Off",'Activity data'!BI63*ManureNEF*NtoN2O*kgtoGg,IF('Net zero activities &amp; levers'!$C$12="PB",'Activity data'!BI63*ManureNEF*NtoN2O*kgtoGg,IF('Net zero activities &amp; levers'!$C$12="MS",'Net zero Activity data'!BI63*ManureNEF*NtoN2O*kgtoGg,"ERROR")))</f>
        <v>3.3825153017630158E-2</v>
      </c>
      <c r="AQ982" s="94">
        <f>IF('Net zero activities &amp; levers'!$C$12="Off",'Activity data'!BJ63*ManureNEF*NtoN2O*kgtoGg,IF('Net zero activities &amp; levers'!$C$12="PB",'Activity data'!BJ63*ManureNEF*NtoN2O*kgtoGg,IF('Net zero activities &amp; levers'!$C$12="MS",'Net zero Activity data'!BJ63*ManureNEF*NtoN2O*kgtoGg,"ERROR")))</f>
        <v>3.454288110676583E-2</v>
      </c>
      <c r="AR982" s="94">
        <f>IF('Net zero activities &amp; levers'!$C$12="Off",'Activity data'!BK63*ManureNEF*NtoN2O*kgtoGg,IF('Net zero activities &amp; levers'!$C$12="PB",'Activity data'!BK63*ManureNEF*NtoN2O*kgtoGg,IF('Net zero activities &amp; levers'!$C$12="MS",'Net zero Activity data'!BK63*ManureNEF*NtoN2O*kgtoGg,"ERROR")))</f>
        <v>3.5294887004379646E-2</v>
      </c>
      <c r="AS982" s="94">
        <f>IF('Net zero activities &amp; levers'!$C$12="Off",'Activity data'!BL63*ManureNEF*NtoN2O*kgtoGg,IF('Net zero activities &amp; levers'!$C$12="PB",'Activity data'!BL63*ManureNEF*NtoN2O*kgtoGg,IF('Net zero activities &amp; levers'!$C$12="MS",'Net zero Activity data'!BL63*ManureNEF*NtoN2O*kgtoGg,"ERROR")))</f>
        <v>3.6082946634746177E-2</v>
      </c>
      <c r="AT982" s="94">
        <f>IF('Net zero activities &amp; levers'!$C$12="Off",'Activity data'!BM63*ManureNEF*NtoN2O*kgtoGg,IF('Net zero activities &amp; levers'!$C$12="PB",'Activity data'!BM63*ManureNEF*NtoN2O*kgtoGg,IF('Net zero activities &amp; levers'!$C$12="MS",'Net zero Activity data'!BM63*ManureNEF*NtoN2O*kgtoGg,"ERROR")))</f>
        <v>3.6808925504591701E-2</v>
      </c>
      <c r="AU982" s="94">
        <f>IF('Net zero activities &amp; levers'!$C$12="Off",'Activity data'!BN63*ManureNEF*NtoN2O*kgtoGg,IF('Net zero activities &amp; levers'!$C$12="PB",'Activity data'!BN63*ManureNEF*NtoN2O*kgtoGg,IF('Net zero activities &amp; levers'!$C$12="MS",'Net zero Activity data'!BN63*ManureNEF*NtoN2O*kgtoGg,"ERROR")))</f>
        <v>3.7569145835469123E-2</v>
      </c>
      <c r="AV982" s="94">
        <f>IF('Net zero activities &amp; levers'!$C$12="Off",'Activity data'!BO63*ManureNEF*NtoN2O*kgtoGg,IF('Net zero activities &amp; levers'!$C$12="PB",'Activity data'!BO63*ManureNEF*NtoN2O*kgtoGg,IF('Net zero activities &amp; levers'!$C$12="MS",'Net zero Activity data'!BO63*ManureNEF*NtoN2O*kgtoGg,"ERROR")))</f>
        <v>3.8396824906086091E-2</v>
      </c>
      <c r="AW982" s="94">
        <f>IF('Net zero activities &amp; levers'!$C$12="Off",'Activity data'!BP63*ManureNEF*NtoN2O*kgtoGg,IF('Net zero activities &amp; levers'!$C$12="PB",'Activity data'!BP63*ManureNEF*NtoN2O*kgtoGg,IF('Net zero activities &amp; levers'!$C$12="MS",'Net zero Activity data'!BP63*ManureNEF*NtoN2O*kgtoGg,"ERROR")))</f>
        <v>3.9275140045890937E-2</v>
      </c>
      <c r="AY982" s="79"/>
      <c r="AZ982" s="79"/>
    </row>
    <row r="983" spans="1:52" x14ac:dyDescent="0.25">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0.16770706546141487</v>
      </c>
      <c r="T983" s="94">
        <f>IF('Net zero activities &amp; levers'!$C$12="Off",'Activity data'!AM64*ManureNEF*NtoN2O*kgtoGg,IF('Net zero activities &amp; levers'!$C$12="PB",'Activity data'!AM64*ManureNEF*NtoN2O*kgtoGg,IF('Net zero activities &amp; levers'!$C$12="MS",'Net zero Activity data'!AM64*ManureNEF*NtoN2O*kgtoGg,"ERROR")))</f>
        <v>0.17373916608304588</v>
      </c>
      <c r="U983" s="94">
        <f>IF('Net zero activities &amp; levers'!$C$12="Off",'Activity data'!AN64*ManureNEF*NtoN2O*kgtoGg,IF('Net zero activities &amp; levers'!$C$12="PB",'Activity data'!AN64*ManureNEF*NtoN2O*kgtoGg,IF('Net zero activities &amp; levers'!$C$12="MS",'Net zero Activity data'!AN64*ManureNEF*NtoN2O*kgtoGg,"ERROR")))</f>
        <v>0.17653493666053177</v>
      </c>
      <c r="V983" s="94">
        <f>IF('Net zero activities &amp; levers'!$C$12="Off",'Activity data'!AO64*ManureNEF*NtoN2O*kgtoGg,IF('Net zero activities &amp; levers'!$C$12="PB",'Activity data'!AO64*ManureNEF*NtoN2O*kgtoGg,IF('Net zero activities &amp; levers'!$C$12="MS",'Net zero Activity data'!AO64*ManureNEF*NtoN2O*kgtoGg,"ERROR")))</f>
        <v>0.17726209949621408</v>
      </c>
      <c r="W983" s="94">
        <f>IF('Net zero activities &amp; levers'!$C$12="Off",'Activity data'!AP64*ManureNEF*NtoN2O*kgtoGg,IF('Net zero activities &amp; levers'!$C$12="PB",'Activity data'!AP64*ManureNEF*NtoN2O*kgtoGg,IF('Net zero activities &amp; levers'!$C$12="MS",'Net zero Activity data'!AP64*ManureNEF*NtoN2O*kgtoGg,"ERROR")))</f>
        <v>0.17906549253865273</v>
      </c>
      <c r="X983" s="94">
        <f>IF('Net zero activities &amp; levers'!$C$12="Off",'Activity data'!AQ64*ManureNEF*NtoN2O*kgtoGg,IF('Net zero activities &amp; levers'!$C$12="PB",'Activity data'!AQ64*ManureNEF*NtoN2O*kgtoGg,IF('Net zero activities &amp; levers'!$C$12="MS",'Net zero Activity data'!AQ64*ManureNEF*NtoN2O*kgtoGg,"ERROR")))</f>
        <v>0.18105021442014085</v>
      </c>
      <c r="Y983" s="94">
        <f>IF('Net zero activities &amp; levers'!$C$12="Off",'Activity data'!AR64*ManureNEF*NtoN2O*kgtoGg,IF('Net zero activities &amp; levers'!$C$12="PB",'Activity data'!AR64*ManureNEF*NtoN2O*kgtoGg,IF('Net zero activities &amp; levers'!$C$12="MS",'Net zero Activity data'!AR64*ManureNEF*NtoN2O*kgtoGg,"ERROR")))</f>
        <v>0.18341345763964922</v>
      </c>
      <c r="Z983" s="94">
        <f>IF('Net zero activities &amp; levers'!$C$12="Off",'Activity data'!AS64*ManureNEF*NtoN2O*kgtoGg,IF('Net zero activities &amp; levers'!$C$12="PB",'Activity data'!AS64*ManureNEF*NtoN2O*kgtoGg,IF('Net zero activities &amp; levers'!$C$12="MS",'Net zero Activity data'!AS64*ManureNEF*NtoN2O*kgtoGg,"ERROR")))</f>
        <v>0.18604368266290003</v>
      </c>
      <c r="AA983" s="94">
        <f>IF('Net zero activities &amp; levers'!$C$12="Off",'Activity data'!AT64*ManureNEF*NtoN2O*kgtoGg,IF('Net zero activities &amp; levers'!$C$12="PB",'Activity data'!AT64*ManureNEF*NtoN2O*kgtoGg,IF('Net zero activities &amp; levers'!$C$12="MS",'Net zero Activity data'!AT64*ManureNEF*NtoN2O*kgtoGg,"ERROR")))</f>
        <v>0.18895296536741077</v>
      </c>
      <c r="AB983" s="94">
        <f>IF('Net zero activities &amp; levers'!$C$12="Off",'Activity data'!AU64*ManureNEF*NtoN2O*kgtoGg,IF('Net zero activities &amp; levers'!$C$12="PB",'Activity data'!AU64*ManureNEF*NtoN2O*kgtoGg,IF('Net zero activities &amp; levers'!$C$12="MS",'Net zero Activity data'!AU64*ManureNEF*NtoN2O*kgtoGg,"ERROR")))</f>
        <v>0.1924288532507111</v>
      </c>
      <c r="AC983" s="94">
        <f>IF('Net zero activities &amp; levers'!$C$12="Off",'Activity data'!AV64*ManureNEF*NtoN2O*kgtoGg,IF('Net zero activities &amp; levers'!$C$12="PB",'Activity data'!AV64*ManureNEF*NtoN2O*kgtoGg,IF('Net zero activities &amp; levers'!$C$12="MS",'Net zero Activity data'!AV64*ManureNEF*NtoN2O*kgtoGg,"ERROR")))</f>
        <v>0.196529195500668</v>
      </c>
      <c r="AD983" s="94">
        <f>IF('Net zero activities &amp; levers'!$C$12="Off",'Activity data'!AW64*ManureNEF*NtoN2O*kgtoGg,IF('Net zero activities &amp; levers'!$C$12="PB",'Activity data'!AW64*ManureNEF*NtoN2O*kgtoGg,IF('Net zero activities &amp; levers'!$C$12="MS",'Net zero Activity data'!AW64*ManureNEF*NtoN2O*kgtoGg,"ERROR")))</f>
        <v>0.20115446368921791</v>
      </c>
      <c r="AE983" s="94">
        <f>IF('Net zero activities &amp; levers'!$C$12="Off",'Activity data'!AX64*ManureNEF*NtoN2O*kgtoGg,IF('Net zero activities &amp; levers'!$C$12="PB",'Activity data'!AX64*ManureNEF*NtoN2O*kgtoGg,IF('Net zero activities &amp; levers'!$C$12="MS",'Net zero Activity data'!AX64*ManureNEF*NtoN2O*kgtoGg,"ERROR")))</f>
        <v>0.20599185326350888</v>
      </c>
      <c r="AF983" s="94">
        <f>IF('Net zero activities &amp; levers'!$C$12="Off",'Activity data'!AY64*ManureNEF*NtoN2O*kgtoGg,IF('Net zero activities &amp; levers'!$C$12="PB",'Activity data'!AY64*ManureNEF*NtoN2O*kgtoGg,IF('Net zero activities &amp; levers'!$C$12="MS",'Net zero Activity data'!AY64*ManureNEF*NtoN2O*kgtoGg,"ERROR")))</f>
        <v>0.21108449324606129</v>
      </c>
      <c r="AG983" s="94">
        <f>IF('Net zero activities &amp; levers'!$C$12="Off",'Activity data'!AZ64*ManureNEF*NtoN2O*kgtoGg,IF('Net zero activities &amp; levers'!$C$12="PB",'Activity data'!AZ64*ManureNEF*NtoN2O*kgtoGg,IF('Net zero activities &amp; levers'!$C$12="MS",'Net zero Activity data'!AZ64*ManureNEF*NtoN2O*kgtoGg,"ERROR")))</f>
        <v>0.21682898446902202</v>
      </c>
      <c r="AH983" s="94">
        <f>IF('Net zero activities &amp; levers'!$C$12="Off",'Activity data'!BA64*ManureNEF*NtoN2O*kgtoGg,IF('Net zero activities &amp; levers'!$C$12="PB",'Activity data'!BA64*ManureNEF*NtoN2O*kgtoGg,IF('Net zero activities &amp; levers'!$C$12="MS",'Net zero Activity data'!BA64*ManureNEF*NtoN2O*kgtoGg,"ERROR")))</f>
        <v>0.22287848165916574</v>
      </c>
      <c r="AI983" s="94">
        <f>IF('Net zero activities &amp; levers'!$C$12="Off",'Activity data'!BB64*ManureNEF*NtoN2O*kgtoGg,IF('Net zero activities &amp; levers'!$C$12="PB",'Activity data'!BB64*ManureNEF*NtoN2O*kgtoGg,IF('Net zero activities &amp; levers'!$C$12="MS",'Net zero Activity data'!BB64*ManureNEF*NtoN2O*kgtoGg,"ERROR")))</f>
        <v>0.22925484569945415</v>
      </c>
      <c r="AJ983" s="94">
        <f>IF('Net zero activities &amp; levers'!$C$12="Off",'Activity data'!BC64*ManureNEF*NtoN2O*kgtoGg,IF('Net zero activities &amp; levers'!$C$12="PB",'Activity data'!BC64*ManureNEF*NtoN2O*kgtoGg,IF('Net zero activities &amp; levers'!$C$12="MS",'Net zero Activity data'!BC64*ManureNEF*NtoN2O*kgtoGg,"ERROR")))</f>
        <v>0.23599980682955346</v>
      </c>
      <c r="AK983" s="94">
        <f>IF('Net zero activities &amp; levers'!$C$12="Off",'Activity data'!BD64*ManureNEF*NtoN2O*kgtoGg,IF('Net zero activities &amp; levers'!$C$12="PB",'Activity data'!BD64*ManureNEF*NtoN2O*kgtoGg,IF('Net zero activities &amp; levers'!$C$12="MS",'Net zero Activity data'!BD64*ManureNEF*NtoN2O*kgtoGg,"ERROR")))</f>
        <v>0.24302834991141717</v>
      </c>
      <c r="AL983" s="94">
        <f>IF('Net zero activities &amp; levers'!$C$12="Off",'Activity data'!BE64*ManureNEF*NtoN2O*kgtoGg,IF('Net zero activities &amp; levers'!$C$12="PB",'Activity data'!BE64*ManureNEF*NtoN2O*kgtoGg,IF('Net zero activities &amp; levers'!$C$12="MS",'Net zero Activity data'!BE64*ManureNEF*NtoN2O*kgtoGg,"ERROR")))</f>
        <v>0.25014767810727451</v>
      </c>
      <c r="AM983" s="94">
        <f>IF('Net zero activities &amp; levers'!$C$12="Off",'Activity data'!BF64*ManureNEF*NtoN2O*kgtoGg,IF('Net zero activities &amp; levers'!$C$12="PB",'Activity data'!BF64*ManureNEF*NtoN2O*kgtoGg,IF('Net zero activities &amp; levers'!$C$12="MS",'Net zero Activity data'!BF64*ManureNEF*NtoN2O*kgtoGg,"ERROR")))</f>
        <v>0.25728215562360784</v>
      </c>
      <c r="AN983" s="94">
        <f>IF('Net zero activities &amp; levers'!$C$12="Off",'Activity data'!BG64*ManureNEF*NtoN2O*kgtoGg,IF('Net zero activities &amp; levers'!$C$12="PB",'Activity data'!BG64*ManureNEF*NtoN2O*kgtoGg,IF('Net zero activities &amp; levers'!$C$12="MS",'Net zero Activity data'!BG64*ManureNEF*NtoN2O*kgtoGg,"ERROR")))</f>
        <v>0.26471522817557319</v>
      </c>
      <c r="AO983" s="94">
        <f>IF('Net zero activities &amp; levers'!$C$12="Off",'Activity data'!BH64*ManureNEF*NtoN2O*kgtoGg,IF('Net zero activities &amp; levers'!$C$12="PB",'Activity data'!BH64*ManureNEF*NtoN2O*kgtoGg,IF('Net zero activities &amp; levers'!$C$12="MS",'Net zero Activity data'!BH64*ManureNEF*NtoN2O*kgtoGg,"ERROR")))</f>
        <v>0.27203533050612827</v>
      </c>
      <c r="AP983" s="94">
        <f>IF('Net zero activities &amp; levers'!$C$12="Off",'Activity data'!BI64*ManureNEF*NtoN2O*kgtoGg,IF('Net zero activities &amp; levers'!$C$12="PB",'Activity data'!BI64*ManureNEF*NtoN2O*kgtoGg,IF('Net zero activities &amp; levers'!$C$12="MS",'Net zero Activity data'!BI64*ManureNEF*NtoN2O*kgtoGg,"ERROR")))</f>
        <v>0.27960534624779138</v>
      </c>
      <c r="AQ983" s="94">
        <f>IF('Net zero activities &amp; levers'!$C$12="Off",'Activity data'!BJ64*ManureNEF*NtoN2O*kgtoGg,IF('Net zero activities &amp; levers'!$C$12="PB",'Activity data'!BJ64*ManureNEF*NtoN2O*kgtoGg,IF('Net zero activities &amp; levers'!$C$12="MS",'Net zero Activity data'!BJ64*ManureNEF*NtoN2O*kgtoGg,"ERROR")))</f>
        <v>0.28751793145302856</v>
      </c>
      <c r="AR983" s="94">
        <f>IF('Net zero activities &amp; levers'!$C$12="Off",'Activity data'!BK64*ManureNEF*NtoN2O*kgtoGg,IF('Net zero activities &amp; levers'!$C$12="PB",'Activity data'!BK64*ManureNEF*NtoN2O*kgtoGg,IF('Net zero activities &amp; levers'!$C$12="MS",'Net zero Activity data'!BK64*ManureNEF*NtoN2O*kgtoGg,"ERROR")))</f>
        <v>0.29579788507490112</v>
      </c>
      <c r="AS983" s="94">
        <f>IF('Net zero activities &amp; levers'!$C$12="Off",'Activity data'!BL64*ManureNEF*NtoN2O*kgtoGg,IF('Net zero activities &amp; levers'!$C$12="PB",'Activity data'!BL64*ManureNEF*NtoN2O*kgtoGg,IF('Net zero activities &amp; levers'!$C$12="MS",'Net zero Activity data'!BL64*ManureNEF*NtoN2O*kgtoGg,"ERROR")))</f>
        <v>0.30446905638185684</v>
      </c>
      <c r="AT983" s="94">
        <f>IF('Net zero activities &amp; levers'!$C$12="Off",'Activity data'!BM64*ManureNEF*NtoN2O*kgtoGg,IF('Net zero activities &amp; levers'!$C$12="PB",'Activity data'!BM64*ManureNEF*NtoN2O*kgtoGg,IF('Net zero activities &amp; levers'!$C$12="MS",'Net zero Activity data'!BM64*ManureNEF*NtoN2O*kgtoGg,"ERROR")))</f>
        <v>0.31298228556269558</v>
      </c>
      <c r="AU983" s="94">
        <f>IF('Net zero activities &amp; levers'!$C$12="Off",'Activity data'!BN64*ManureNEF*NtoN2O*kgtoGg,IF('Net zero activities &amp; levers'!$C$12="PB",'Activity data'!BN64*ManureNEF*NtoN2O*kgtoGg,IF('Net zero activities &amp; levers'!$C$12="MS",'Net zero Activity data'!BN64*ManureNEF*NtoN2O*kgtoGg,"ERROR")))</f>
        <v>0.3218906798805764</v>
      </c>
      <c r="AV983" s="94">
        <f>IF('Net zero activities &amp; levers'!$C$12="Off",'Activity data'!BO64*ManureNEF*NtoN2O*kgtoGg,IF('Net zero activities &amp; levers'!$C$12="PB",'Activity data'!BO64*ManureNEF*NtoN2O*kgtoGg,IF('Net zero activities &amp; levers'!$C$12="MS",'Net zero Activity data'!BO64*ManureNEF*NtoN2O*kgtoGg,"ERROR")))</f>
        <v>0.33141091840834092</v>
      </c>
      <c r="AW983" s="94">
        <f>IF('Net zero activities &amp; levers'!$C$12="Off",'Activity data'!BP64*ManureNEF*NtoN2O*kgtoGg,IF('Net zero activities &amp; levers'!$C$12="PB",'Activity data'!BP64*ManureNEF*NtoN2O*kgtoGg,IF('Net zero activities &amp; levers'!$C$12="MS",'Net zero Activity data'!BP64*ManureNEF*NtoN2O*kgtoGg,"ERROR")))</f>
        <v>0.34146729770067868</v>
      </c>
      <c r="AY983" s="79"/>
      <c r="AZ983" s="79"/>
    </row>
    <row r="984" spans="1:52" x14ac:dyDescent="0.25">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0.81503229757580609</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0.68624052847909656</v>
      </c>
      <c r="T984" s="94">
        <f>IF('Net zero activities &amp; levers'!$C$12="Off",'Activity data'!AM65*ManureNEF*NtoN2O*kgtoGg,IF('Net zero activities &amp; levers'!$C$12="PB",'Activity data'!AM65*ManureNEF*NtoN2O*kgtoGg,IF('Net zero activities &amp; levers'!$C$12="MS",'Net zero Activity data'!AM65*ManureNEF*NtoN2O*kgtoGg,"ERROR")))</f>
        <v>0.73716003172916666</v>
      </c>
      <c r="U984" s="94">
        <f>IF('Net zero activities &amp; levers'!$C$12="Off",'Activity data'!AN65*ManureNEF*NtoN2O*kgtoGg,IF('Net zero activities &amp; levers'!$C$12="PB",'Activity data'!AN65*ManureNEF*NtoN2O*kgtoGg,IF('Net zero activities &amp; levers'!$C$12="MS",'Net zero Activity data'!AN65*ManureNEF*NtoN2O*kgtoGg,"ERROR")))</f>
        <v>0.75120424677934983</v>
      </c>
      <c r="V984" s="94">
        <f>IF('Net zero activities &amp; levers'!$C$12="Off",'Activity data'!AO65*ManureNEF*NtoN2O*kgtoGg,IF('Net zero activities &amp; levers'!$C$12="PB",'Activity data'!AO65*ManureNEF*NtoN2O*kgtoGg,IF('Net zero activities &amp; levers'!$C$12="MS",'Net zero Activity data'!AO65*ManureNEF*NtoN2O*kgtoGg,"ERROR")))</f>
        <v>0.74047151817558654</v>
      </c>
      <c r="W984" s="94">
        <f>IF('Net zero activities &amp; levers'!$C$12="Off",'Activity data'!AP65*ManureNEF*NtoN2O*kgtoGg,IF('Net zero activities &amp; levers'!$C$12="PB",'Activity data'!AP65*ManureNEF*NtoN2O*kgtoGg,IF('Net zero activities &amp; levers'!$C$12="MS",'Net zero Activity data'!AP65*ManureNEF*NtoN2O*kgtoGg,"ERROR")))</f>
        <v>0.74052926965821742</v>
      </c>
      <c r="X984" s="94">
        <f>IF('Net zero activities &amp; levers'!$C$12="Off",'Activity data'!AQ65*ManureNEF*NtoN2O*kgtoGg,IF('Net zero activities &amp; levers'!$C$12="PB",'Activity data'!AQ65*ManureNEF*NtoN2O*kgtoGg,IF('Net zero activities &amp; levers'!$C$12="MS",'Net zero Activity data'!AQ65*ManureNEF*NtoN2O*kgtoGg,"ERROR")))</f>
        <v>0.74168757836877641</v>
      </c>
      <c r="Y984" s="94">
        <f>IF('Net zero activities &amp; levers'!$C$12="Off",'Activity data'!AR65*ManureNEF*NtoN2O*kgtoGg,IF('Net zero activities &amp; levers'!$C$12="PB",'Activity data'!AR65*ManureNEF*NtoN2O*kgtoGg,IF('Net zero activities &amp; levers'!$C$12="MS",'Net zero Activity data'!AR65*ManureNEF*NtoN2O*kgtoGg,"ERROR")))</f>
        <v>0.74775276673324975</v>
      </c>
      <c r="Z984" s="94">
        <f>IF('Net zero activities &amp; levers'!$C$12="Off",'Activity data'!AS65*ManureNEF*NtoN2O*kgtoGg,IF('Net zero activities &amp; levers'!$C$12="PB",'Activity data'!AS65*ManureNEF*NtoN2O*kgtoGg,IF('Net zero activities &amp; levers'!$C$12="MS",'Net zero Activity data'!AS65*ManureNEF*NtoN2O*kgtoGg,"ERROR")))</f>
        <v>0.7572724322108666</v>
      </c>
      <c r="AA984" s="94">
        <f>IF('Net zero activities &amp; levers'!$C$12="Off",'Activity data'!AT65*ManureNEF*NtoN2O*kgtoGg,IF('Net zero activities &amp; levers'!$C$12="PB",'Activity data'!AT65*ManureNEF*NtoN2O*kgtoGg,IF('Net zero activities &amp; levers'!$C$12="MS",'Net zero Activity data'!AT65*ManureNEF*NtoN2O*kgtoGg,"ERROR")))</f>
        <v>0.77030242824030004</v>
      </c>
      <c r="AB984" s="94">
        <f>IF('Net zero activities &amp; levers'!$C$12="Off",'Activity data'!AU65*ManureNEF*NtoN2O*kgtoGg,IF('Net zero activities &amp; levers'!$C$12="PB",'Activity data'!AU65*ManureNEF*NtoN2O*kgtoGg,IF('Net zero activities &amp; levers'!$C$12="MS",'Net zero Activity data'!AU65*ManureNEF*NtoN2O*kgtoGg,"ERROR")))</f>
        <v>0.78992162324465998</v>
      </c>
      <c r="AC984" s="94">
        <f>IF('Net zero activities &amp; levers'!$C$12="Off",'Activity data'!AV65*ManureNEF*NtoN2O*kgtoGg,IF('Net zero activities &amp; levers'!$C$12="PB",'Activity data'!AV65*ManureNEF*NtoN2O*kgtoGg,IF('Net zero activities &amp; levers'!$C$12="MS",'Net zero Activity data'!AV65*ManureNEF*NtoN2O*kgtoGg,"ERROR")))</f>
        <v>0.81656192365071967</v>
      </c>
      <c r="AD984" s="94">
        <f>IF('Net zero activities &amp; levers'!$C$12="Off",'Activity data'!AW65*ManureNEF*NtoN2O*kgtoGg,IF('Net zero activities &amp; levers'!$C$12="PB",'Activity data'!AW65*ManureNEF*NtoN2O*kgtoGg,IF('Net zero activities &amp; levers'!$C$12="MS",'Net zero Activity data'!AW65*ManureNEF*NtoN2O*kgtoGg,"ERROR")))</f>
        <v>0.8489701576727231</v>
      </c>
      <c r="AE984" s="94">
        <f>IF('Net zero activities &amp; levers'!$C$12="Off",'Activity data'!AX65*ManureNEF*NtoN2O*kgtoGg,IF('Net zero activities &amp; levers'!$C$12="PB",'Activity data'!AX65*ManureNEF*NtoN2O*kgtoGg,IF('Net zero activities &amp; levers'!$C$12="MS",'Net zero Activity data'!AX65*ManureNEF*NtoN2O*kgtoGg,"ERROR")))</f>
        <v>0.88356131973277385</v>
      </c>
      <c r="AF984" s="94">
        <f>IF('Net zero activities &amp; levers'!$C$12="Off",'Activity data'!AY65*ManureNEF*NtoN2O*kgtoGg,IF('Net zero activities &amp; levers'!$C$12="PB",'Activity data'!AY65*ManureNEF*NtoN2O*kgtoGg,IF('Net zero activities &amp; levers'!$C$12="MS",'Net zero Activity data'!AY65*ManureNEF*NtoN2O*kgtoGg,"ERROR")))</f>
        <v>0.9207465393820855</v>
      </c>
      <c r="AG984" s="94">
        <f>IF('Net zero activities &amp; levers'!$C$12="Off",'Activity data'!AZ65*ManureNEF*NtoN2O*kgtoGg,IF('Net zero activities &amp; levers'!$C$12="PB",'Activity data'!AZ65*ManureNEF*NtoN2O*kgtoGg,IF('Net zero activities &amp; levers'!$C$12="MS",'Net zero Activity data'!AZ65*ManureNEF*NtoN2O*kgtoGg,"ERROR")))</f>
        <v>0.96476976052620256</v>
      </c>
      <c r="AH984" s="94">
        <f>IF('Net zero activities &amp; levers'!$C$12="Off",'Activity data'!BA65*ManureNEF*NtoN2O*kgtoGg,IF('Net zero activities &amp; levers'!$C$12="PB",'Activity data'!BA65*ManureNEF*NtoN2O*kgtoGg,IF('Net zero activities &amp; levers'!$C$12="MS",'Net zero Activity data'!BA65*ManureNEF*NtoN2O*kgtoGg,"ERROR")))</f>
        <v>1.0117665620478089</v>
      </c>
      <c r="AI984" s="94">
        <f>IF('Net zero activities &amp; levers'!$C$12="Off",'Activity data'!BB65*ManureNEF*NtoN2O*kgtoGg,IF('Net zero activities &amp; levers'!$C$12="PB",'Activity data'!BB65*ManureNEF*NtoN2O*kgtoGg,IF('Net zero activities &amp; levers'!$C$12="MS",'Net zero Activity data'!BB65*ManureNEF*NtoN2O*kgtoGg,"ERROR")))</f>
        <v>1.0618779668139025</v>
      </c>
      <c r="AJ984" s="94">
        <f>IF('Net zero activities &amp; levers'!$C$12="Off",'Activity data'!BC65*ManureNEF*NtoN2O*kgtoGg,IF('Net zero activities &amp; levers'!$C$12="PB",'Activity data'!BC65*ManureNEF*NtoN2O*kgtoGg,IF('Net zero activities &amp; levers'!$C$12="MS",'Net zero Activity data'!BC65*ManureNEF*NtoN2O*kgtoGg,"ERROR")))</f>
        <v>1.1155203949972583</v>
      </c>
      <c r="AK984" s="94">
        <f>IF('Net zero activities &amp; levers'!$C$12="Off",'Activity data'!BD65*ManureNEF*NtoN2O*kgtoGg,IF('Net zero activities &amp; levers'!$C$12="PB",'Activity data'!BD65*ManureNEF*NtoN2O*kgtoGg,IF('Net zero activities &amp; levers'!$C$12="MS",'Net zero Activity data'!BD65*ManureNEF*NtoN2O*kgtoGg,"ERROR")))</f>
        <v>1.1717995904535186</v>
      </c>
      <c r="AL984" s="94">
        <f>IF('Net zero activities &amp; levers'!$C$12="Off",'Activity data'!BE65*ManureNEF*NtoN2O*kgtoGg,IF('Net zero activities &amp; levers'!$C$12="PB",'Activity data'!BE65*ManureNEF*NtoN2O*kgtoGg,IF('Net zero activities &amp; levers'!$C$12="MS",'Net zero Activity data'!BE65*ManureNEF*NtoN2O*kgtoGg,"ERROR")))</f>
        <v>1.2286641004263119</v>
      </c>
      <c r="AM984" s="94">
        <f>IF('Net zero activities &amp; levers'!$C$12="Off",'Activity data'!BF65*ManureNEF*NtoN2O*kgtoGg,IF('Net zero activities &amp; levers'!$C$12="PB",'Activity data'!BF65*ManureNEF*NtoN2O*kgtoGg,IF('Net zero activities &amp; levers'!$C$12="MS",'Net zero Activity data'!BF65*ManureNEF*NtoN2O*kgtoGg,"ERROR")))</f>
        <v>1.2853138529416839</v>
      </c>
      <c r="AN984" s="94">
        <f>IF('Net zero activities &amp; levers'!$C$12="Off",'Activity data'!BG65*ManureNEF*NtoN2O*kgtoGg,IF('Net zero activities &amp; levers'!$C$12="PB",'Activity data'!BG65*ManureNEF*NtoN2O*kgtoGg,IF('Net zero activities &amp; levers'!$C$12="MS",'Net zero Activity data'!BG65*ManureNEF*NtoN2O*kgtoGg,"ERROR")))</f>
        <v>1.3446599900319607</v>
      </c>
      <c r="AO984" s="94">
        <f>IF('Net zero activities &amp; levers'!$C$12="Off",'Activity data'!BH65*ManureNEF*NtoN2O*kgtoGg,IF('Net zero activities &amp; levers'!$C$12="PB",'Activity data'!BH65*ManureNEF*NtoN2O*kgtoGg,IF('Net zero activities &amp; levers'!$C$12="MS",'Net zero Activity data'!BH65*ManureNEF*NtoN2O*kgtoGg,"ERROR")))</f>
        <v>1.4024914350668463</v>
      </c>
      <c r="AP984" s="94">
        <f>IF('Net zero activities &amp; levers'!$C$12="Off",'Activity data'!BI65*ManureNEF*NtoN2O*kgtoGg,IF('Net zero activities &amp; levers'!$C$12="PB",'Activity data'!BI65*ManureNEF*NtoN2O*kgtoGg,IF('Net zero activities &amp; levers'!$C$12="MS",'Net zero Activity data'!BI65*ManureNEF*NtoN2O*kgtoGg,"ERROR")))</f>
        <v>1.4625576237178592</v>
      </c>
      <c r="AQ984" s="94">
        <f>IF('Net zero activities &amp; levers'!$C$12="Off",'Activity data'!BJ65*ManureNEF*NtoN2O*kgtoGg,IF('Net zero activities &amp; levers'!$C$12="PB",'Activity data'!BJ65*ManureNEF*NtoN2O*kgtoGg,IF('Net zero activities &amp; levers'!$C$12="MS",'Net zero Activity data'!BJ65*ManureNEF*NtoN2O*kgtoGg,"ERROR")))</f>
        <v>1.52576612580273</v>
      </c>
      <c r="AR984" s="94">
        <f>IF('Net zero activities &amp; levers'!$C$12="Off",'Activity data'!BK65*ManureNEF*NtoN2O*kgtoGg,IF('Net zero activities &amp; levers'!$C$12="PB",'Activity data'!BK65*ManureNEF*NtoN2O*kgtoGg,IF('Net zero activities &amp; levers'!$C$12="MS",'Net zero Activity data'!BK65*ManureNEF*NtoN2O*kgtoGg,"ERROR")))</f>
        <v>1.5923501502068407</v>
      </c>
      <c r="AS984" s="94">
        <f>IF('Net zero activities &amp; levers'!$C$12="Off",'Activity data'!BL65*ManureNEF*NtoN2O*kgtoGg,IF('Net zero activities &amp; levers'!$C$12="PB",'Activity data'!BL65*ManureNEF*NtoN2O*kgtoGg,IF('Net zero activities &amp; levers'!$C$12="MS",'Net zero Activity data'!BL65*ManureNEF*NtoN2O*kgtoGg,"ERROR")))</f>
        <v>1.6625322928472692</v>
      </c>
      <c r="AT984" s="94">
        <f>IF('Net zero activities &amp; levers'!$C$12="Off",'Activity data'!BM65*ManureNEF*NtoN2O*kgtoGg,IF('Net zero activities &amp; levers'!$C$12="PB",'Activity data'!BM65*ManureNEF*NtoN2O*kgtoGg,IF('Net zero activities &amp; levers'!$C$12="MS",'Net zero Activity data'!BM65*ManureNEF*NtoN2O*kgtoGg,"ERROR")))</f>
        <v>1.7308029312825794</v>
      </c>
      <c r="AU984" s="94">
        <f>IF('Net zero activities &amp; levers'!$C$12="Off",'Activity data'!BN65*ManureNEF*NtoN2O*kgtoGg,IF('Net zero activities &amp; levers'!$C$12="PB",'Activity data'!BN65*ManureNEF*NtoN2O*kgtoGg,IF('Net zero activities &amp; levers'!$C$12="MS",'Net zero Activity data'!BN65*ManureNEF*NtoN2O*kgtoGg,"ERROR")))</f>
        <v>1.8026650766011629</v>
      </c>
      <c r="AV984" s="94">
        <f>IF('Net zero activities &amp; levers'!$C$12="Off",'Activity data'!BO65*ManureNEF*NtoN2O*kgtoGg,IF('Net zero activities &amp; levers'!$C$12="PB",'Activity data'!BO65*ManureNEF*NtoN2O*kgtoGg,IF('Net zero activities &amp; levers'!$C$12="MS",'Net zero Activity data'!BO65*ManureNEF*NtoN2O*kgtoGg,"ERROR")))</f>
        <v>1.8801959598290792</v>
      </c>
      <c r="AW984" s="94">
        <f>IF('Net zero activities &amp; levers'!$C$12="Off",'Activity data'!BP65*ManureNEF*NtoN2O*kgtoGg,IF('Net zero activities &amp; levers'!$C$12="PB",'Activity data'!BP65*ManureNEF*NtoN2O*kgtoGg,IF('Net zero activities &amp; levers'!$C$12="MS",'Net zero Activity data'!BP65*ManureNEF*NtoN2O*kgtoGg,"ERROR")))</f>
        <v>1.9626043807770914</v>
      </c>
      <c r="AY984" s="79"/>
      <c r="AZ984" s="79"/>
    </row>
    <row r="985" spans="1:52" x14ac:dyDescent="0.25">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5">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1.0775797812462986</v>
      </c>
      <c r="L986" s="22">
        <f t="shared" si="347"/>
        <v>1.0836040032789309</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1.0772463238240282</v>
      </c>
      <c r="T986" s="22">
        <f t="shared" si="347"/>
        <v>1.0952976263686085</v>
      </c>
      <c r="U986" s="22">
        <f t="shared" si="347"/>
        <v>1.10098884643991</v>
      </c>
      <c r="V986" s="22">
        <f t="shared" si="347"/>
        <v>1.0991744855966292</v>
      </c>
      <c r="W986" s="22">
        <f t="shared" si="347"/>
        <v>1.1017685888899051</v>
      </c>
      <c r="X986" s="22">
        <f t="shared" si="347"/>
        <v>1.1052935136157676</v>
      </c>
      <c r="Y986" s="22">
        <f t="shared" si="347"/>
        <v>1.1102473081545372</v>
      </c>
      <c r="Z986" s="22">
        <f t="shared" si="347"/>
        <v>1.1162045538526861</v>
      </c>
      <c r="AA986" s="22">
        <f t="shared" si="346"/>
        <v>1.1231879950523691</v>
      </c>
      <c r="AB986" s="22">
        <f t="shared" si="346"/>
        <v>1.1322194919478732</v>
      </c>
      <c r="AC986" s="22">
        <f t="shared" si="346"/>
        <v>1.1434822285817614</v>
      </c>
      <c r="AD986" s="22">
        <f t="shared" si="346"/>
        <v>1.1565893877610403</v>
      </c>
      <c r="AE986" s="22">
        <f t="shared" si="346"/>
        <v>1.1704100571458353</v>
      </c>
      <c r="AF986" s="22">
        <f t="shared" si="346"/>
        <v>1.1850882821863025</v>
      </c>
      <c r="AG986" s="22">
        <f t="shared" si="346"/>
        <v>1.2020070814596491</v>
      </c>
      <c r="AH986" s="22">
        <f t="shared" si="346"/>
        <v>1.2199244198811368</v>
      </c>
      <c r="AI986" s="22">
        <f t="shared" si="346"/>
        <v>1.2389098662049551</v>
      </c>
      <c r="AJ986" s="22">
        <f t="shared" si="346"/>
        <v>1.2590927745548184</v>
      </c>
      <c r="AK986" s="22">
        <f t="shared" si="346"/>
        <v>1.2801575494226642</v>
      </c>
      <c r="AL986" s="22">
        <f t="shared" si="346"/>
        <v>1.3014284471923965</v>
      </c>
      <c r="AM986" s="22">
        <f t="shared" si="346"/>
        <v>1.3226450594751211</v>
      </c>
      <c r="AN986" s="22">
        <f t="shared" si="346"/>
        <v>1.3447842232768119</v>
      </c>
      <c r="AO986" s="22">
        <f t="shared" si="346"/>
        <v>1.3664233006894375</v>
      </c>
      <c r="AP986" s="22">
        <f t="shared" si="346"/>
        <v>1.3888025342310863</v>
      </c>
      <c r="AQ986" s="22">
        <f t="shared" si="346"/>
        <v>1.4122299428191007</v>
      </c>
      <c r="AR986" s="22">
        <f t="shared" si="346"/>
        <v>1.4367761184195498</v>
      </c>
      <c r="AS986" s="22">
        <f t="shared" si="346"/>
        <v>1.4625073804549613</v>
      </c>
      <c r="AT986" s="22">
        <f t="shared" si="346"/>
        <v>1.4875639554845237</v>
      </c>
      <c r="AU986" s="22">
        <f t="shared" si="346"/>
        <v>1.5138107323333667</v>
      </c>
      <c r="AV986" s="22">
        <f t="shared" si="346"/>
        <v>1.5419636191847106</v>
      </c>
      <c r="AW986" s="22">
        <f t="shared" si="346"/>
        <v>1.5717498205774141</v>
      </c>
      <c r="AY986" s="79"/>
      <c r="AZ986" s="79"/>
    </row>
    <row r="987" spans="1:52" x14ac:dyDescent="0.25">
      <c r="A987" s="95" t="str">
        <f t="shared" si="345"/>
        <v>DS U&amp;D</v>
      </c>
      <c r="B987" s="95" t="s">
        <v>974</v>
      </c>
      <c r="C987" s="95" t="s">
        <v>1336</v>
      </c>
      <c r="D987" t="s">
        <v>369</v>
      </c>
      <c r="E987" t="s">
        <v>55</v>
      </c>
      <c r="F987" t="s">
        <v>422</v>
      </c>
      <c r="G987" t="s">
        <v>1156</v>
      </c>
      <c r="H987" t="s">
        <v>1242</v>
      </c>
      <c r="I987" t="s">
        <v>139</v>
      </c>
      <c r="J987" t="s">
        <v>287</v>
      </c>
      <c r="K987" s="22">
        <f t="shared" si="347"/>
        <v>0.73383920392416035</v>
      </c>
      <c r="L987" s="22">
        <f t="shared" si="346"/>
        <v>0.73794174034663862</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0.73361211713804919</v>
      </c>
      <c r="T987" s="22">
        <f t="shared" si="346"/>
        <v>0.74590517767950448</v>
      </c>
      <c r="U987" s="22">
        <f t="shared" si="346"/>
        <v>0.74978093748788832</v>
      </c>
      <c r="V987" s="22">
        <f t="shared" si="346"/>
        <v>0.74854534533959793</v>
      </c>
      <c r="W987" s="22">
        <f t="shared" si="346"/>
        <v>0.75031194743140117</v>
      </c>
      <c r="X987" s="22">
        <f t="shared" si="346"/>
        <v>0.75271244528755776</v>
      </c>
      <c r="Y987" s="22">
        <f t="shared" si="346"/>
        <v>0.75608601326275693</v>
      </c>
      <c r="Z987" s="22">
        <f t="shared" si="346"/>
        <v>0.76014293834319391</v>
      </c>
      <c r="AA987" s="22">
        <f t="shared" si="346"/>
        <v>0.76489870958149553</v>
      </c>
      <c r="AB987" s="22">
        <f t="shared" si="346"/>
        <v>0.7710492207616283</v>
      </c>
      <c r="AC987" s="22">
        <f t="shared" si="346"/>
        <v>0.77871922146993877</v>
      </c>
      <c r="AD987" s="22">
        <f t="shared" si="346"/>
        <v>0.7876452865513609</v>
      </c>
      <c r="AE987" s="22">
        <f t="shared" si="346"/>
        <v>0.79705725696463914</v>
      </c>
      <c r="AF987" s="22">
        <f t="shared" si="346"/>
        <v>0.80705322864690143</v>
      </c>
      <c r="AG987" s="22">
        <f t="shared" si="346"/>
        <v>0.81857504671196002</v>
      </c>
      <c r="AH987" s="22">
        <f t="shared" si="346"/>
        <v>0.83077687676899459</v>
      </c>
      <c r="AI987" s="22">
        <f t="shared" si="346"/>
        <v>0.84370609561560506</v>
      </c>
      <c r="AJ987" s="22">
        <f t="shared" si="346"/>
        <v>0.85745079429509208</v>
      </c>
      <c r="AK987" s="22">
        <f t="shared" si="346"/>
        <v>0.87179605010713312</v>
      </c>
      <c r="AL987" s="22">
        <f t="shared" si="346"/>
        <v>0.88628167702567007</v>
      </c>
      <c r="AM987" s="22">
        <f t="shared" si="346"/>
        <v>0.90073033515612888</v>
      </c>
      <c r="AN987" s="22">
        <f t="shared" si="346"/>
        <v>0.9158072571831819</v>
      </c>
      <c r="AO987" s="22">
        <f t="shared" si="346"/>
        <v>0.93054361695764665</v>
      </c>
      <c r="AP987" s="22">
        <f t="shared" si="346"/>
        <v>0.94578402812018958</v>
      </c>
      <c r="AQ987" s="22">
        <f t="shared" si="346"/>
        <v>0.96173825366101318</v>
      </c>
      <c r="AR987" s="22">
        <f t="shared" si="346"/>
        <v>0.97845436719200618</v>
      </c>
      <c r="AS987" s="22">
        <f t="shared" si="346"/>
        <v>0.99597753269367439</v>
      </c>
      <c r="AT987" s="22">
        <f t="shared" si="346"/>
        <v>1.0130412317280915</v>
      </c>
      <c r="AU987" s="22">
        <f t="shared" si="346"/>
        <v>1.0309154663449043</v>
      </c>
      <c r="AV987" s="22">
        <f t="shared" si="346"/>
        <v>1.0500877749151918</v>
      </c>
      <c r="AW987" s="22">
        <f t="shared" si="346"/>
        <v>1.0703723818634268</v>
      </c>
      <c r="AY987" s="79"/>
      <c r="AZ987" s="79"/>
    </row>
    <row r="988" spans="1:52" x14ac:dyDescent="0.25">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13.711253827544148</v>
      </c>
      <c r="S988" s="94">
        <f>IF('Net zero activities &amp; levers'!$C$12="Off",'Activity data'!AL69*UDCPPEF*NtoN2O*kgtoGg,'Net zero Activity data'!AL69*UDCPPEF*NtoN2O*kgtoGg)</f>
        <v>12.167472344559267</v>
      </c>
      <c r="T988" s="94">
        <f>IF('Net zero activities &amp; levers'!$C$12="Off",'Activity data'!AM69*UDCPPEF*NtoN2O*kgtoGg,'Net zero Activity data'!AM69*UDCPPEF*NtoN2O*kgtoGg)</f>
        <v>12.622596814836001</v>
      </c>
      <c r="U988" s="94">
        <f>IF('Net zero activities &amp; levers'!$C$12="Off",'Activity data'!AN69*UDCPPEF*NtoN2O*kgtoGg,'Net zero Activity data'!AN69*UDCPPEF*NtoN2O*kgtoGg)</f>
        <v>12.650195980961469</v>
      </c>
      <c r="V988" s="94">
        <f>IF('Net zero activities &amp; levers'!$C$12="Off",'Activity data'!AO69*UDCPPEF*NtoN2O*kgtoGg,'Net zero Activity data'!AO69*UDCPPEF*NtoN2O*kgtoGg)</f>
        <v>12.408765253272689</v>
      </c>
      <c r="W988" s="94">
        <f>IF('Net zero activities &amp; levers'!$C$12="Off",'Activity data'!AP69*UDCPPEF*NtoN2O*kgtoGg,'Net zero Activity data'!AP69*UDCPPEF*NtoN2O*kgtoGg)</f>
        <v>12.297144933225404</v>
      </c>
      <c r="X988" s="94">
        <f>IF('Net zero activities &amp; levers'!$C$12="Off",'Activity data'!AQ69*UDCPPEF*NtoN2O*kgtoGg,'Net zero Activity data'!AQ69*UDCPPEF*NtoN2O*kgtoGg)</f>
        <v>12.203458002186826</v>
      </c>
      <c r="Y988" s="94">
        <f>IF('Net zero activities &amp; levers'!$C$12="Off",'Activity data'!AR69*UDCPPEF*NtoN2O*kgtoGg,'Net zero Activity data'!AR69*UDCPPEF*NtoN2O*kgtoGg)</f>
        <v>12.15961053541027</v>
      </c>
      <c r="Z988" s="94">
        <f>IF('Net zero activities &amp; levers'!$C$12="Off",'Activity data'!AS69*UDCPPEF*NtoN2O*kgtoGg,'Net zero Activity data'!AS69*UDCPPEF*NtoN2O*kgtoGg)</f>
        <v>12.149085365432185</v>
      </c>
      <c r="AA988" s="94">
        <f>IF('Net zero activities &amp; levers'!$C$12="Off",'Activity data'!AT69*UDCPPEF*NtoN2O*kgtoGg,'Net zero Activity data'!AT69*UDCPPEF*NtoN2O*kgtoGg)</f>
        <v>12.171247503735771</v>
      </c>
      <c r="AB988" s="94">
        <f>IF('Net zero activities &amp; levers'!$C$12="Off",'Activity data'!AU69*UDCPPEF*NtoN2O*kgtoGg,'Net zero Activity data'!AU69*UDCPPEF*NtoN2O*kgtoGg)</f>
        <v>12.256356476760155</v>
      </c>
      <c r="AC988" s="94">
        <f>IF('Net zero activities &amp; levers'!$C$12="Off",'Activity data'!AV69*UDCPPEF*NtoN2O*kgtoGg,'Net zero Activity data'!AV69*UDCPPEF*NtoN2O*kgtoGg)</f>
        <v>12.40675784842402</v>
      </c>
      <c r="AD988" s="94">
        <f>IF('Net zero activities &amp; levers'!$C$12="Off",'Activity data'!AW69*UDCPPEF*NtoN2O*kgtoGg,'Net zero Activity data'!AW69*UDCPPEF*NtoN2O*kgtoGg)</f>
        <v>12.501743161847511</v>
      </c>
      <c r="AE988" s="94">
        <f>IF('Net zero activities &amp; levers'!$C$12="Off",'Activity data'!AX69*UDCPPEF*NtoN2O*kgtoGg,'Net zero Activity data'!AX69*UDCPPEF*NtoN2O*kgtoGg)</f>
        <v>12.60502805894922</v>
      </c>
      <c r="AF988" s="94">
        <f>IF('Net zero activities &amp; levers'!$C$12="Off",'Activity data'!AY69*UDCPPEF*NtoN2O*kgtoGg,'Net zero Activity data'!AY69*UDCPPEF*NtoN2O*kgtoGg)</f>
        <v>12.719430887723828</v>
      </c>
      <c r="AG988" s="94">
        <f>IF('Net zero activities &amp; levers'!$C$12="Off",'Activity data'!AZ69*UDCPPEF*NtoN2O*kgtoGg,'Net zero Activity data'!AZ69*UDCPPEF*NtoN2O*kgtoGg)</f>
        <v>12.882714312835496</v>
      </c>
      <c r="AH988" s="94">
        <f>IF('Net zero activities &amp; levers'!$C$12="Off",'Activity data'!BA69*UDCPPEF*NtoN2O*kgtoGg,'Net zero Activity data'!BA69*UDCPPEF*NtoN2O*kgtoGg)</f>
        <v>13.056230455013722</v>
      </c>
      <c r="AI988" s="94">
        <f>IF('Net zero activities &amp; levers'!$C$12="Off",'Activity data'!BB69*UDCPPEF*NtoN2O*kgtoGg,'Net zero Activity data'!BB69*UDCPPEF*NtoN2O*kgtoGg)</f>
        <v>13.239863214420293</v>
      </c>
      <c r="AJ988" s="94">
        <f>IF('Net zero activities &amp; levers'!$C$12="Off",'Activity data'!BC69*UDCPPEF*NtoN2O*kgtoGg,'Net zero Activity data'!BC69*UDCPPEF*NtoN2O*kgtoGg)</f>
        <v>13.435520122130086</v>
      </c>
      <c r="AK988" s="94">
        <f>IF('Net zero activities &amp; levers'!$C$12="Off",'Activity data'!BD69*UDCPPEF*NtoN2O*kgtoGg,'Net zero Activity data'!BD69*UDCPPEF*NtoN2O*kgtoGg)</f>
        <v>13.63361795903238</v>
      </c>
      <c r="AL988" s="94">
        <f>IF('Net zero activities &amp; levers'!$C$12="Off",'Activity data'!BE69*UDCPPEF*NtoN2O*kgtoGg,'Net zero Activity data'!BE69*UDCPPEF*NtoN2O*kgtoGg)</f>
        <v>13.815911970842766</v>
      </c>
      <c r="AM988" s="94">
        <f>IF('Net zero activities &amp; levers'!$C$12="Off",'Activity data'!BF69*UDCPPEF*NtoN2O*kgtoGg,'Net zero Activity data'!BF69*UDCPPEF*NtoN2O*kgtoGg)</f>
        <v>13.975883703614199</v>
      </c>
      <c r="AN988" s="94">
        <f>IF('Net zero activities &amp; levers'!$C$12="Off",'Activity data'!BG69*UDCPPEF*NtoN2O*kgtoGg,'Net zero Activity data'!BG69*UDCPPEF*NtoN2O*kgtoGg)</f>
        <v>14.209111318688663</v>
      </c>
      <c r="AO988" s="94">
        <f>IF('Net zero activities &amp; levers'!$C$12="Off",'Activity data'!BH69*UDCPPEF*NtoN2O*kgtoGg,'Net zero Activity data'!BH69*UDCPPEF*NtoN2O*kgtoGg)</f>
        <v>14.413852977697637</v>
      </c>
      <c r="AP988" s="94">
        <f>IF('Net zero activities &amp; levers'!$C$12="Off",'Activity data'!BI69*UDCPPEF*NtoN2O*kgtoGg,'Net zero Activity data'!BI69*UDCPPEF*NtoN2O*kgtoGg)</f>
        <v>14.619613292966791</v>
      </c>
      <c r="AQ988" s="94">
        <f>IF('Net zero activities &amp; levers'!$C$12="Off",'Activity data'!BJ69*UDCPPEF*NtoN2O*kgtoGg,'Net zero Activity data'!BJ69*UDCPPEF*NtoN2O*kgtoGg)</f>
        <v>14.832446837086621</v>
      </c>
      <c r="AR988" s="94">
        <f>IF('Net zero activities &amp; levers'!$C$12="Off",'Activity data'!BK69*UDCPPEF*NtoN2O*kgtoGg,'Net zero Activity data'!BK69*UDCPPEF*NtoN2O*kgtoGg)</f>
        <v>15.052834584872441</v>
      </c>
      <c r="AS988" s="94">
        <f>IF('Net zero activities &amp; levers'!$C$12="Off",'Activity data'!BL69*UDCPPEF*NtoN2O*kgtoGg,'Net zero Activity data'!BL69*UDCPPEF*NtoN2O*kgtoGg)</f>
        <v>15.28106125503836</v>
      </c>
      <c r="AT988" s="94">
        <f>IF('Net zero activities &amp; levers'!$C$12="Off",'Activity data'!BM69*UDCPPEF*NtoN2O*kgtoGg,'Net zero Activity data'!BM69*UDCPPEF*NtoN2O*kgtoGg)</f>
        <v>15.476684087743651</v>
      </c>
      <c r="AU988" s="94">
        <f>IF('Net zero activities &amp; levers'!$C$12="Off",'Activity data'!BN69*UDCPPEF*NtoN2O*kgtoGg,'Net zero Activity data'!BN69*UDCPPEF*NtoN2O*kgtoGg)</f>
        <v>15.679062284967117</v>
      </c>
      <c r="AV988" s="94">
        <f>IF('Net zero activities &amp; levers'!$C$12="Off",'Activity data'!BO69*UDCPPEF*NtoN2O*kgtoGg,'Net zero Activity data'!BO69*UDCPPEF*NtoN2O*kgtoGg)</f>
        <v>15.901109933487049</v>
      </c>
      <c r="AW988" s="94">
        <f>IF('Net zero activities &amp; levers'!$C$12="Off",'Activity data'!BP69*UDCPPEF*NtoN2O*kgtoGg,'Net zero Activity data'!BP69*UDCPPEF*NtoN2O*kgtoGg)</f>
        <v>16.135320793076126</v>
      </c>
      <c r="AY988" s="79"/>
      <c r="AZ988" s="79"/>
    </row>
    <row r="989" spans="1:52" x14ac:dyDescent="0.25">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8.621647483145102</v>
      </c>
      <c r="S989" s="94">
        <f>IF('Net zero activities &amp; levers'!$C$12="Off",'Activity data'!AL70*UDCPPEF*NtoN2O*kgtoGg,'Net zero Activity data'!AL70*UDCPPEF*NtoN2O*kgtoGg)</f>
        <v>7.6509164395286078</v>
      </c>
      <c r="T989" s="94">
        <f>IF('Net zero activities &amp; levers'!$C$12="Off",'Activity data'!AM70*UDCPPEF*NtoN2O*kgtoGg,'Net zero Activity data'!AM70*UDCPPEF*NtoN2O*kgtoGg)</f>
        <v>7.9370990741025862</v>
      </c>
      <c r="U989" s="94">
        <f>IF('Net zero activities &amp; levers'!$C$12="Off",'Activity data'!AN70*UDCPPEF*NtoN2O*kgtoGg,'Net zero Activity data'!AN70*UDCPPEF*NtoN2O*kgtoGg)</f>
        <v>7.9544534520577637</v>
      </c>
      <c r="V989" s="94">
        <f>IF('Net zero activities &amp; levers'!$C$12="Off",'Activity data'!AO70*UDCPPEF*NtoN2O*kgtoGg,'Net zero Activity data'!AO70*UDCPPEF*NtoN2O*kgtoGg)</f>
        <v>7.802641615451666</v>
      </c>
      <c r="W989" s="94">
        <f>IF('Net zero activities &amp; levers'!$C$12="Off",'Activity data'!AP70*UDCPPEF*NtoN2O*kgtoGg,'Net zero Activity data'!AP70*UDCPPEF*NtoN2O*kgtoGg)</f>
        <v>7.7324546680354986</v>
      </c>
      <c r="X989" s="94">
        <f>IF('Net zero activities &amp; levers'!$C$12="Off",'Activity data'!AQ70*UDCPPEF*NtoN2O*kgtoGg,'Net zero Activity data'!AQ70*UDCPPEF*NtoN2O*kgtoGg)</f>
        <v>7.6735442501151701</v>
      </c>
      <c r="Y989" s="94">
        <f>IF('Net zero activities &amp; levers'!$C$12="Off",'Activity data'!AR70*UDCPPEF*NtoN2O*kgtoGg,'Net zero Activity data'!AR70*UDCPPEF*NtoN2O*kgtoGg)</f>
        <v>7.6459729275846975</v>
      </c>
      <c r="Z989" s="94">
        <f>IF('Net zero activities &amp; levers'!$C$12="Off",'Activity data'!AS70*UDCPPEF*NtoN2O*kgtoGg,'Net zero Activity data'!AS70*UDCPPEF*NtoN2O*kgtoGg)</f>
        <v>7.6393546921999143</v>
      </c>
      <c r="AA989" s="94">
        <f>IF('Net zero activities &amp; levers'!$C$12="Off",'Activity data'!AT70*UDCPPEF*NtoN2O*kgtoGg,'Net zero Activity data'!AT70*UDCPPEF*NtoN2O*kgtoGg)</f>
        <v>7.6532902626684836</v>
      </c>
      <c r="AB989" s="94">
        <f>IF('Net zero activities &amp; levers'!$C$12="Off",'Activity data'!AU70*UDCPPEF*NtoN2O*kgtoGg,'Net zero Activity data'!AU70*UDCPPEF*NtoN2O*kgtoGg)</f>
        <v>7.7068068536599466</v>
      </c>
      <c r="AC989" s="94">
        <f>IF('Net zero activities &amp; levers'!$C$12="Off",'Activity data'!AV70*UDCPPEF*NtoN2O*kgtoGg,'Net zero Activity data'!AV70*UDCPPEF*NtoN2O*kgtoGg)</f>
        <v>7.8013793576611761</v>
      </c>
      <c r="AD989" s="94">
        <f>IF('Net zero activities &amp; levers'!$C$12="Off",'Activity data'!AW70*UDCPPEF*NtoN2O*kgtoGg,'Net zero Activity data'!AW70*UDCPPEF*NtoN2O*kgtoGg)</f>
        <v>7.8611061994740128</v>
      </c>
      <c r="AE989" s="94">
        <f>IF('Net zero activities &amp; levers'!$C$12="Off",'Activity data'!AX70*UDCPPEF*NtoN2O*kgtoGg,'Net zero Activity data'!AX70*UDCPPEF*NtoN2O*kgtoGg)</f>
        <v>7.9260518262083819</v>
      </c>
      <c r="AF989" s="94">
        <f>IF('Net zero activities &amp; levers'!$C$12="Off",'Activity data'!AY70*UDCPPEF*NtoN2O*kgtoGg,'Net zero Activity data'!AY70*UDCPPEF*NtoN2O*kgtoGg)</f>
        <v>7.9979884173600837</v>
      </c>
      <c r="AG989" s="94">
        <f>IF('Net zero activities &amp; levers'!$C$12="Off",'Activity data'!AZ70*UDCPPEF*NtoN2O*kgtoGg,'Net zero Activity data'!AZ70*UDCPPEF*NtoN2O*kgtoGg)</f>
        <v>8.1006611669758257</v>
      </c>
      <c r="AH989" s="94">
        <f>IF('Net zero activities &amp; levers'!$C$12="Off",'Activity data'!BA70*UDCPPEF*NtoN2O*kgtoGg,'Net zero Activity data'!BA70*UDCPPEF*NtoN2O*kgtoGg)</f>
        <v>8.2097682573493316</v>
      </c>
      <c r="AI989" s="94">
        <f>IF('Net zero activities &amp; levers'!$C$12="Off",'Activity data'!BB70*UDCPPEF*NtoN2O*kgtoGg,'Net zero Activity data'!BB70*UDCPPEF*NtoN2O*kgtoGg)</f>
        <v>8.3252366848085479</v>
      </c>
      <c r="AJ989" s="94">
        <f>IF('Net zero activities &amp; levers'!$C$12="Off",'Activity data'!BC70*UDCPPEF*NtoN2O*kgtoGg,'Net zero Activity data'!BC70*UDCPPEF*NtoN2O*kgtoGg)</f>
        <v>8.4482659064343135</v>
      </c>
      <c r="AK989" s="94">
        <f>IF('Net zero activities &amp; levers'!$C$12="Off",'Activity data'!BD70*UDCPPEF*NtoN2O*kgtoGg,'Net zero Activity data'!BD70*UDCPPEF*NtoN2O*kgtoGg)</f>
        <v>8.5728299863081894</v>
      </c>
      <c r="AL989" s="94">
        <f>IF('Net zero activities &amp; levers'!$C$12="Off",'Activity data'!BE70*UDCPPEF*NtoN2O*kgtoGg,'Net zero Activity data'!BE70*UDCPPEF*NtoN2O*kgtoGg)</f>
        <v>8.6874566081974383</v>
      </c>
      <c r="AM989" s="94">
        <f>IF('Net zero activities &amp; levers'!$C$12="Off",'Activity data'!BF70*UDCPPEF*NtoN2O*kgtoGg,'Net zero Activity data'!BF70*UDCPPEF*NtoN2O*kgtoGg)</f>
        <v>8.7880469629943505</v>
      </c>
      <c r="AN989" s="94">
        <f>IF('Net zero activities &amp; levers'!$C$12="Off",'Activity data'!BG70*UDCPPEF*NtoN2O*kgtoGg,'Net zero Activity data'!BG70*UDCPPEF*NtoN2O*kgtoGg)</f>
        <v>8.9347006757618317</v>
      </c>
      <c r="AO989" s="94">
        <f>IF('Net zero activities &amp; levers'!$C$12="Off",'Activity data'!BH70*UDCPPEF*NtoN2O*kgtoGg,'Net zero Activity data'!BH70*UDCPPEF*NtoN2O*kgtoGg)</f>
        <v>9.0634423963434738</v>
      </c>
      <c r="AP989" s="94">
        <f>IF('Net zero activities &amp; levers'!$C$12="Off",'Activity data'!BI70*UDCPPEF*NtoN2O*kgtoGg,'Net zero Activity data'!BI70*UDCPPEF*NtoN2O*kgtoGg)</f>
        <v>9.1928246488044216</v>
      </c>
      <c r="AQ989" s="94">
        <f>IF('Net zero activities &amp; levers'!$C$12="Off",'Activity data'!BJ70*UDCPPEF*NtoN2O*kgtoGg,'Net zero Activity data'!BJ70*UDCPPEF*NtoN2O*kgtoGg)</f>
        <v>9.3266545532806528</v>
      </c>
      <c r="AR989" s="94">
        <f>IF('Net zero activities &amp; levers'!$C$12="Off",'Activity data'!BK70*UDCPPEF*NtoN2O*kgtoGg,'Net zero Activity data'!BK70*UDCPPEF*NtoN2O*kgtoGg)</f>
        <v>9.4652345471245862</v>
      </c>
      <c r="AS989" s="94">
        <f>IF('Net zero activities &amp; levers'!$C$12="Off",'Activity data'!BL70*UDCPPEF*NtoN2O*kgtoGg,'Net zero Activity data'!BL70*UDCPPEF*NtoN2O*kgtoGg)</f>
        <v>9.6087436616936497</v>
      </c>
      <c r="AT989" s="94">
        <f>IF('Net zero activities &amp; levers'!$C$12="Off",'Activity data'!BM70*UDCPPEF*NtoN2O*kgtoGg,'Net zero Activity data'!BM70*UDCPPEF*NtoN2O*kgtoGg)</f>
        <v>9.7317514569290591</v>
      </c>
      <c r="AU989" s="94">
        <f>IF('Net zero activities &amp; levers'!$C$12="Off",'Activity data'!BN70*UDCPPEF*NtoN2O*kgtoGg,'Net zero Activity data'!BN70*UDCPPEF*NtoN2O*kgtoGg)</f>
        <v>9.8590070308306945</v>
      </c>
      <c r="AV989" s="94">
        <f>IF('Net zero activities &amp; levers'!$C$12="Off",'Activity data'!BO70*UDCPPEF*NtoN2O*kgtoGg,'Net zero Activity data'!BO70*UDCPPEF*NtoN2O*kgtoGg)</f>
        <v>9.9986307715971563</v>
      </c>
      <c r="AW989" s="94">
        <f>IF('Net zero activities &amp; levers'!$C$12="Off",'Activity data'!BP70*UDCPPEF*NtoN2O*kgtoGg,'Net zero Activity data'!BP70*UDCPPEF*NtoN2O*kgtoGg)</f>
        <v>10.145902749309721</v>
      </c>
      <c r="AY989" s="79"/>
      <c r="AZ989" s="79"/>
    </row>
    <row r="990" spans="1:52" x14ac:dyDescent="0.25">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5">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5.8847857186566284</v>
      </c>
      <c r="T991" s="94">
        <f>IF('Net zero activities &amp; levers'!$C$12="Off",'Activity data'!AM72*UDSOEF*NtoN2O*kgtoGg,IF('Net zero activities &amp; levers'!$C$12="PB",'Activity data'!AM72*UDSOEF*NtoN2O*kgtoGg,IF('Net zero activities &amp; levers'!$C$12="MS",'Net zero Activity data'!AM72*UDSOEF*NtoN2O*kgtoGg,"ERROR")))</f>
        <v>5.8886494810801731</v>
      </c>
      <c r="U991" s="94">
        <f>IF('Net zero activities &amp; levers'!$C$12="Off",'Activity data'!AN72*UDSOEF*NtoN2O*kgtoGg,IF('Net zero activities &amp; levers'!$C$12="PB",'Activity data'!AN72*UDSOEF*NtoN2O*kgtoGg,IF('Net zero activities &amp; levers'!$C$12="MS",'Net zero Activity data'!AN72*UDSOEF*NtoN2O*kgtoGg,"ERROR")))</f>
        <v>5.8866482068813086</v>
      </c>
      <c r="V991" s="94">
        <f>IF('Net zero activities &amp; levers'!$C$12="Off",'Activity data'!AO72*UDSOEF*NtoN2O*kgtoGg,IF('Net zero activities &amp; levers'!$C$12="PB",'Activity data'!AO72*UDSOEF*NtoN2O*kgtoGg,IF('Net zero activities &amp; levers'!$C$12="MS",'Net zero Activity data'!AO72*UDSOEF*NtoN2O*kgtoGg,"ERROR")))</f>
        <v>5.8860770614116298</v>
      </c>
      <c r="W991" s="94">
        <f>IF('Net zero activities &amp; levers'!$C$12="Off",'Activity data'!AP72*UDSOEF*NtoN2O*kgtoGg,IF('Net zero activities &amp; levers'!$C$12="PB",'Activity data'!AP72*UDSOEF*NtoN2O*kgtoGg,IF('Net zero activities &amp; levers'!$C$12="MS",'Net zero Activity data'!AP72*UDSOEF*NtoN2O*kgtoGg,"ERROR")))</f>
        <v>5.892180559840666</v>
      </c>
      <c r="X991" s="94">
        <f>IF('Net zero activities &amp; levers'!$C$12="Off",'Activity data'!AQ72*UDSOEF*NtoN2O*kgtoGg,IF('Net zero activities &amp; levers'!$C$12="PB",'Activity data'!AQ72*UDSOEF*NtoN2O*kgtoGg,IF('Net zero activities &amp; levers'!$C$12="MS",'Net zero Activity data'!AQ72*UDSOEF*NtoN2O*kgtoGg,"ERROR")))</f>
        <v>5.9020805842568986</v>
      </c>
      <c r="Y991" s="94">
        <f>IF('Net zero activities &amp; levers'!$C$12="Off",'Activity data'!AR72*UDSOEF*NtoN2O*kgtoGg,IF('Net zero activities &amp; levers'!$C$12="PB",'Activity data'!AR72*UDSOEF*NtoN2O*kgtoGg,IF('Net zero activities &amp; levers'!$C$12="MS",'Net zero Activity data'!AR72*UDSOEF*NtoN2O*kgtoGg,"ERROR")))</f>
        <v>5.9114936328900098</v>
      </c>
      <c r="Z991" s="94">
        <f>IF('Net zero activities &amp; levers'!$C$12="Off",'Activity data'!AS72*UDSOEF*NtoN2O*kgtoGg,IF('Net zero activities &amp; levers'!$C$12="PB",'Activity data'!AS72*UDSOEF*NtoN2O*kgtoGg,IF('Net zero activities &amp; levers'!$C$12="MS",'Net zero Activity data'!AS72*UDSOEF*NtoN2O*kgtoGg,"ERROR")))</f>
        <v>5.9205186300892922</v>
      </c>
      <c r="AA991" s="94">
        <f>IF('Net zero activities &amp; levers'!$C$12="Off",'Activity data'!AT72*UDSOEF*NtoN2O*kgtoGg,IF('Net zero activities &amp; levers'!$C$12="PB",'Activity data'!AT72*UDSOEF*NtoN2O*kgtoGg,IF('Net zero activities &amp; levers'!$C$12="MS",'Net zero Activity data'!AT72*UDSOEF*NtoN2O*kgtoGg,"ERROR")))</f>
        <v>5.9291136219386589</v>
      </c>
      <c r="AB991" s="94">
        <f>IF('Net zero activities &amp; levers'!$C$12="Off",'Activity data'!AU72*UDSOEF*NtoN2O*kgtoGg,IF('Net zero activities &amp; levers'!$C$12="PB",'Activity data'!AU72*UDSOEF*NtoN2O*kgtoGg,IF('Net zero activities &amp; levers'!$C$12="MS",'Net zero Activity data'!AU72*UDSOEF*NtoN2O*kgtoGg,"ERROR")))</f>
        <v>5.9374717954935692</v>
      </c>
      <c r="AC991" s="94">
        <f>IF('Net zero activities &amp; levers'!$C$12="Off",'Activity data'!AV72*UDSOEF*NtoN2O*kgtoGg,IF('Net zero activities &amp; levers'!$C$12="PB",'Activity data'!AV72*UDSOEF*NtoN2O*kgtoGg,IF('Net zero activities &amp; levers'!$C$12="MS",'Net zero Activity data'!AV72*UDSOEF*NtoN2O*kgtoGg,"ERROR")))</f>
        <v>5.9457483002000622</v>
      </c>
      <c r="AD991" s="94">
        <f>IF('Net zero activities &amp; levers'!$C$12="Off",'Activity data'!AW72*UDSOEF*NtoN2O*kgtoGg,IF('Net zero activities &amp; levers'!$C$12="PB",'Activity data'!AW72*UDSOEF*NtoN2O*kgtoGg,IF('Net zero activities &amp; levers'!$C$12="MS",'Net zero Activity data'!AW72*UDSOEF*NtoN2O*kgtoGg,"ERROR")))</f>
        <v>5.9539026070734851</v>
      </c>
      <c r="AE991" s="94">
        <f>IF('Net zero activities &amp; levers'!$C$12="Off",'Activity data'!AX72*UDSOEF*NtoN2O*kgtoGg,IF('Net zero activities &amp; levers'!$C$12="PB",'Activity data'!AX72*UDSOEF*NtoN2O*kgtoGg,IF('Net zero activities &amp; levers'!$C$12="MS",'Net zero Activity data'!AX72*UDSOEF*NtoN2O*kgtoGg,"ERROR")))</f>
        <v>5.9619466018244847</v>
      </c>
      <c r="AF991" s="94">
        <f>IF('Net zero activities &amp; levers'!$C$12="Off",'Activity data'!AY72*UDSOEF*NtoN2O*kgtoGg,IF('Net zero activities &amp; levers'!$C$12="PB",'Activity data'!AY72*UDSOEF*NtoN2O*kgtoGg,IF('Net zero activities &amp; levers'!$C$12="MS",'Net zero Activity data'!AY72*UDSOEF*NtoN2O*kgtoGg,"ERROR")))</f>
        <v>5.9699153791000308</v>
      </c>
      <c r="AG991" s="94">
        <f>IF('Net zero activities &amp; levers'!$C$12="Off",'Activity data'!AZ72*UDSOEF*NtoN2O*kgtoGg,IF('Net zero activities &amp; levers'!$C$12="PB",'Activity data'!AZ72*UDSOEF*NtoN2O*kgtoGg,IF('Net zero activities &amp; levers'!$C$12="MS",'Net zero Activity data'!AZ72*UDSOEF*NtoN2O*kgtoGg,"ERROR")))</f>
        <v>5.9778572433933679</v>
      </c>
      <c r="AH991" s="94">
        <f>IF('Net zero activities &amp; levers'!$C$12="Off",'Activity data'!BA72*UDSOEF*NtoN2O*kgtoGg,IF('Net zero activities &amp; levers'!$C$12="PB",'Activity data'!BA72*UDSOEF*NtoN2O*kgtoGg,IF('Net zero activities &amp; levers'!$C$12="MS",'Net zero Activity data'!BA72*UDSOEF*NtoN2O*kgtoGg,"ERROR")))</f>
        <v>5.985706146014202</v>
      </c>
      <c r="AI991" s="94">
        <f>IF('Net zero activities &amp; levers'!$C$12="Off",'Activity data'!BB72*UDSOEF*NtoN2O*kgtoGg,IF('Net zero activities &amp; levers'!$C$12="PB",'Activity data'!BB72*UDSOEF*NtoN2O*kgtoGg,IF('Net zero activities &amp; levers'!$C$12="MS",'Net zero Activity data'!BB72*UDSOEF*NtoN2O*kgtoGg,"ERROR")))</f>
        <v>5.9935614590684843</v>
      </c>
      <c r="AJ991" s="94">
        <f>IF('Net zero activities &amp; levers'!$C$12="Off",'Activity data'!BC72*UDSOEF*NtoN2O*kgtoGg,IF('Net zero activities &amp; levers'!$C$12="PB",'Activity data'!BC72*UDSOEF*NtoN2O*kgtoGg,IF('Net zero activities &amp; levers'!$C$12="MS",'Net zero Activity data'!BC72*UDSOEF*NtoN2O*kgtoGg,"ERROR")))</f>
        <v>6.0013410939996996</v>
      </c>
      <c r="AK991" s="94">
        <f>IF('Net zero activities &amp; levers'!$C$12="Off",'Activity data'!BD72*UDSOEF*NtoN2O*kgtoGg,IF('Net zero activities &amp; levers'!$C$12="PB",'Activity data'!BD72*UDSOEF*NtoN2O*kgtoGg,IF('Net zero activities &amp; levers'!$C$12="MS",'Net zero Activity data'!BD72*UDSOEF*NtoN2O*kgtoGg,"ERROR")))</f>
        <v>6.0088472569358578</v>
      </c>
      <c r="AL991" s="94">
        <f>IF('Net zero activities &amp; levers'!$C$12="Off",'Activity data'!BE72*UDSOEF*NtoN2O*kgtoGg,IF('Net zero activities &amp; levers'!$C$12="PB",'Activity data'!BE72*UDSOEF*NtoN2O*kgtoGg,IF('Net zero activities &amp; levers'!$C$12="MS",'Net zero Activity data'!BE72*UDSOEF*NtoN2O*kgtoGg,"ERROR")))</f>
        <v>6.0160094164461331</v>
      </c>
      <c r="AM991" s="94">
        <f>IF('Net zero activities &amp; levers'!$C$12="Off",'Activity data'!BF72*UDSOEF*NtoN2O*kgtoGg,IF('Net zero activities &amp; levers'!$C$12="PB",'Activity data'!BF72*UDSOEF*NtoN2O*kgtoGg,IF('Net zero activities &amp; levers'!$C$12="MS",'Net zero Activity data'!BF72*UDSOEF*NtoN2O*kgtoGg,"ERROR")))</f>
        <v>6.022832433511998</v>
      </c>
      <c r="AN991" s="94">
        <f>IF('Net zero activities &amp; levers'!$C$12="Off",'Activity data'!BG72*UDSOEF*NtoN2O*kgtoGg,IF('Net zero activities &amp; levers'!$C$12="PB",'Activity data'!BG72*UDSOEF*NtoN2O*kgtoGg,IF('Net zero activities &amp; levers'!$C$12="MS",'Net zero Activity data'!BG72*UDSOEF*NtoN2O*kgtoGg,"ERROR")))</f>
        <v>6.0294512461286898</v>
      </c>
      <c r="AO991" s="94">
        <f>IF('Net zero activities &amp; levers'!$C$12="Off",'Activity data'!BH72*UDSOEF*NtoN2O*kgtoGg,IF('Net zero activities &amp; levers'!$C$12="PB",'Activity data'!BH72*UDSOEF*NtoN2O*kgtoGg,IF('Net zero activities &amp; levers'!$C$12="MS",'Net zero Activity data'!BH72*UDSOEF*NtoN2O*kgtoGg,"ERROR")))</f>
        <v>6.0356077934321695</v>
      </c>
      <c r="AP991" s="94">
        <f>IF('Net zero activities &amp; levers'!$C$12="Off",'Activity data'!BI72*UDSOEF*NtoN2O*kgtoGg,IF('Net zero activities &amp; levers'!$C$12="PB",'Activity data'!BI72*UDSOEF*NtoN2O*kgtoGg,IF('Net zero activities &amp; levers'!$C$12="MS",'Net zero Activity data'!BI72*UDSOEF*NtoN2O*kgtoGg,"ERROR")))</f>
        <v>6.0413482222350741</v>
      </c>
      <c r="AQ991" s="94">
        <f>IF('Net zero activities &amp; levers'!$C$12="Off",'Activity data'!BJ72*UDSOEF*NtoN2O*kgtoGg,IF('Net zero activities &amp; levers'!$C$12="PB",'Activity data'!BJ72*UDSOEF*NtoN2O*kgtoGg,IF('Net zero activities &amp; levers'!$C$12="MS",'Net zero Activity data'!BJ72*UDSOEF*NtoN2O*kgtoGg,"ERROR")))</f>
        <v>6.0466918613182488</v>
      </c>
      <c r="AR991" s="94">
        <f>IF('Net zero activities &amp; levers'!$C$12="Off",'Activity data'!BK72*UDSOEF*NtoN2O*kgtoGg,IF('Net zero activities &amp; levers'!$C$12="PB",'Activity data'!BK72*UDSOEF*NtoN2O*kgtoGg,IF('Net zero activities &amp; levers'!$C$12="MS",'Net zero Activity data'!BK72*UDSOEF*NtoN2O*kgtoGg,"ERROR")))</f>
        <v>6.0515574414524611</v>
      </c>
      <c r="AS991" s="94">
        <f>IF('Net zero activities &amp; levers'!$C$12="Off",'Activity data'!BL72*UDSOEF*NtoN2O*kgtoGg,IF('Net zero activities &amp; levers'!$C$12="PB",'Activity data'!BL72*UDSOEF*NtoN2O*kgtoGg,IF('Net zero activities &amp; levers'!$C$12="MS",'Net zero Activity data'!BL72*UDSOEF*NtoN2O*kgtoGg,"ERROR")))</f>
        <v>6.0558555861112886</v>
      </c>
      <c r="AT991" s="94">
        <f>IF('Net zero activities &amp; levers'!$C$12="Off",'Activity data'!BM72*UDSOEF*NtoN2O*kgtoGg,IF('Net zero activities &amp; levers'!$C$12="PB",'Activity data'!BM72*UDSOEF*NtoN2O*kgtoGg,IF('Net zero activities &amp; levers'!$C$12="MS",'Net zero Activity data'!BM72*UDSOEF*NtoN2O*kgtoGg,"ERROR")))</f>
        <v>6.0593901167893724</v>
      </c>
      <c r="AU991" s="94">
        <f>IF('Net zero activities &amp; levers'!$C$12="Off",'Activity data'!BN72*UDSOEF*NtoN2O*kgtoGg,IF('Net zero activities &amp; levers'!$C$12="PB",'Activity data'!BN72*UDSOEF*NtoN2O*kgtoGg,IF('Net zero activities &amp; levers'!$C$12="MS",'Net zero Activity data'!BN72*UDSOEF*NtoN2O*kgtoGg,"ERROR")))</f>
        <v>6.0623617976958108</v>
      </c>
      <c r="AV991" s="94">
        <f>IF('Net zero activities &amp; levers'!$C$12="Off",'Activity data'!BO72*UDSOEF*NtoN2O*kgtoGg,IF('Net zero activities &amp; levers'!$C$12="PB",'Activity data'!BO72*UDSOEF*NtoN2O*kgtoGg,IF('Net zero activities &amp; levers'!$C$12="MS",'Net zero Activity data'!BO72*UDSOEF*NtoN2O*kgtoGg,"ERROR")))</f>
        <v>6.064852578551311</v>
      </c>
      <c r="AW991" s="94">
        <f>IF('Net zero activities &amp; levers'!$C$12="Off",'Activity data'!BP72*UDSOEF*NtoN2O*kgtoGg,IF('Net zero activities &amp; levers'!$C$12="PB",'Activity data'!BP72*UDSOEF*NtoN2O*kgtoGg,IF('Net zero activities &amp; levers'!$C$12="MS",'Net zero Activity data'!BP72*UDSOEF*NtoN2O*kgtoGg,"ERROR")))</f>
        <v>6.0667449066323131</v>
      </c>
      <c r="AY991" s="79"/>
      <c r="AZ991" s="79"/>
    </row>
    <row r="992" spans="1:52" x14ac:dyDescent="0.25">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0.65691584576644568</v>
      </c>
      <c r="T992" s="94">
        <f>IF('Net zero activities &amp; levers'!$C$12="Off",'Activity data'!AM73*UDSOEF*NtoN2O*kgtoGg,IF('Net zero activities &amp; levers'!$C$12="PB",'Activity data'!AM73*UDSOEF*NtoN2O*kgtoGg,IF('Net zero activities &amp; levers'!$C$12="MS",'Net zero Activity data'!AM73*UDSOEF*NtoN2O*kgtoGg,"ERROR")))</f>
        <v>0.65734715573789559</v>
      </c>
      <c r="U992" s="94">
        <f>IF('Net zero activities &amp; levers'!$C$12="Off",'Activity data'!AN73*UDSOEF*NtoN2O*kgtoGg,IF('Net zero activities &amp; levers'!$C$12="PB",'Activity data'!AN73*UDSOEF*NtoN2O*kgtoGg,IF('Net zero activities &amp; levers'!$C$12="MS",'Net zero Activity data'!AN73*UDSOEF*NtoN2O*kgtoGg,"ERROR")))</f>
        <v>0.65712375444585047</v>
      </c>
      <c r="V992" s="94">
        <f>IF('Net zero activities &amp; levers'!$C$12="Off",'Activity data'!AO73*UDSOEF*NtoN2O*kgtoGg,IF('Net zero activities &amp; levers'!$C$12="PB",'Activity data'!AO73*UDSOEF*NtoN2O*kgtoGg,IF('Net zero activities &amp; levers'!$C$12="MS",'Net zero Activity data'!AO73*UDSOEF*NtoN2O*kgtoGg,"ERROR")))</f>
        <v>0.65705999774727075</v>
      </c>
      <c r="W992" s="94">
        <f>IF('Net zero activities &amp; levers'!$C$12="Off",'Activity data'!AP73*UDSOEF*NtoN2O*kgtoGg,IF('Net zero activities &amp; levers'!$C$12="PB",'Activity data'!AP73*UDSOEF*NtoN2O*kgtoGg,IF('Net zero activities &amp; levers'!$C$12="MS",'Net zero Activity data'!AP73*UDSOEF*NtoN2O*kgtoGg,"ERROR")))</f>
        <v>0.65774132838942712</v>
      </c>
      <c r="X992" s="94">
        <f>IF('Net zero activities &amp; levers'!$C$12="Off",'Activity data'!AQ73*UDSOEF*NtoN2O*kgtoGg,IF('Net zero activities &amp; levers'!$C$12="PB",'Activity data'!AQ73*UDSOEF*NtoN2O*kgtoGg,IF('Net zero activities &amp; levers'!$C$12="MS",'Net zero Activity data'!AQ73*UDSOEF*NtoN2O*kgtoGg,"ERROR")))</f>
        <v>0.65884646343145248</v>
      </c>
      <c r="Y992" s="94">
        <f>IF('Net zero activities &amp; levers'!$C$12="Off",'Activity data'!AR73*UDSOEF*NtoN2O*kgtoGg,IF('Net zero activities &amp; levers'!$C$12="PB",'Activity data'!AR73*UDSOEF*NtoN2O*kgtoGg,IF('Net zero activities &amp; levers'!$C$12="MS",'Net zero Activity data'!AR73*UDSOEF*NtoN2O*kgtoGg,"ERROR")))</f>
        <v>0.65989723759718932</v>
      </c>
      <c r="Z992" s="94">
        <f>IF('Net zero activities &amp; levers'!$C$12="Off",'Activity data'!AS73*UDSOEF*NtoN2O*kgtoGg,IF('Net zero activities &amp; levers'!$C$12="PB",'Activity data'!AS73*UDSOEF*NtoN2O*kgtoGg,IF('Net zero activities &amp; levers'!$C$12="MS",'Net zero Activity data'!AS73*UDSOEF*NtoN2O*kgtoGg,"ERROR")))</f>
        <v>0.66090469376494909</v>
      </c>
      <c r="AA992" s="94">
        <f>IF('Net zero activities &amp; levers'!$C$12="Off",'Activity data'!AT73*UDSOEF*NtoN2O*kgtoGg,IF('Net zero activities &amp; levers'!$C$12="PB",'Activity data'!AT73*UDSOEF*NtoN2O*kgtoGg,IF('Net zero activities &amp; levers'!$C$12="MS",'Net zero Activity data'!AT73*UDSOEF*NtoN2O*kgtoGg,"ERROR")))</f>
        <v>0.6618641486389274</v>
      </c>
      <c r="AB992" s="94">
        <f>IF('Net zero activities &amp; levers'!$C$12="Off",'Activity data'!AU73*UDSOEF*NtoN2O*kgtoGg,IF('Net zero activities &amp; levers'!$C$12="PB",'Activity data'!AU73*UDSOEF*NtoN2O*kgtoGg,IF('Net zero activities &amp; levers'!$C$12="MS",'Net zero Activity data'!AU73*UDSOEF*NtoN2O*kgtoGg,"ERROR")))</f>
        <v>0.66279716759873064</v>
      </c>
      <c r="AC992" s="94">
        <f>IF('Net zero activities &amp; levers'!$C$12="Off",'Activity data'!AV73*UDSOEF*NtoN2O*kgtoGg,IF('Net zero activities &amp; levers'!$C$12="PB",'Activity data'!AV73*UDSOEF*NtoN2O*kgtoGg,IF('Net zero activities &amp; levers'!$C$12="MS",'Net zero Activity data'!AV73*UDSOEF*NtoN2O*kgtoGg,"ERROR")))</f>
        <v>0.66372106990362179</v>
      </c>
      <c r="AD992" s="94">
        <f>IF('Net zero activities &amp; levers'!$C$12="Off",'Activity data'!AW73*UDSOEF*NtoN2O*kgtoGg,IF('Net zero activities &amp; levers'!$C$12="PB",'Activity data'!AW73*UDSOEF*NtoN2O*kgtoGg,IF('Net zero activities &amp; levers'!$C$12="MS",'Net zero Activity data'!AW73*UDSOEF*NtoN2O*kgtoGg,"ERROR")))</f>
        <v>0.66463133132221675</v>
      </c>
      <c r="AE992" s="94">
        <f>IF('Net zero activities &amp; levers'!$C$12="Off",'Activity data'!AX73*UDSOEF*NtoN2O*kgtoGg,IF('Net zero activities &amp; levers'!$C$12="PB",'Activity data'!AX73*UDSOEF*NtoN2O*kgtoGg,IF('Net zero activities &amp; levers'!$C$12="MS",'Net zero Activity data'!AX73*UDSOEF*NtoN2O*kgtoGg,"ERROR")))</f>
        <v>0.66552927865077305</v>
      </c>
      <c r="AF992" s="94">
        <f>IF('Net zero activities &amp; levers'!$C$12="Off",'Activity data'!AY73*UDSOEF*NtoN2O*kgtoGg,IF('Net zero activities &amp; levers'!$C$12="PB",'Activity data'!AY73*UDSOEF*NtoN2O*kgtoGg,IF('Net zero activities &amp; levers'!$C$12="MS",'Net zero Activity data'!AY73*UDSOEF*NtoN2O*kgtoGg,"ERROR")))</f>
        <v>0.66641882948812903</v>
      </c>
      <c r="AG992" s="94">
        <f>IF('Net zero activities &amp; levers'!$C$12="Off",'Activity data'!AZ73*UDSOEF*NtoN2O*kgtoGg,IF('Net zero activities &amp; levers'!$C$12="PB",'Activity data'!AZ73*UDSOEF*NtoN2O*kgtoGg,IF('Net zero activities &amp; levers'!$C$12="MS",'Net zero Activity data'!AZ73*UDSOEF*NtoN2O*kgtoGg,"ERROR")))</f>
        <v>0.66730537604201257</v>
      </c>
      <c r="AH992" s="94">
        <f>IF('Net zero activities &amp; levers'!$C$12="Off",'Activity data'!BA73*UDSOEF*NtoN2O*kgtoGg,IF('Net zero activities &amp; levers'!$C$12="PB",'Activity data'!BA73*UDSOEF*NtoN2O*kgtoGg,IF('Net zero activities &amp; levers'!$C$12="MS",'Net zero Activity data'!BA73*UDSOEF*NtoN2O*kgtoGg,"ERROR")))</f>
        <v>0.66818154532837415</v>
      </c>
      <c r="AI992" s="94">
        <f>IF('Net zero activities &amp; levers'!$C$12="Off",'Activity data'!BB73*UDSOEF*NtoN2O*kgtoGg,IF('Net zero activities &amp; levers'!$C$12="PB",'Activity data'!BB73*UDSOEF*NtoN2O*kgtoGg,IF('Net zero activities &amp; levers'!$C$12="MS",'Net zero Activity data'!BB73*UDSOEF*NtoN2O*kgtoGg,"ERROR")))</f>
        <v>0.66905843020838807</v>
      </c>
      <c r="AJ992" s="94">
        <f>IF('Net zero activities &amp; levers'!$C$12="Off",'Activity data'!BC73*UDSOEF*NtoN2O*kgtoGg,IF('Net zero activities &amp; levers'!$C$12="PB",'Activity data'!BC73*UDSOEF*NtoN2O*kgtoGg,IF('Net zero activities &amp; levers'!$C$12="MS",'Net zero Activity data'!BC73*UDSOEF*NtoN2O*kgtoGg,"ERROR")))</f>
        <v>0.6699268671753269</v>
      </c>
      <c r="AK992" s="94">
        <f>IF('Net zero activities &amp; levers'!$C$12="Off",'Activity data'!BD73*UDSOEF*NtoN2O*kgtoGg,IF('Net zero activities &amp; levers'!$C$12="PB",'Activity data'!BD73*UDSOEF*NtoN2O*kgtoGg,IF('Net zero activities &amp; levers'!$C$12="MS",'Net zero Activity data'!BD73*UDSOEF*NtoN2O*kgtoGg,"ERROR")))</f>
        <v>0.67076477659283273</v>
      </c>
      <c r="AL992" s="94">
        <f>IF('Net zero activities &amp; levers'!$C$12="Off",'Activity data'!BE73*UDSOEF*NtoN2O*kgtoGg,IF('Net zero activities &amp; levers'!$C$12="PB",'Activity data'!BE73*UDSOEF*NtoN2O*kgtoGg,IF('Net zero activities &amp; levers'!$C$12="MS",'Net zero Activity data'!BE73*UDSOEF*NtoN2O*kgtoGg,"ERROR")))</f>
        <v>0.67156428507065047</v>
      </c>
      <c r="AM992" s="94">
        <f>IF('Net zero activities &amp; levers'!$C$12="Off",'Activity data'!BF73*UDSOEF*NtoN2O*kgtoGg,IF('Net zero activities &amp; levers'!$C$12="PB",'Activity data'!BF73*UDSOEF*NtoN2O*kgtoGg,IF('Net zero activities &amp; levers'!$C$12="MS",'Net zero Activity data'!BF73*UDSOEF*NtoN2O*kgtoGg,"ERROR")))</f>
        <v>0.6723259352378419</v>
      </c>
      <c r="AN992" s="94">
        <f>IF('Net zero activities &amp; levers'!$C$12="Off",'Activity data'!BG73*UDSOEF*NtoN2O*kgtoGg,IF('Net zero activities &amp; levers'!$C$12="PB",'Activity data'!BG73*UDSOEF*NtoN2O*kgtoGg,IF('Net zero activities &amp; levers'!$C$12="MS",'Net zero Activity data'!BG73*UDSOEF*NtoN2O*kgtoGg,"ERROR")))</f>
        <v>0.67306479015897869</v>
      </c>
      <c r="AO992" s="94">
        <f>IF('Net zero activities &amp; levers'!$C$12="Off",'Activity data'!BH73*UDSOEF*NtoN2O*kgtoGg,IF('Net zero activities &amp; levers'!$C$12="PB",'Activity data'!BH73*UDSOEF*NtoN2O*kgtoGg,IF('Net zero activities &amp; levers'!$C$12="MS",'Net zero Activity data'!BH73*UDSOEF*NtoN2O*kgtoGg,"ERROR")))</f>
        <v>0.67375204262189237</v>
      </c>
      <c r="AP992" s="94">
        <f>IF('Net zero activities &amp; levers'!$C$12="Off",'Activity data'!BI73*UDSOEF*NtoN2O*kgtoGg,IF('Net zero activities &amp; levers'!$C$12="PB",'Activity data'!BI73*UDSOEF*NtoN2O*kgtoGg,IF('Net zero activities &amp; levers'!$C$12="MS",'Net zero Activity data'!BI73*UDSOEF*NtoN2O*kgtoGg,"ERROR")))</f>
        <v>0.67439284397344657</v>
      </c>
      <c r="AQ992" s="94">
        <f>IF('Net zero activities &amp; levers'!$C$12="Off",'Activity data'!BJ73*UDSOEF*NtoN2O*kgtoGg,IF('Net zero activities &amp; levers'!$C$12="PB",'Activity data'!BJ73*UDSOEF*NtoN2O*kgtoGg,IF('Net zero activities &amp; levers'!$C$12="MS",'Net zero Activity data'!BJ73*UDSOEF*NtoN2O*kgtoGg,"ERROR")))</f>
        <v>0.67498935187630293</v>
      </c>
      <c r="AR992" s="94">
        <f>IF('Net zero activities &amp; levers'!$C$12="Off",'Activity data'!BK73*UDSOEF*NtoN2O*kgtoGg,IF('Net zero activities &amp; levers'!$C$12="PB",'Activity data'!BK73*UDSOEF*NtoN2O*kgtoGg,IF('Net zero activities &amp; levers'!$C$12="MS",'Net zero Activity data'!BK73*UDSOEF*NtoN2O*kgtoGg,"ERROR")))</f>
        <v>0.67553249428484918</v>
      </c>
      <c r="AS992" s="94">
        <f>IF('Net zero activities &amp; levers'!$C$12="Off",'Activity data'!BL73*UDSOEF*NtoN2O*kgtoGg,IF('Net zero activities &amp; levers'!$C$12="PB",'Activity data'!BL73*UDSOEF*NtoN2O*kgtoGg,IF('Net zero activities &amp; levers'!$C$12="MS",'Net zero Activity data'!BL73*UDSOEF*NtoN2O*kgtoGg,"ERROR")))</f>
        <v>0.67601229413972397</v>
      </c>
      <c r="AT992" s="94">
        <f>IF('Net zero activities &amp; levers'!$C$12="Off",'Activity data'!BM73*UDSOEF*NtoN2O*kgtoGg,IF('Net zero activities &amp; levers'!$C$12="PB",'Activity data'!BM73*UDSOEF*NtoN2O*kgtoGg,IF('Net zero activities &amp; levers'!$C$12="MS",'Net zero Activity data'!BM73*UDSOEF*NtoN2O*kgtoGg,"ERROR")))</f>
        <v>0.67640685212718299</v>
      </c>
      <c r="AU992" s="94">
        <f>IF('Net zero activities &amp; levers'!$C$12="Off",'Activity data'!BN73*UDSOEF*NtoN2O*kgtoGg,IF('Net zero activities &amp; levers'!$C$12="PB",'Activity data'!BN73*UDSOEF*NtoN2O*kgtoGg,IF('Net zero activities &amp; levers'!$C$12="MS",'Net zero Activity data'!BN73*UDSOEF*NtoN2O*kgtoGg,"ERROR")))</f>
        <v>0.67673857946090932</v>
      </c>
      <c r="AV992" s="94">
        <f>IF('Net zero activities &amp; levers'!$C$12="Off",'Activity data'!BO73*UDSOEF*NtoN2O*kgtoGg,IF('Net zero activities &amp; levers'!$C$12="PB",'Activity data'!BO73*UDSOEF*NtoN2O*kgtoGg,IF('Net zero activities &amp; levers'!$C$12="MS",'Net zero Activity data'!BO73*UDSOEF*NtoN2O*kgtoGg,"ERROR")))</f>
        <v>0.67701662414945629</v>
      </c>
      <c r="AW992" s="94">
        <f>IF('Net zero activities &amp; levers'!$C$12="Off",'Activity data'!BP73*UDSOEF*NtoN2O*kgtoGg,IF('Net zero activities &amp; levers'!$C$12="PB",'Activity data'!BP73*UDSOEF*NtoN2O*kgtoGg,IF('Net zero activities &amp; levers'!$C$12="MS",'Net zero Activity data'!BP73*UDSOEF*NtoN2O*kgtoGg,"ERROR")))</f>
        <v>0.67722786383790545</v>
      </c>
      <c r="AY992" s="79"/>
      <c r="AZ992" s="79"/>
    </row>
    <row r="993" spans="1:52" x14ac:dyDescent="0.25">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0.73708994755228441</v>
      </c>
      <c r="R993" s="22">
        <f t="shared" si="348"/>
        <v>0.74193942345928476</v>
      </c>
      <c r="S993" s="22">
        <f t="shared" si="348"/>
        <v>0.74007952602842475</v>
      </c>
      <c r="T993" s="22">
        <f t="shared" si="348"/>
        <v>0.74128077262948289</v>
      </c>
      <c r="U993" s="22">
        <f t="shared" si="348"/>
        <v>0.74130689882986411</v>
      </c>
      <c r="V993" s="22">
        <f t="shared" si="348"/>
        <v>0.74155861819547764</v>
      </c>
      <c r="W993" s="22">
        <f t="shared" si="348"/>
        <v>0.74303319907362941</v>
      </c>
      <c r="X993" s="22">
        <f t="shared" si="348"/>
        <v>0.74518075894465685</v>
      </c>
      <c r="Y993" s="22">
        <f t="shared" si="348"/>
        <v>0.74719102851383168</v>
      </c>
      <c r="Z993" s="22">
        <f t="shared" si="348"/>
        <v>0.74908656714505129</v>
      </c>
      <c r="AA993" s="22">
        <f t="shared" ref="L993:AW996" si="349">AA1490</f>
        <v>0.75086291077367695</v>
      </c>
      <c r="AB993" s="22">
        <f t="shared" si="349"/>
        <v>0.75255945486175735</v>
      </c>
      <c r="AC993" s="22">
        <f t="shared" si="349"/>
        <v>0.75420788601057287</v>
      </c>
      <c r="AD993" s="22">
        <f t="shared" si="349"/>
        <v>0.75580285672374903</v>
      </c>
      <c r="AE993" s="22">
        <f t="shared" si="349"/>
        <v>0.75734865066574497</v>
      </c>
      <c r="AF993" s="22">
        <f t="shared" si="349"/>
        <v>0.75885367170761042</v>
      </c>
      <c r="AG993" s="22">
        <f t="shared" si="349"/>
        <v>0.76032856611032751</v>
      </c>
      <c r="AH993" s="22">
        <f t="shared" si="349"/>
        <v>0.76176257688347304</v>
      </c>
      <c r="AI993" s="22">
        <f t="shared" si="349"/>
        <v>0.76317551711737452</v>
      </c>
      <c r="AJ993" s="22">
        <f t="shared" si="349"/>
        <v>0.76455344542987214</v>
      </c>
      <c r="AK993" s="22">
        <f t="shared" si="349"/>
        <v>0.76586111072592999</v>
      </c>
      <c r="AL993" s="22">
        <f t="shared" si="349"/>
        <v>0.76708684793521442</v>
      </c>
      <c r="AM993" s="22">
        <f t="shared" si="349"/>
        <v>0.76823284160332972</v>
      </c>
      <c r="AN993" s="22">
        <f t="shared" si="349"/>
        <v>0.76932503241777406</v>
      </c>
      <c r="AO993" s="22">
        <f t="shared" si="349"/>
        <v>0.77031720012885196</v>
      </c>
      <c r="AP993" s="22">
        <f t="shared" si="349"/>
        <v>0.77121895639880822</v>
      </c>
      <c r="AQ993" s="22">
        <f t="shared" si="349"/>
        <v>0.77203489986059293</v>
      </c>
      <c r="AR993" s="22">
        <f t="shared" si="349"/>
        <v>0.77275123224512232</v>
      </c>
      <c r="AS993" s="22">
        <f t="shared" si="349"/>
        <v>0.77335272644214581</v>
      </c>
      <c r="AT993" s="22">
        <f t="shared" si="349"/>
        <v>0.7738048302400119</v>
      </c>
      <c r="AU993" s="22">
        <f t="shared" si="349"/>
        <v>0.77414508571366714</v>
      </c>
      <c r="AV993" s="22">
        <f t="shared" si="349"/>
        <v>0.77438926181090495</v>
      </c>
      <c r="AW993" s="22">
        <f t="shared" si="349"/>
        <v>0.7745169633117015</v>
      </c>
      <c r="AY993" s="79"/>
      <c r="AZ993" s="79"/>
    </row>
    <row r="994" spans="1:52" x14ac:dyDescent="0.25">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1.2248165826201782</v>
      </c>
      <c r="T994" s="22">
        <f t="shared" si="349"/>
        <v>1.2268046213444594</v>
      </c>
      <c r="U994" s="22">
        <f t="shared" si="349"/>
        <v>1.2268478596753989</v>
      </c>
      <c r="V994" s="22">
        <f t="shared" si="349"/>
        <v>1.2272644501124084</v>
      </c>
      <c r="W994" s="22">
        <f t="shared" si="349"/>
        <v>1.2297048515131437</v>
      </c>
      <c r="X994" s="22">
        <f t="shared" si="349"/>
        <v>1.2332590194771185</v>
      </c>
      <c r="Y994" s="22">
        <f t="shared" si="349"/>
        <v>1.2365859747802534</v>
      </c>
      <c r="Z994" s="22">
        <f t="shared" si="349"/>
        <v>1.2397230527115592</v>
      </c>
      <c r="AA994" s="22">
        <f t="shared" si="349"/>
        <v>1.2426628653347351</v>
      </c>
      <c r="AB994" s="22">
        <f t="shared" si="349"/>
        <v>1.2454706113392466</v>
      </c>
      <c r="AC994" s="22">
        <f t="shared" si="349"/>
        <v>1.2481987314065748</v>
      </c>
      <c r="AD994" s="22">
        <f t="shared" si="349"/>
        <v>1.2508383755388417</v>
      </c>
      <c r="AE994" s="22">
        <f t="shared" si="349"/>
        <v>1.2533966331137145</v>
      </c>
      <c r="AF994" s="22">
        <f t="shared" si="349"/>
        <v>1.2558874123670754</v>
      </c>
      <c r="AG994" s="22">
        <f t="shared" si="349"/>
        <v>1.2583283326445973</v>
      </c>
      <c r="AH994" s="22">
        <f t="shared" si="349"/>
        <v>1.2607015913456321</v>
      </c>
      <c r="AI994" s="22">
        <f t="shared" si="349"/>
        <v>1.263039978732216</v>
      </c>
      <c r="AJ994" s="22">
        <f t="shared" si="349"/>
        <v>1.2653204221000602</v>
      </c>
      <c r="AK994" s="22">
        <f t="shared" si="349"/>
        <v>1.2674845816029232</v>
      </c>
      <c r="AL994" s="22">
        <f t="shared" si="349"/>
        <v>1.2695131517863503</v>
      </c>
      <c r="AM994" s="22">
        <f t="shared" si="349"/>
        <v>1.271409748028943</v>
      </c>
      <c r="AN994" s="22">
        <f t="shared" si="349"/>
        <v>1.2732173016415873</v>
      </c>
      <c r="AO994" s="22">
        <f t="shared" si="349"/>
        <v>1.2748593190498922</v>
      </c>
      <c r="AP994" s="22">
        <f t="shared" si="349"/>
        <v>1.2763517073596342</v>
      </c>
      <c r="AQ994" s="22">
        <f t="shared" si="349"/>
        <v>1.2777020772149352</v>
      </c>
      <c r="AR994" s="22">
        <f t="shared" si="349"/>
        <v>1.2788875927607413</v>
      </c>
      <c r="AS994" s="22">
        <f t="shared" si="349"/>
        <v>1.2798830534388905</v>
      </c>
      <c r="AT994" s="22">
        <f t="shared" si="349"/>
        <v>1.280631276040944</v>
      </c>
      <c r="AU994" s="22">
        <f t="shared" si="349"/>
        <v>1.2811943919383622</v>
      </c>
      <c r="AV994" s="22">
        <f t="shared" si="349"/>
        <v>1.2815984984194333</v>
      </c>
      <c r="AW994" s="22">
        <f t="shared" si="349"/>
        <v>1.2818098418092996</v>
      </c>
      <c r="AY994" s="79"/>
      <c r="AZ994" s="79"/>
    </row>
    <row r="995" spans="1:52" x14ac:dyDescent="0.25">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0.19381280191845884</v>
      </c>
      <c r="N995" s="22">
        <f t="shared" si="349"/>
        <v>0.19411375969056655</v>
      </c>
      <c r="O995" s="22">
        <f t="shared" si="349"/>
        <v>0.19368291106027893</v>
      </c>
      <c r="P995" s="22">
        <f t="shared" si="349"/>
        <v>0.19253602379697465</v>
      </c>
      <c r="Q995" s="22">
        <f t="shared" si="349"/>
        <v>0.19190012409058904</v>
      </c>
      <c r="R995" s="22">
        <f t="shared" si="349"/>
        <v>0.19132863754616411</v>
      </c>
      <c r="S995" s="22">
        <f t="shared" si="349"/>
        <v>0.18208940984408351</v>
      </c>
      <c r="T995" s="22">
        <f t="shared" si="349"/>
        <v>0.18650458380292187</v>
      </c>
      <c r="U995" s="22">
        <f t="shared" si="349"/>
        <v>0.18782509427816671</v>
      </c>
      <c r="V995" s="22">
        <f t="shared" si="349"/>
        <v>0.18698737185003164</v>
      </c>
      <c r="W995" s="22">
        <f t="shared" si="349"/>
        <v>0.18698411982517998</v>
      </c>
      <c r="X995" s="22">
        <f t="shared" si="349"/>
        <v>0.18702146626487534</v>
      </c>
      <c r="Y995" s="22">
        <f t="shared" si="349"/>
        <v>0.18748754964144224</v>
      </c>
      <c r="Z995" s="22">
        <f t="shared" si="349"/>
        <v>0.18825410052969024</v>
      </c>
      <c r="AA995" s="22">
        <f t="shared" si="349"/>
        <v>0.18932518762803624</v>
      </c>
      <c r="AB995" s="22">
        <f t="shared" si="349"/>
        <v>0.19096000643163408</v>
      </c>
      <c r="AC995" s="22">
        <f t="shared" si="349"/>
        <v>0.19319120458740052</v>
      </c>
      <c r="AD995" s="22">
        <f t="shared" si="349"/>
        <v>0.1959108618030003</v>
      </c>
      <c r="AE995" s="22">
        <f t="shared" si="349"/>
        <v>0.19881233317460748</v>
      </c>
      <c r="AF995" s="22">
        <f t="shared" si="349"/>
        <v>0.20192996022191315</v>
      </c>
      <c r="AG995" s="22">
        <f t="shared" si="349"/>
        <v>0.20562379742400483</v>
      </c>
      <c r="AH995" s="22">
        <f t="shared" si="349"/>
        <v>0.20956569929071434</v>
      </c>
      <c r="AI995" s="22">
        <f t="shared" si="349"/>
        <v>0.21376572448369915</v>
      </c>
      <c r="AJ995" s="22">
        <f t="shared" si="349"/>
        <v>0.21826085665065206</v>
      </c>
      <c r="AK995" s="22">
        <f t="shared" si="349"/>
        <v>0.22297970925859958</v>
      </c>
      <c r="AL995" s="22">
        <f t="shared" si="349"/>
        <v>0.22775066267657273</v>
      </c>
      <c r="AM995" s="22">
        <f t="shared" si="349"/>
        <v>0.23250696889867636</v>
      </c>
      <c r="AN995" s="22">
        <f t="shared" si="349"/>
        <v>0.23749371595586077</v>
      </c>
      <c r="AO995" s="22">
        <f t="shared" si="349"/>
        <v>0.24236103449740087</v>
      </c>
      <c r="AP995" s="22">
        <f t="shared" si="349"/>
        <v>0.24742786738237058</v>
      </c>
      <c r="AQ995" s="22">
        <f t="shared" si="349"/>
        <v>0.25277258101926975</v>
      </c>
      <c r="AR995" s="22">
        <f t="shared" si="349"/>
        <v>0.25841946779016939</v>
      </c>
      <c r="AS995" s="22">
        <f t="shared" si="349"/>
        <v>0.26439288061785843</v>
      </c>
      <c r="AT995" s="22">
        <f t="shared" si="349"/>
        <v>0.27023296917478923</v>
      </c>
      <c r="AU995" s="22">
        <f t="shared" si="349"/>
        <v>0.27640509451857076</v>
      </c>
      <c r="AV995" s="22">
        <f t="shared" si="349"/>
        <v>0.28308746416676767</v>
      </c>
      <c r="AW995" s="22">
        <f t="shared" si="349"/>
        <v>0.29022122923830351</v>
      </c>
      <c r="AY995" s="79"/>
      <c r="AZ995" s="79"/>
    </row>
    <row r="996" spans="1:52" x14ac:dyDescent="0.25">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5">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5">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5">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5">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5">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5">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5">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5">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5">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5">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5">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5">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5">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5">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5">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5">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5">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0.66039158293445122</v>
      </c>
      <c r="U1013" s="22">
        <f t="shared" si="353"/>
        <v>0.66012485501396989</v>
      </c>
      <c r="V1013" s="22">
        <f t="shared" si="353"/>
        <v>0.66001604443693607</v>
      </c>
      <c r="W1013" s="22">
        <f t="shared" si="353"/>
        <v>0.66000803259775342</v>
      </c>
      <c r="X1013" s="22">
        <f t="shared" si="353"/>
        <v>0.65995306968895251</v>
      </c>
      <c r="Y1013" s="22">
        <f t="shared" si="353"/>
        <v>0.65989231152474426</v>
      </c>
      <c r="Z1013" s="22">
        <f t="shared" si="353"/>
        <v>0.65981330479222333</v>
      </c>
      <c r="AA1013" s="22">
        <f t="shared" si="353"/>
        <v>0.65972188784689145</v>
      </c>
      <c r="AB1013" s="22">
        <f t="shared" si="353"/>
        <v>0.65961794681665253</v>
      </c>
      <c r="AC1013" s="22">
        <f t="shared" si="353"/>
        <v>0.6594892152950852</v>
      </c>
      <c r="AD1013" s="22">
        <f t="shared" si="353"/>
        <v>0.6593345235600977</v>
      </c>
      <c r="AE1013" s="22">
        <f t="shared" si="353"/>
        <v>0.65915972521366661</v>
      </c>
      <c r="AF1013" s="22">
        <f t="shared" si="353"/>
        <v>0.65897942064289072</v>
      </c>
      <c r="AG1013" s="22">
        <f t="shared" si="353"/>
        <v>0.65879234496764993</v>
      </c>
      <c r="AH1013" s="22">
        <f t="shared" si="353"/>
        <v>0.65858323539455099</v>
      </c>
      <c r="AI1013" s="22">
        <f t="shared" si="353"/>
        <v>0.65836741303606172</v>
      </c>
      <c r="AJ1013" s="22">
        <f t="shared" si="353"/>
        <v>0.65814483062045515</v>
      </c>
      <c r="AK1013" s="22">
        <f t="shared" si="353"/>
        <v>0.65791464997715865</v>
      </c>
      <c r="AL1013" s="22">
        <f t="shared" si="353"/>
        <v>0.65768062666006832</v>
      </c>
      <c r="AM1013" s="22">
        <f t="shared" si="353"/>
        <v>0.65744992525727552</v>
      </c>
      <c r="AN1013" s="22">
        <f t="shared" si="353"/>
        <v>0.65722500654070048</v>
      </c>
      <c r="AO1013" s="22">
        <f t="shared" si="353"/>
        <v>0.65699640895938582</v>
      </c>
      <c r="AP1013" s="22">
        <f t="shared" si="353"/>
        <v>0.65677752523944621</v>
      </c>
      <c r="AQ1013" s="22">
        <f t="shared" si="353"/>
        <v>0.65655657817639124</v>
      </c>
      <c r="AR1013" s="22">
        <f t="shared" si="353"/>
        <v>0.6563311525365817</v>
      </c>
      <c r="AS1013" s="22">
        <f t="shared" si="353"/>
        <v>0.6561010468643812</v>
      </c>
      <c r="AT1013" s="22">
        <f t="shared" si="353"/>
        <v>0.65586614028060841</v>
      </c>
      <c r="AU1013" s="22">
        <f t="shared" si="353"/>
        <v>0.65564197188652584</v>
      </c>
      <c r="AV1013" s="22">
        <f t="shared" si="353"/>
        <v>0.65541322084476272</v>
      </c>
      <c r="AW1013" s="22">
        <f t="shared" si="353"/>
        <v>0.6551749257339966</v>
      </c>
      <c r="AY1013" s="79"/>
      <c r="AZ1013" s="79"/>
    </row>
    <row r="1014" spans="1:52" x14ac:dyDescent="0.25">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8.7171688947347593E-3</v>
      </c>
      <c r="U1014" s="94">
        <f>IF('Net zero activities &amp; levers'!$C$12="Off",'Activity data'!AN48*ttokg*FracGASM*MSVolatEF*NtoN2O*kgtoGg,'Net zero Activity data'!AN48*ttokg*FracGASM*MSVolatEF*NtoN2O*kgtoGg)</f>
        <v>8.7136480861844043E-3</v>
      </c>
      <c r="V1014" s="94">
        <f>IF('Net zero activities &amp; levers'!$C$12="Off",'Activity data'!AO48*ttokg*FracGASM*MSVolatEF*NtoN2O*kgtoGg,'Net zero Activity data'!AO48*ttokg*FracGASM*MSVolatEF*NtoN2O*kgtoGg)</f>
        <v>8.7122117865675586E-3</v>
      </c>
      <c r="W1014" s="94">
        <f>IF('Net zero activities &amp; levers'!$C$12="Off",'Activity data'!AP48*ttokg*FracGASM*MSVolatEF*NtoN2O*kgtoGg,'Net zero Activity data'!AP48*ttokg*FracGASM*MSVolatEF*NtoN2O*kgtoGg)</f>
        <v>8.7121060302903473E-3</v>
      </c>
      <c r="X1014" s="94">
        <f>IF('Net zero activities &amp; levers'!$C$12="Off",'Activity data'!AQ48*ttokg*FracGASM*MSVolatEF*NtoN2O*kgtoGg,'Net zero Activity data'!AQ48*ttokg*FracGASM*MSVolatEF*NtoN2O*kgtoGg)</f>
        <v>8.7113805198941741E-3</v>
      </c>
      <c r="Y1014" s="94">
        <f>IF('Net zero activities &amp; levers'!$C$12="Off",'Activity data'!AR48*ttokg*FracGASM*MSVolatEF*NtoN2O*kgtoGg,'Net zero Activity data'!AR48*ttokg*FracGASM*MSVolatEF*NtoN2O*kgtoGg)</f>
        <v>8.7105785121266242E-3</v>
      </c>
      <c r="Z1014" s="94">
        <f>IF('Net zero activities &amp; levers'!$C$12="Off",'Activity data'!AS48*ttokg*FracGASM*MSVolatEF*NtoN2O*kgtoGg,'Net zero Activity data'!AS48*ttokg*FracGASM*MSVolatEF*NtoN2O*kgtoGg)</f>
        <v>8.7095356232573494E-3</v>
      </c>
      <c r="AA1014" s="94">
        <f>IF('Net zero activities &amp; levers'!$C$12="Off",'Activity data'!AT48*ttokg*FracGASM*MSVolatEF*NtoN2O*kgtoGg,'Net zero Activity data'!AT48*ttokg*FracGASM*MSVolatEF*NtoN2O*kgtoGg)</f>
        <v>8.7083289195789663E-3</v>
      </c>
      <c r="AB1014" s="94">
        <f>IF('Net zero activities &amp; levers'!$C$12="Off",'Activity data'!AU48*ttokg*FracGASM*MSVolatEF*NtoN2O*kgtoGg,'Net zero Activity data'!AU48*ttokg*FracGASM*MSVolatEF*NtoN2O*kgtoGg)</f>
        <v>8.7069568979798173E-3</v>
      </c>
      <c r="AC1014" s="94">
        <f>IF('Net zero activities &amp; levers'!$C$12="Off",'Activity data'!AV48*ttokg*FracGASM*MSVolatEF*NtoN2O*kgtoGg,'Net zero Activity data'!AV48*ttokg*FracGASM*MSVolatEF*NtoN2O*kgtoGg)</f>
        <v>8.7052576418951266E-3</v>
      </c>
      <c r="AD1014" s="94">
        <f>IF('Net zero activities &amp; levers'!$C$12="Off",'Activity data'!AW48*ttokg*FracGASM*MSVolatEF*NtoN2O*kgtoGg,'Net zero Activity data'!AW48*ttokg*FracGASM*MSVolatEF*NtoN2O*kgtoGg)</f>
        <v>8.7032157109932905E-3</v>
      </c>
      <c r="AE1014" s="94">
        <f>IF('Net zero activities &amp; levers'!$C$12="Off",'Activity data'!AX48*ttokg*FracGASM*MSVolatEF*NtoN2O*kgtoGg,'Net zero Activity data'!AX48*ttokg*FracGASM*MSVolatEF*NtoN2O*kgtoGg)</f>
        <v>8.7009083728204015E-3</v>
      </c>
      <c r="AF1014" s="94">
        <f>IF('Net zero activities &amp; levers'!$C$12="Off",'Activity data'!AY48*ttokg*FracGASM*MSVolatEF*NtoN2O*kgtoGg,'Net zero Activity data'!AY48*ttokg*FracGASM*MSVolatEF*NtoN2O*kgtoGg)</f>
        <v>8.6985283524861606E-3</v>
      </c>
      <c r="AG1014" s="94">
        <f>IF('Net zero activities &amp; levers'!$C$12="Off",'Activity data'!AZ48*ttokg*FracGASM*MSVolatEF*NtoN2O*kgtoGg,'Net zero Activity data'!AZ48*ttokg*FracGASM*MSVolatEF*NtoN2O*kgtoGg)</f>
        <v>8.6960589535729806E-3</v>
      </c>
      <c r="AH1014" s="94">
        <f>IF('Net zero activities &amp; levers'!$C$12="Off",'Activity data'!BA48*ttokg*FracGASM*MSVolatEF*NtoN2O*kgtoGg,'Net zero Activity data'!BA48*ttokg*FracGASM*MSVolatEF*NtoN2O*kgtoGg)</f>
        <v>8.6932987072080737E-3</v>
      </c>
      <c r="AI1014" s="94">
        <f>IF('Net zero activities &amp; levers'!$C$12="Off",'Activity data'!BB48*ttokg*FracGASM*MSVolatEF*NtoN2O*kgtoGg,'Net zero Activity data'!BB48*ttokg*FracGASM*MSVolatEF*NtoN2O*kgtoGg)</f>
        <v>8.6904498520760185E-3</v>
      </c>
      <c r="AJ1014" s="94">
        <f>IF('Net zero activities &amp; levers'!$C$12="Off",'Activity data'!BC48*ttokg*FracGASM*MSVolatEF*NtoN2O*kgtoGg,'Net zero Activity data'!BC48*ttokg*FracGASM*MSVolatEF*NtoN2O*kgtoGg)</f>
        <v>8.6875117641900101E-3</v>
      </c>
      <c r="AK1014" s="94">
        <f>IF('Net zero activities &amp; levers'!$C$12="Off",'Activity data'!BD48*ttokg*FracGASM*MSVolatEF*NtoN2O*kgtoGg,'Net zero Activity data'!BD48*ttokg*FracGASM*MSVolatEF*NtoN2O*kgtoGg)</f>
        <v>8.6844733796984964E-3</v>
      </c>
      <c r="AL1014" s="94">
        <f>IF('Net zero activities &amp; levers'!$C$12="Off",'Activity data'!BE48*ttokg*FracGASM*MSVolatEF*NtoN2O*kgtoGg,'Net zero Activity data'!BE48*ttokg*FracGASM*MSVolatEF*NtoN2O*kgtoGg)</f>
        <v>8.681384271912904E-3</v>
      </c>
      <c r="AM1014" s="94">
        <f>IF('Net zero activities &amp; levers'!$C$12="Off",'Activity data'!BF48*ttokg*FracGASM*MSVolatEF*NtoN2O*kgtoGg,'Net zero Activity data'!BF48*ttokg*FracGASM*MSVolatEF*NtoN2O*kgtoGg)</f>
        <v>8.6783390133960397E-3</v>
      </c>
      <c r="AN1014" s="94">
        <f>IF('Net zero activities &amp; levers'!$C$12="Off",'Activity data'!BG48*ttokg*FracGASM*MSVolatEF*NtoN2O*kgtoGg,'Net zero Activity data'!BG48*ttokg*FracGASM*MSVolatEF*NtoN2O*kgtoGg)</f>
        <v>8.6753700863372481E-3</v>
      </c>
      <c r="AO1014" s="94">
        <f>IF('Net zero activities &amp; levers'!$C$12="Off",'Activity data'!BH48*ttokg*FracGASM*MSVolatEF*NtoN2O*kgtoGg,'Net zero Activity data'!BH48*ttokg*FracGASM*MSVolatEF*NtoN2O*kgtoGg)</f>
        <v>8.6723525982638945E-3</v>
      </c>
      <c r="AP1014" s="94">
        <f>IF('Net zero activities &amp; levers'!$C$12="Off",'Activity data'!BI48*ttokg*FracGASM*MSVolatEF*NtoN2O*kgtoGg,'Net zero Activity data'!BI48*ttokg*FracGASM*MSVolatEF*NtoN2O*kgtoGg)</f>
        <v>8.6694633331606923E-3</v>
      </c>
      <c r="AQ1014" s="94">
        <f>IF('Net zero activities &amp; levers'!$C$12="Off",'Activity data'!BJ48*ttokg*FracGASM*MSVolatEF*NtoN2O*kgtoGg,'Net zero Activity data'!BJ48*ttokg*FracGASM*MSVolatEF*NtoN2O*kgtoGg)</f>
        <v>8.6665468319283654E-3</v>
      </c>
      <c r="AR1014" s="94">
        <f>IF('Net zero activities &amp; levers'!$C$12="Off",'Activity data'!BK48*ttokg*FracGASM*MSVolatEF*NtoN2O*kgtoGg,'Net zero Activity data'!BK48*ttokg*FracGASM*MSVolatEF*NtoN2O*kgtoGg)</f>
        <v>8.6635712134828791E-3</v>
      </c>
      <c r="AS1014" s="94">
        <f>IF('Net zero activities &amp; levers'!$C$12="Off",'Activity data'!BL48*ttokg*FracGASM*MSVolatEF*NtoN2O*kgtoGg,'Net zero Activity data'!BL48*ttokg*FracGASM*MSVolatEF*NtoN2O*kgtoGg)</f>
        <v>8.6605338186098325E-3</v>
      </c>
      <c r="AT1014" s="94">
        <f>IF('Net zero activities &amp; levers'!$C$12="Off",'Activity data'!BM48*ttokg*FracGASM*MSVolatEF*NtoN2O*kgtoGg,'Net zero Activity data'!BM48*ttokg*FracGASM*MSVolatEF*NtoN2O*kgtoGg)</f>
        <v>8.6574330517040325E-3</v>
      </c>
      <c r="AU1014" s="94">
        <f>IF('Net zero activities &amp; levers'!$C$12="Off",'Activity data'!BN48*ttokg*FracGASM*MSVolatEF*NtoN2O*kgtoGg,'Net zero Activity data'!BN48*ttokg*FracGASM*MSVolatEF*NtoN2O*kgtoGg)</f>
        <v>8.6544740289021416E-3</v>
      </c>
      <c r="AV1014" s="94">
        <f>IF('Net zero activities &amp; levers'!$C$12="Off",'Activity data'!BO48*ttokg*FracGASM*MSVolatEF*NtoN2O*kgtoGg,'Net zero Activity data'!BO48*ttokg*FracGASM*MSVolatEF*NtoN2O*kgtoGg)</f>
        <v>8.6514545151508693E-3</v>
      </c>
      <c r="AW1014" s="94">
        <f>IF('Net zero activities &amp; levers'!$C$12="Off",'Activity data'!BP48*ttokg*FracGASM*MSVolatEF*NtoN2O*kgtoGg,'Net zero Activity data'!BP48*ttokg*FracGASM*MSVolatEF*NtoN2O*kgtoGg)</f>
        <v>8.6483090196887574E-3</v>
      </c>
      <c r="AY1014" s="79"/>
      <c r="AZ1014" s="79"/>
    </row>
    <row r="1015" spans="1:52" x14ac:dyDescent="0.25">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1.2019035107607592</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1.2055442230548152</v>
      </c>
      <c r="O1015" s="94">
        <f>IF('Net zero activities &amp; levers'!$C$12="Off",SUM('Activity data'!AH50:AH65)*FracGASM*MSVolatEF*NtoN2O*kgtoGg,SUM('Net zero Activity data'!AH50:AH65)*FracGASM*MSVolatEF*NtoN2O*kgtoGg)</f>
        <v>1.1958435838326278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1.1606871439933115</v>
      </c>
      <c r="S1015" s="94">
        <f>IF('Net zero activities &amp; levers'!$C$12="Off",SUM('Activity data'!AL50:AL65)*FracGASM*MSVolatEF*NtoN2O*kgtoGg,SUM('Net zero Activity data'!AL50:AL65)*FracGASM*MSVolatEF*NtoN2O*kgtoGg)</f>
        <v>1.0578594718744427</v>
      </c>
      <c r="T1015" s="94">
        <f>IF('Net zero activities &amp; levers'!$C$12="Off",SUM('Activity data'!AM50:AM65)*FracGASM*MSVolatEF*NtoN2O*kgtoGg,SUM('Net zero Activity data'!AM50:AM65)*FracGASM*MSVolatEF*NtoN2O*kgtoGg)</f>
        <v>1.0973838748296381</v>
      </c>
      <c r="U1015" s="94">
        <f>IF('Net zero activities &amp; levers'!$C$12="Off",SUM('Activity data'!AN50:AN65)*FracGASM*MSVolatEF*NtoN2O*kgtoGg,SUM('Net zero Activity data'!AN50:AN65)*FracGASM*MSVolatEF*NtoN2O*kgtoGg)</f>
        <v>1.1052764597150242</v>
      </c>
      <c r="V1015" s="94">
        <f>IF('Net zero activities &amp; levers'!$C$12="Off",SUM('Activity data'!AO50:AO65)*FracGASM*MSVolatEF*NtoN2O*kgtoGg,SUM('Net zero Activity data'!AO50:AO65)*FracGASM*MSVolatEF*NtoN2O*kgtoGg)</f>
        <v>1.0929404436344576</v>
      </c>
      <c r="W1015" s="94">
        <f>IF('Net zero activities &amp; levers'!$C$12="Off",SUM('Activity data'!AP50:AP65)*FracGASM*MSVolatEF*NtoN2O*kgtoGg,SUM('Net zero Activity data'!AP50:AP65)*FracGASM*MSVolatEF*NtoN2O*kgtoGg)</f>
        <v>1.090380156193564</v>
      </c>
      <c r="X1015" s="94">
        <f>IF('Net zero activities &amp; levers'!$C$12="Off",SUM('Activity data'!AQ50:AQ65)*FracGASM*MSVolatEF*NtoN2O*kgtoGg,SUM('Net zero Activity data'!AQ50:AQ65)*FracGASM*MSVolatEF*NtoN2O*kgtoGg)</f>
        <v>1.0891996012432479</v>
      </c>
      <c r="Y1015" s="94">
        <f>IF('Net zero activities &amp; levers'!$C$12="Off",SUM('Activity data'!AR50:AR65)*FracGASM*MSVolatEF*NtoN2O*kgtoGg,SUM('Net zero Activity data'!AR50:AR65)*FracGASM*MSVolatEF*NtoN2O*kgtoGg)</f>
        <v>1.0918646836966448</v>
      </c>
      <c r="Z1015" s="94">
        <f>IF('Net zero activities &amp; levers'!$C$12="Off",SUM('Activity data'!AS50:AS65)*FracGASM*MSVolatEF*NtoN2O*kgtoGg,SUM('Net zero Activity data'!AS50:AS65)*FracGASM*MSVolatEF*NtoN2O*kgtoGg)</f>
        <v>1.0971706289277323</v>
      </c>
      <c r="AA1015" s="94">
        <f>IF('Net zero activities &amp; levers'!$C$12="Off",SUM('Activity data'!AT50:AT65)*FracGASM*MSVolatEF*NtoN2O*kgtoGg,SUM('Net zero Activity data'!AT50:AT65)*FracGASM*MSVolatEF*NtoN2O*kgtoGg)</f>
        <v>1.105121486470156</v>
      </c>
      <c r="AB1015" s="94">
        <f>IF('Net zero activities &amp; levers'!$C$12="Off",SUM('Activity data'!AU50:AU65)*FracGASM*MSVolatEF*NtoN2O*kgtoGg,SUM('Net zero Activity data'!AU50:AU65)*FracGASM*MSVolatEF*NtoN2O*kgtoGg)</f>
        <v>1.1181562354319485</v>
      </c>
      <c r="AC1015" s="94">
        <f>IF('Net zero activities &amp; levers'!$C$12="Off",SUM('Activity data'!AV50:AV65)*FracGASM*MSVolatEF*NtoN2O*kgtoGg,SUM('Net zero Activity data'!AV50:AV65)*FracGASM*MSVolatEF*NtoN2O*kgtoGg)</f>
        <v>1.1365671550959868</v>
      </c>
      <c r="AD1015" s="94">
        <f>IF('Net zero activities &amp; levers'!$C$12="Off",SUM('Activity data'!AW50:AW65)*FracGASM*MSVolatEF*NtoN2O*kgtoGg,SUM('Net zero Activity data'!AW50:AW65)*FracGASM*MSVolatEF*NtoN2O*kgtoGg)</f>
        <v>1.1553263610266549</v>
      </c>
      <c r="AE1015" s="94">
        <f>IF('Net zero activities &amp; levers'!$C$12="Off",SUM('Activity data'!AX50:AX65)*FracGASM*MSVolatEF*NtoN2O*kgtoGg,SUM('Net zero Activity data'!AX50:AX65)*FracGASM*MSVolatEF*NtoN2O*kgtoGg)</f>
        <v>1.175329543863092</v>
      </c>
      <c r="AF1015" s="94">
        <f>IF('Net zero activities &amp; levers'!$C$12="Off",SUM('Activity data'!AY50:AY65)*FracGASM*MSVolatEF*NtoN2O*kgtoGg,SUM('Net zero Activity data'!AY50:AY65)*FracGASM*MSVolatEF*NtoN2O*kgtoGg)</f>
        <v>1.1968620587668248</v>
      </c>
      <c r="AG1015" s="94">
        <f>IF('Net zero activities &amp; levers'!$C$12="Off",SUM('Activity data'!AZ50:AZ65)*FracGASM*MSVolatEF*NtoN2O*kgtoGg,SUM('Net zero Activity data'!AZ50:AZ65)*FracGASM*MSVolatEF*NtoN2O*kgtoGg)</f>
        <v>1.2231295260045483</v>
      </c>
      <c r="AH1015" s="94">
        <f>IF('Net zero activities &amp; levers'!$C$12="Off",SUM('Activity data'!BA50:BA65)*FracGASM*MSVolatEF*NtoN2O*kgtoGg,SUM('Net zero Activity data'!BA50:BA65)*FracGASM*MSVolatEF*NtoN2O*kgtoGg)</f>
        <v>1.2510673590803638</v>
      </c>
      <c r="AI1015" s="94">
        <f>IF('Net zero activities &amp; levers'!$C$12="Off",SUM('Activity data'!BB50:BB65)*FracGASM*MSVolatEF*NtoN2O*kgtoGg,SUM('Net zero Activity data'!BB50:BB65)*FracGASM*MSVolatEF*NtoN2O*kgtoGg)</f>
        <v>1.2807440076326042</v>
      </c>
      <c r="AJ1015" s="94">
        <f>IF('Net zero activities &amp; levers'!$C$12="Off",SUM('Activity data'!BC50:BC65)*FracGASM*MSVolatEF*NtoN2O*kgtoGg,SUM('Net zero Activity data'!BC50:BC65)*FracGASM*MSVolatEF*NtoN2O*kgtoGg)</f>
        <v>1.3124068130580511</v>
      </c>
      <c r="AK1015" s="94">
        <f>IF('Net zero activities &amp; levers'!$C$12="Off",SUM('Activity data'!BD50:BD65)*FracGASM*MSVolatEF*NtoN2O*kgtoGg,SUM('Net zero Activity data'!BD50:BD65)*FracGASM*MSVolatEF*NtoN2O*kgtoGg)</f>
        <v>1.3453116910342116</v>
      </c>
      <c r="AL1015" s="94">
        <f>IF('Net zero activities &amp; levers'!$C$12="Off",SUM('Activity data'!BE50:BE65)*FracGASM*MSVolatEF*NtoN2O*kgtoGg,SUM('Net zero Activity data'!BE50:BE65)*FracGASM*MSVolatEF*NtoN2O*kgtoGg)</f>
        <v>1.3779080495884406</v>
      </c>
      <c r="AM1015" s="94">
        <f>IF('Net zero activities &amp; levers'!$C$12="Off",SUM('Activity data'!BF50:BF65)*FracGASM*MSVolatEF*NtoN2O*kgtoGg,SUM('Net zero Activity data'!BF50:BF65)*FracGASM*MSVolatEF*NtoN2O*kgtoGg)</f>
        <v>1.4096151274352577</v>
      </c>
      <c r="AN1015" s="94">
        <f>IF('Net zero activities &amp; levers'!$C$12="Off",SUM('Activity data'!BG50:BG65)*FracGASM*MSVolatEF*NtoN2O*kgtoGg,SUM('Net zero Activity data'!BG50:BG65)*FracGASM*MSVolatEF*NtoN2O*kgtoGg)</f>
        <v>1.4452347428269905</v>
      </c>
      <c r="AO1015" s="94">
        <f>IF('Net zero activities &amp; levers'!$C$12="Off",SUM('Activity data'!BH50:BH65)*FracGASM*MSVolatEF*NtoN2O*kgtoGg,SUM('Net zero Activity data'!BH50:BH65)*FracGASM*MSVolatEF*NtoN2O*kgtoGg)</f>
        <v>1.4791723799322345</v>
      </c>
      <c r="AP1015" s="94">
        <f>IF('Net zero activities &amp; levers'!$C$12="Off",SUM('Activity data'!BI50:BI65)*FracGASM*MSVolatEF*NtoN2O*kgtoGg,SUM('Net zero Activity data'!BI50:BI65)*FracGASM*MSVolatEF*NtoN2O*kgtoGg)</f>
        <v>1.5141286387945283</v>
      </c>
      <c r="AQ1015" s="94">
        <f>IF('Net zero activities &amp; levers'!$C$12="Off",SUM('Activity data'!BJ50:BJ65)*FracGASM*MSVolatEF*NtoN2O*kgtoGg,SUM('Net zero Activity data'!BJ50:BJ65)*FracGASM*MSVolatEF*NtoN2O*kgtoGg)</f>
        <v>1.5507224986935915</v>
      </c>
      <c r="AR1015" s="94">
        <f>IF('Net zero activities &amp; levers'!$C$12="Off",SUM('Activity data'!BK50:BK65)*FracGASM*MSVolatEF*NtoN2O*kgtoGg,SUM('Net zero Activity data'!BK50:BK65)*FracGASM*MSVolatEF*NtoN2O*kgtoGg)</f>
        <v>1.5890713222112618</v>
      </c>
      <c r="AS1015" s="94">
        <f>IF('Net zero activities &amp; levers'!$C$12="Off",SUM('Activity data'!BL50:BL65)*FracGASM*MSVolatEF*NtoN2O*kgtoGg,SUM('Net zero Activity data'!BL50:BL65)*FracGASM*MSVolatEF*NtoN2O*kgtoGg)</f>
        <v>1.6292805192498721</v>
      </c>
      <c r="AT1015" s="94">
        <f>IF('Net zero activities &amp; levers'!$C$12="Off",SUM('Activity data'!BM50:BM65)*FracGASM*MSVolatEF*NtoN2O*kgtoGg,SUM('Net zero Activity data'!BM50:BM65)*FracGASM*MSVolatEF*NtoN2O*kgtoGg)</f>
        <v>1.6674720419011457</v>
      </c>
      <c r="AU1015" s="94">
        <f>IF('Net zero activities &amp; levers'!$C$12="Off",SUM('Activity data'!BN50:BN65)*FracGASM*MSVolatEF*NtoN2O*kgtoGg,SUM('Net zero Activity data'!BN50:BN65)*FracGASM*MSVolatEF*NtoN2O*kgtoGg)</f>
        <v>1.7074878820800576</v>
      </c>
      <c r="AV1015" s="94">
        <f>IF('Net zero activities &amp; levers'!$C$12="Off",SUM('Activity data'!BO50:BO65)*FracGASM*MSVolatEF*NtoN2O*kgtoGg,SUM('Net zero Activity data'!BO50:BO65)*FracGASM*MSVolatEF*NtoN2O*kgtoGg)</f>
        <v>1.7507149817502461</v>
      </c>
      <c r="AW1015" s="94">
        <f>IF('Net zero activities &amp; levers'!$C$12="Off",SUM('Activity data'!BP50:BP65)*FracGASM*MSVolatEF*NtoN2O*kgtoGg,SUM('Net zero Activity data'!BP50:BP65)*FracGASM*MSVolatEF*NtoN2O*kgtoGg)</f>
        <v>1.7965342054970324</v>
      </c>
      <c r="AY1015" s="79"/>
      <c r="AZ1015" s="79"/>
    </row>
    <row r="1016" spans="1:52" x14ac:dyDescent="0.25">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4.3975799639737021</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4.1703852155628232</v>
      </c>
      <c r="S1016" s="94">
        <f>IF('Net zero activities &amp; levers'!$C$12="Off",SUM('Activity data'!AL66:AL81)*FracGASM*MSVolatEF*NtoN2O*kgtoGg,SUM('Net zero Activity data'!AL66:AL81)*FracGASM*MSVolatEF*NtoN2O*kgtoGg)</f>
        <v>3.9075902533738627</v>
      </c>
      <c r="T1016" s="94">
        <f>IF('Net zero activities &amp; levers'!$C$12="Off",SUM('Activity data'!AM66:AM81)*FracGASM*MSVolatEF*NtoN2O*kgtoGg,SUM('Net zero Activity data'!AM66:AM81)*FracGASM*MSVolatEF*NtoN2O*kgtoGg)</f>
        <v>3.9871353065033701</v>
      </c>
      <c r="U1016" s="94">
        <f>IF('Net zero activities &amp; levers'!$C$12="Off",SUM('Activity data'!AN66:AN81)*FracGASM*MSVolatEF*NtoN2O*kgtoGg,SUM('Net zero Activity data'!AN66:AN81)*FracGASM*MSVolatEF*NtoN2O*kgtoGg)</f>
        <v>3.9924203988025355</v>
      </c>
      <c r="V1016" s="94">
        <f>IF('Net zero activities &amp; levers'!$C$12="Off",SUM('Activity data'!AO66:AO81)*FracGASM*MSVolatEF*NtoN2O*kgtoGg,SUM('Net zero Activity data'!AO66:AO81)*FracGASM*MSVolatEF*NtoN2O*kgtoGg)</f>
        <v>3.9526302841151368</v>
      </c>
      <c r="W1016" s="94">
        <f>IF('Net zero activities &amp; levers'!$C$12="Off",SUM('Activity data'!AP66:AP81)*FracGASM*MSVolatEF*NtoN2O*kgtoGg,SUM('Net zero Activity data'!AP66:AP81)*FracGASM*MSVolatEF*NtoN2O*kgtoGg)</f>
        <v>3.9370249397723454</v>
      </c>
      <c r="X1016" s="94">
        <f>IF('Net zero activities &amp; levers'!$C$12="Off",SUM('Activity data'!AQ66:AQ81)*FracGASM*MSVolatEF*NtoN2O*kgtoGg,SUM('Net zero Activity data'!AQ66:AQ81)*FracGASM*MSVolatEF*NtoN2O*kgtoGg)</f>
        <v>3.9257065938812463</v>
      </c>
      <c r="Y1016" s="94">
        <f>IF('Net zero activities &amp; levers'!$C$12="Off",SUM('Activity data'!AR66:AR81)*FracGASM*MSVolatEF*NtoN2O*kgtoGg,SUM('Net zero Activity data'!AR66:AR81)*FracGASM*MSVolatEF*NtoN2O*kgtoGg)</f>
        <v>3.9226508774114852</v>
      </c>
      <c r="Z1016" s="94">
        <f>IF('Net zero activities &amp; levers'!$C$12="Off",SUM('Activity data'!AS66:AS81)*FracGASM*MSVolatEF*NtoN2O*kgtoGg,SUM('Net zero Activity data'!AS66:AS81)*FracGASM*MSVolatEF*NtoN2O*kgtoGg)</f>
        <v>3.9251042781166197</v>
      </c>
      <c r="AA1016" s="94">
        <f>IF('Net zero activities &amp; levers'!$C$12="Off",SUM('Activity data'!AT66:AT81)*FracGASM*MSVolatEF*NtoN2O*kgtoGg,SUM('Net zero Activity data'!AT66:AT81)*FracGASM*MSVolatEF*NtoN2O*kgtoGg)</f>
        <v>3.9329563082523329</v>
      </c>
      <c r="AB1016" s="94">
        <f>IF('Net zero activities &amp; levers'!$C$12="Off",SUM('Activity data'!AU66:AU81)*FracGASM*MSVolatEF*NtoN2O*kgtoGg,SUM('Net zero Activity data'!AU66:AU81)*FracGASM*MSVolatEF*NtoN2O*kgtoGg)</f>
        <v>3.9514231257436618</v>
      </c>
      <c r="AC1016" s="94">
        <f>IF('Net zero activities &amp; levers'!$C$12="Off",SUM('Activity data'!AV66:AV81)*FracGASM*MSVolatEF*NtoN2O*kgtoGg,SUM('Net zero Activity data'!AV66:AV81)*FracGASM*MSVolatEF*NtoN2O*kgtoGg)</f>
        <v>3.9809754183210502</v>
      </c>
      <c r="AD1016" s="94">
        <f>IF('Net zero activities &amp; levers'!$C$12="Off",SUM('Activity data'!AW66:AW81)*FracGASM*MSVolatEF*NtoN2O*kgtoGg,SUM('Net zero Activity data'!AW66:AW81)*FracGASM*MSVolatEF*NtoN2O*kgtoGg)</f>
        <v>4.0018537243413661</v>
      </c>
      <c r="AE1016" s="94">
        <f>IF('Net zero activities &amp; levers'!$C$12="Off",SUM('Activity data'!AX66:AX81)*FracGASM*MSVolatEF*NtoN2O*kgtoGg,SUM('Net zero Activity data'!AX66:AX81)*FracGASM*MSVolatEF*NtoN2O*kgtoGg)</f>
        <v>4.0241895336983875</v>
      </c>
      <c r="AF1016" s="94">
        <f>IF('Net zero activities &amp; levers'!$C$12="Off",SUM('Activity data'!AY66:AY81)*FracGASM*MSVolatEF*NtoN2O*kgtoGg,SUM('Net zero Activity data'!AY66:AY81)*FracGASM*MSVolatEF*NtoN2O*kgtoGg)</f>
        <v>4.0484852464543772</v>
      </c>
      <c r="AG1016" s="94">
        <f>IF('Net zero activities &amp; levers'!$C$12="Off",SUM('Activity data'!AZ66:AZ81)*FracGASM*MSVolatEF*NtoN2O*kgtoGg,SUM('Net zero Activity data'!AZ66:AZ81)*FracGASM*MSVolatEF*NtoN2O*kgtoGg)</f>
        <v>4.0812125382068691</v>
      </c>
      <c r="AH1016" s="94">
        <f>IF('Net zero activities &amp; levers'!$C$12="Off",SUM('Activity data'!BA66:BA81)*FracGASM*MSVolatEF*NtoN2O*kgtoGg,SUM('Net zero Activity data'!BA66:BA81)*FracGASM*MSVolatEF*NtoN2O*kgtoGg)</f>
        <v>4.115781626959512</v>
      </c>
      <c r="AI1016" s="94">
        <f>IF('Net zero activities &amp; levers'!$C$12="Off",SUM('Activity data'!BB66:BB81)*FracGASM*MSVolatEF*NtoN2O*kgtoGg,SUM('Net zero Activity data'!BB66:BB81)*FracGASM*MSVolatEF*NtoN2O*kgtoGg)</f>
        <v>4.1522199223126863</v>
      </c>
      <c r="AJ1016" s="94">
        <f>IF('Net zero activities &amp; levers'!$C$12="Off",SUM('Activity data'!BC66:BC81)*FracGASM*MSVolatEF*NtoN2O*kgtoGg,SUM('Net zero Activity data'!BC66:BC81)*FracGASM*MSVolatEF*NtoN2O*kgtoGg)</f>
        <v>4.1908416110982678</v>
      </c>
      <c r="AK1016" s="94">
        <f>IF('Net zero activities &amp; levers'!$C$12="Off",SUM('Activity data'!BD66:BD81)*FracGASM*MSVolatEF*NtoN2O*kgtoGg,SUM('Net zero Activity data'!BD66:BD81)*FracGASM*MSVolatEF*NtoN2O*kgtoGg)</f>
        <v>4.2299557557959808</v>
      </c>
      <c r="AL1016" s="94">
        <f>IF('Net zero activities &amp; levers'!$C$12="Off",SUM('Activity data'!BE66:BE81)*FracGASM*MSVolatEF*NtoN2O*kgtoGg,SUM('Net zero Activity data'!BE66:BE81)*FracGASM*MSVolatEF*NtoN2O*kgtoGg)</f>
        <v>4.2664208573945261</v>
      </c>
      <c r="AM1016" s="94">
        <f>IF('Net zero activities &amp; levers'!$C$12="Off",SUM('Activity data'!BF66:BF81)*FracGASM*MSVolatEF*NtoN2O*kgtoGg,SUM('Net zero Activity data'!BF66:BF81)*FracGASM*MSVolatEF*NtoN2O*kgtoGg)</f>
        <v>4.299120305865852</v>
      </c>
      <c r="AN1016" s="94">
        <f>IF('Net zero activities &amp; levers'!$C$12="Off",SUM('Activity data'!BG66:BG81)*FracGASM*MSVolatEF*NtoN2O*kgtoGg,SUM('Net zero Activity data'!BG66:BG81)*FracGASM*MSVolatEF*NtoN2O*kgtoGg)</f>
        <v>4.3438788790373417</v>
      </c>
      <c r="AO1016" s="94">
        <f>IF('Net zero activities &amp; levers'!$C$12="Off",SUM('Activity data'!BH66:BH81)*FracGASM*MSVolatEF*NtoN2O*kgtoGg,SUM('Net zero Activity data'!BH66:BH81)*FracGASM*MSVolatEF*NtoN2O*kgtoGg)</f>
        <v>4.3837338214005754</v>
      </c>
      <c r="AP1016" s="94">
        <f>IF('Net zero activities &amp; levers'!$C$12="Off",SUM('Activity data'!BI66:BI81)*FracGASM*MSVolatEF*NtoN2O*kgtoGg,SUM('Net zero Activity data'!BI66:BI81)*FracGASM*MSVolatEF*NtoN2O*kgtoGg)</f>
        <v>4.4237784841678307</v>
      </c>
      <c r="AQ1016" s="94">
        <f>IF('Net zero activities &amp; levers'!$C$12="Off",SUM('Activity data'!BJ66:BJ81)*FracGASM*MSVolatEF*NtoN2O*kgtoGg,SUM('Net zero Activity data'!BJ66:BJ81)*FracGASM*MSVolatEF*NtoN2O*kgtoGg)</f>
        <v>4.4650732272283227</v>
      </c>
      <c r="AR1016" s="94">
        <f>IF('Net zero activities &amp; levers'!$C$12="Off",SUM('Activity data'!BK66:BK81)*FracGASM*MSVolatEF*NtoN2O*kgtoGg,SUM('Net zero Activity data'!BK66:BK81)*FracGASM*MSVolatEF*NtoN2O*kgtoGg)</f>
        <v>4.507687721753241</v>
      </c>
      <c r="AS1016" s="94">
        <f>IF('Net zero activities &amp; levers'!$C$12="Off",SUM('Activity data'!BL66:BL81)*FracGASM*MSVolatEF*NtoN2O*kgtoGg,SUM('Net zero Activity data'!BL66:BL81)*FracGASM*MSVolatEF*NtoN2O*kgtoGg)</f>
        <v>4.5516564054237598</v>
      </c>
      <c r="AT1016" s="94">
        <f>IF('Net zero activities &amp; levers'!$C$12="Off",SUM('Activity data'!BM66:BM81)*FracGASM*MSVolatEF*NtoN2O*kgtoGg,SUM('Net zero Activity data'!BM66:BM81)*FracGASM*MSVolatEF*NtoN2O*kgtoGg)</f>
        <v>4.5899253963487059</v>
      </c>
      <c r="AU1016" s="94">
        <f>IF('Net zero activities &amp; levers'!$C$12="Off",SUM('Activity data'!BN66:BN81)*FracGASM*MSVolatEF*NtoN2O*kgtoGg,SUM('Net zero Activity data'!BN66:BN81)*FracGASM*MSVolatEF*NtoN2O*kgtoGg)</f>
        <v>4.6293766555987865</v>
      </c>
      <c r="AV1016" s="94">
        <f>IF('Net zero activities &amp; levers'!$C$12="Off",SUM('Activity data'!BO66:BO81)*FracGASM*MSVolatEF*NtoN2O*kgtoGg,SUM('Net zero Activity data'!BO66:BO81)*FracGASM*MSVolatEF*NtoN2O*kgtoGg)</f>
        <v>4.6722962096236991</v>
      </c>
      <c r="AW1016" s="94">
        <f>IF('Net zero activities &amp; levers'!$C$12="Off",SUM('Activity data'!BP66:BP81)*FracGASM*MSVolatEF*NtoN2O*kgtoGg,SUM('Net zero Activity data'!BP66:BP81)*FracGASM*MSVolatEF*NtoN2O*kgtoGg)</f>
        <v>4.7173668497342875</v>
      </c>
      <c r="AY1016" s="79"/>
      <c r="AZ1016" s="79"/>
    </row>
    <row r="1017" spans="1:52" x14ac:dyDescent="0.25">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2.2783509611238567E-4</v>
      </c>
      <c r="U1017" s="22">
        <f t="shared" si="355"/>
        <v>2.2774307497981961E-4</v>
      </c>
      <c r="V1017" s="22">
        <f t="shared" si="355"/>
        <v>2.2770553533074295E-4</v>
      </c>
      <c r="W1017" s="22">
        <f t="shared" si="355"/>
        <v>2.2770277124622491E-4</v>
      </c>
      <c r="X1017" s="22">
        <f t="shared" si="355"/>
        <v>2.2768380904268856E-4</v>
      </c>
      <c r="Y1017" s="22">
        <f t="shared" si="355"/>
        <v>2.2766284747603672E-4</v>
      </c>
      <c r="Z1017" s="22">
        <f t="shared" si="355"/>
        <v>2.2763559015331699E-4</v>
      </c>
      <c r="AA1017" s="22">
        <f t="shared" si="355"/>
        <v>2.2760405130717757E-4</v>
      </c>
      <c r="AB1017" s="22">
        <f t="shared" si="355"/>
        <v>2.2756819165174511E-4</v>
      </c>
      <c r="AC1017" s="22">
        <f t="shared" si="355"/>
        <v>2.2752377927680445E-4</v>
      </c>
      <c r="AD1017" s="22">
        <f t="shared" si="355"/>
        <v>2.2747041062823363E-4</v>
      </c>
      <c r="AE1017" s="22">
        <f t="shared" si="355"/>
        <v>2.2741010519871499E-4</v>
      </c>
      <c r="AF1017" s="22">
        <f t="shared" si="355"/>
        <v>2.2734790012179722E-4</v>
      </c>
      <c r="AG1017" s="22">
        <f t="shared" si="355"/>
        <v>2.2728335901383927E-4</v>
      </c>
      <c r="AH1017" s="22">
        <f t="shared" si="355"/>
        <v>2.2721121621112006E-4</v>
      </c>
      <c r="AI1017" s="22">
        <f t="shared" si="355"/>
        <v>2.2713675749744128E-4</v>
      </c>
      <c r="AJ1017" s="22">
        <f t="shared" si="355"/>
        <v>2.2705996656405698E-4</v>
      </c>
      <c r="AK1017" s="22">
        <f t="shared" si="355"/>
        <v>2.269805542421197E-4</v>
      </c>
      <c r="AL1017" s="22">
        <f t="shared" si="355"/>
        <v>2.2689981619772353E-4</v>
      </c>
      <c r="AM1017" s="22">
        <f t="shared" si="355"/>
        <v>2.2682022421376E-4</v>
      </c>
      <c r="AN1017" s="22">
        <f t="shared" si="355"/>
        <v>2.2674262725654165E-4</v>
      </c>
      <c r="AO1017" s="22">
        <f t="shared" si="355"/>
        <v>2.2666376109098805E-4</v>
      </c>
      <c r="AP1017" s="22">
        <f t="shared" si="355"/>
        <v>2.2658824620760891E-4</v>
      </c>
      <c r="AQ1017" s="22">
        <f t="shared" si="355"/>
        <v>2.2651201947085492E-4</v>
      </c>
      <c r="AR1017" s="22">
        <f t="shared" si="355"/>
        <v>2.2643424762512071E-4</v>
      </c>
      <c r="AS1017" s="22">
        <f t="shared" si="355"/>
        <v>2.2635486116821148E-4</v>
      </c>
      <c r="AT1017" s="22">
        <f t="shared" si="355"/>
        <v>2.2627381839680988E-4</v>
      </c>
      <c r="AU1017" s="22">
        <f t="shared" si="355"/>
        <v>2.2619648030085141E-4</v>
      </c>
      <c r="AV1017" s="22">
        <f t="shared" si="355"/>
        <v>2.2611756119144313E-4</v>
      </c>
      <c r="AW1017" s="22">
        <f t="shared" si="355"/>
        <v>2.2603534937822882E-4</v>
      </c>
      <c r="AY1017" s="79"/>
      <c r="AZ1017" s="79"/>
    </row>
    <row r="1018" spans="1:52" x14ac:dyDescent="0.25">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1.503711634341746E-6</v>
      </c>
      <c r="U1018" s="94">
        <f>IF('Net zero activities &amp; levers'!$C$12="Off",'Activity data'!AN48*FracLEACH*MSLeachEF*NtoN2O*kgtoGg,'Net zero Activity data'!R48*FracLEACH*MSLeachEF*NtoN2O*kgtoGg)</f>
        <v>1.5031042948668096E-6</v>
      </c>
      <c r="V1018" s="94">
        <f>IF('Net zero activities &amp; levers'!$C$12="Off",'Activity data'!AO48*FracLEACH*MSLeachEF*NtoN2O*kgtoGg,'Net zero Activity data'!S48*FracLEACH*MSLeachEF*NtoN2O*kgtoGg)</f>
        <v>1.5028565331829037E-6</v>
      </c>
      <c r="W1018" s="94">
        <f>IF('Net zero activities &amp; levers'!$C$12="Off",'Activity data'!AP48*FracLEACH*MSLeachEF*NtoN2O*kgtoGg,'Net zero Activity data'!T48*FracLEACH*MSLeachEF*NtoN2O*kgtoGg)</f>
        <v>1.502838290225085E-6</v>
      </c>
      <c r="X1018" s="94">
        <f>IF('Net zero activities &amp; levers'!$C$12="Off",'Activity data'!AQ48*FracLEACH*MSLeachEF*NtoN2O*kgtoGg,'Net zero Activity data'!U48*FracLEACH*MSLeachEF*NtoN2O*kgtoGg)</f>
        <v>1.5027131396817448E-6</v>
      </c>
      <c r="Y1018" s="94">
        <f>IF('Net zero activities &amp; levers'!$C$12="Off",'Activity data'!AR48*FracLEACH*MSLeachEF*NtoN2O*kgtoGg,'Net zero Activity data'!V48*FracLEACH*MSLeachEF*NtoN2O*kgtoGg)</f>
        <v>1.5025747933418428E-6</v>
      </c>
      <c r="Z1018" s="94">
        <f>IF('Net zero activities &amp; levers'!$C$12="Off",'Activity data'!AS48*FracLEACH*MSLeachEF*NtoN2O*kgtoGg,'Net zero Activity data'!W48*FracLEACH*MSLeachEF*NtoN2O*kgtoGg)</f>
        <v>1.5023948950118924E-6</v>
      </c>
      <c r="AA1018" s="94">
        <f>IF('Net zero activities &amp; levers'!$C$12="Off",'Activity data'!AT48*FracLEACH*MSLeachEF*NtoN2O*kgtoGg,'Net zero Activity data'!X48*FracLEACH*MSLeachEF*NtoN2O*kgtoGg)</f>
        <v>1.5021867386273718E-6</v>
      </c>
      <c r="AB1018" s="94">
        <f>IF('Net zero activities &amp; levers'!$C$12="Off",'Activity data'!AU48*FracLEACH*MSLeachEF*NtoN2O*kgtoGg,'Net zero Activity data'!Y48*FracLEACH*MSLeachEF*NtoN2O*kgtoGg)</f>
        <v>1.5019500649015182E-6</v>
      </c>
      <c r="AC1018" s="94">
        <f>IF('Net zero activities &amp; levers'!$C$12="Off",'Activity data'!AV48*FracLEACH*MSLeachEF*NtoN2O*kgtoGg,'Net zero Activity data'!Z48*FracLEACH*MSLeachEF*NtoN2O*kgtoGg)</f>
        <v>1.5016569432269093E-6</v>
      </c>
      <c r="AD1018" s="94">
        <f>IF('Net zero activities &amp; levers'!$C$12="Off",'Activity data'!AW48*FracLEACH*MSLeachEF*NtoN2O*kgtoGg,'Net zero Activity data'!AA48*FracLEACH*MSLeachEF*NtoN2O*kgtoGg)</f>
        <v>1.5013047101463422E-6</v>
      </c>
      <c r="AE1018" s="94">
        <f>IF('Net zero activities &amp; levers'!$C$12="Off",'Activity data'!AX48*FracLEACH*MSLeachEF*NtoN2O*kgtoGg,'Net zero Activity data'!AB48*FracLEACH*MSLeachEF*NtoN2O*kgtoGg)</f>
        <v>1.5009066943115193E-6</v>
      </c>
      <c r="AF1018" s="94">
        <f>IF('Net zero activities &amp; levers'!$C$12="Off",'Activity data'!AY48*FracLEACH*MSLeachEF*NtoN2O*kgtoGg,'Net zero Activity data'!AC48*FracLEACH*MSLeachEF*NtoN2O*kgtoGg)</f>
        <v>1.5004961408038625E-6</v>
      </c>
      <c r="AG1018" s="94">
        <f>IF('Net zero activities &amp; levers'!$C$12="Off",'Activity data'!AZ48*FracLEACH*MSLeachEF*NtoN2O*kgtoGg,'Net zero Activity data'!AD48*FracLEACH*MSLeachEF*NtoN2O*kgtoGg)</f>
        <v>1.5000701694913394E-6</v>
      </c>
      <c r="AH1018" s="94">
        <f>IF('Net zero activities &amp; levers'!$C$12="Off",'Activity data'!BA48*FracLEACH*MSLeachEF*NtoN2O*kgtoGg,'Net zero Activity data'!AE48*FracLEACH*MSLeachEF*NtoN2O*kgtoGg)</f>
        <v>1.4995940269933923E-6</v>
      </c>
      <c r="AI1018" s="94">
        <f>IF('Net zero activities &amp; levers'!$C$12="Off",'Activity data'!BB48*FracLEACH*MSLeachEF*NtoN2O*kgtoGg,'Net zero Activity data'!AF48*FracLEACH*MSLeachEF*NtoN2O*kgtoGg)</f>
        <v>1.4991025994831128E-6</v>
      </c>
      <c r="AJ1018" s="94">
        <f>IF('Net zero activities &amp; levers'!$C$12="Off",'Activity data'!BC48*FracLEACH*MSLeachEF*NtoN2O*kgtoGg,'Net zero Activity data'!AG48*FracLEACH*MSLeachEF*NtoN2O*kgtoGg)</f>
        <v>1.4985957793227763E-6</v>
      </c>
      <c r="AK1018" s="94">
        <f>IF('Net zero activities &amp; levers'!$C$12="Off",'Activity data'!BD48*FracLEACH*MSLeachEF*NtoN2O*kgtoGg,'Net zero Activity data'!AH48*FracLEACH*MSLeachEF*NtoN2O*kgtoGg)</f>
        <v>1.4980716579979906E-6</v>
      </c>
      <c r="AL1018" s="94">
        <f>IF('Net zero activities &amp; levers'!$C$12="Off",'Activity data'!BE48*FracLEACH*MSLeachEF*NtoN2O*kgtoGg,'Net zero Activity data'!AI48*FracLEACH*MSLeachEF*NtoN2O*kgtoGg)</f>
        <v>1.4975387869049757E-6</v>
      </c>
      <c r="AM1018" s="94">
        <f>IF('Net zero activities &amp; levers'!$C$12="Off",'Activity data'!BF48*FracLEACH*MSLeachEF*NtoN2O*kgtoGg,'Net zero Activity data'!AJ48*FracLEACH*MSLeachEF*NtoN2O*kgtoGg)</f>
        <v>1.4970134798108165E-6</v>
      </c>
      <c r="AN1018" s="94">
        <f>IF('Net zero activities &amp; levers'!$C$12="Off",'Activity data'!BG48*FracLEACH*MSLeachEF*NtoN2O*kgtoGg,'Net zero Activity data'!AK48*FracLEACH*MSLeachEF*NtoN2O*kgtoGg)</f>
        <v>1.4965013398931751E-6</v>
      </c>
      <c r="AO1018" s="94">
        <f>IF('Net zero activities &amp; levers'!$C$12="Off",'Activity data'!BH48*FracLEACH*MSLeachEF*NtoN2O*kgtoGg,'Net zero Activity data'!AL48*FracLEACH*MSLeachEF*NtoN2O*kgtoGg)</f>
        <v>1.4959808232005212E-6</v>
      </c>
      <c r="AP1018" s="94">
        <f>IF('Net zero activities &amp; levers'!$C$12="Off",'Activity data'!BI48*FracLEACH*MSLeachEF*NtoN2O*kgtoGg,'Net zero Activity data'!AM48*FracLEACH*MSLeachEF*NtoN2O*kgtoGg)</f>
        <v>1.495482424970219E-6</v>
      </c>
      <c r="AQ1018" s="94">
        <f>IF('Net zero activities &amp; levers'!$C$12="Off",'Activity data'!BJ48*FracLEACH*MSLeachEF*NtoN2O*kgtoGg,'Net zero Activity data'!AN48*FracLEACH*MSLeachEF*NtoN2O*kgtoGg)</f>
        <v>1.4949793285076428E-6</v>
      </c>
      <c r="AR1018" s="94">
        <f>IF('Net zero activities &amp; levers'!$C$12="Off",'Activity data'!BK48*FracLEACH*MSLeachEF*NtoN2O*kgtoGg,'Net zero Activity data'!AO48*FracLEACH*MSLeachEF*NtoN2O*kgtoGg)</f>
        <v>1.4944660343257967E-6</v>
      </c>
      <c r="AS1018" s="94">
        <f>IF('Net zero activities &amp; levers'!$C$12="Off",'Activity data'!BL48*FracLEACH*MSLeachEF*NtoN2O*kgtoGg,'Net zero Activity data'!AP48*FracLEACH*MSLeachEF*NtoN2O*kgtoGg)</f>
        <v>1.4939420837101961E-6</v>
      </c>
      <c r="AT1018" s="94">
        <f>IF('Net zero activities &amp; levers'!$C$12="Off",'Activity data'!BM48*FracLEACH*MSLeachEF*NtoN2O*kgtoGg,'Net zero Activity data'!AQ48*FracLEACH*MSLeachEF*NtoN2O*kgtoGg)</f>
        <v>1.4934072014189454E-6</v>
      </c>
      <c r="AU1018" s="94">
        <f>IF('Net zero activities &amp; levers'!$C$12="Off",'Activity data'!BN48*FracLEACH*MSLeachEF*NtoN2O*kgtoGg,'Net zero Activity data'!AR48*FracLEACH*MSLeachEF*NtoN2O*kgtoGg)</f>
        <v>1.4928967699856194E-6</v>
      </c>
      <c r="AV1018" s="94">
        <f>IF('Net zero activities &amp; levers'!$C$12="Off",'Activity data'!BO48*FracLEACH*MSLeachEF*NtoN2O*kgtoGg,'Net zero Activity data'!AS48*FracLEACH*MSLeachEF*NtoN2O*kgtoGg)</f>
        <v>1.4923759038635249E-6</v>
      </c>
      <c r="AW1018" s="94">
        <f>IF('Net zero activities &amp; levers'!$C$12="Off",'Activity data'!BP48*FracLEACH*MSLeachEF*NtoN2O*kgtoGg,'Net zero Activity data'!AT48*FracLEACH*MSLeachEF*NtoN2O*kgtoGg)</f>
        <v>1.4918333058963104E-6</v>
      </c>
      <c r="AY1018" s="79"/>
      <c r="AZ1018" s="79"/>
    </row>
    <row r="1019" spans="1:52" x14ac:dyDescent="0.25">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0.20732835560623097</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0.20795637847695561</v>
      </c>
      <c r="O1019" s="94">
        <f>IF('Net zero activities &amp; levers'!$C$12="Off",SUM('Activity data'!AH50:AH65)*FracLEACH*MSLeachEF*NtoN2O*kgtoGg,SUM('Net zero Activity data'!AH50:AH65)*FracLEACH*MSLeachEF*NtoN2O*kgtoGg)</f>
        <v>0.20628301821112829</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0.20021853233884623</v>
      </c>
      <c r="S1019" s="94">
        <f>IF('Net zero activities &amp; levers'!$C$12="Off",SUM('Activity data'!AL50:AL65)*FracLEACH*MSLeachEF*NtoN2O*kgtoGg,SUM('Net zero Activity data'!AL50:AL65)*FracLEACH*MSLeachEF*NtoN2O*kgtoGg)</f>
        <v>0.18248075889834134</v>
      </c>
      <c r="T1019" s="94">
        <f>IF('Net zero activities &amp; levers'!$C$12="Off",SUM('Activity data'!AM50:AM65)*FracLEACH*MSLeachEF*NtoN2O*kgtoGg,SUM('Net zero Activity data'!AM50:AM65)*FracLEACH*MSLeachEF*NtoN2O*kgtoGg)</f>
        <v>0.18929871840811252</v>
      </c>
      <c r="U1019" s="94">
        <f>IF('Net zero activities &amp; levers'!$C$12="Off",SUM('Activity data'!AN50:AN65)*FracLEACH*MSLeachEF*NtoN2O*kgtoGg,SUM('Net zero Activity data'!AN50:AN65)*FracLEACH*MSLeachEF*NtoN2O*kgtoGg)</f>
        <v>0.19066018930084169</v>
      </c>
      <c r="V1019" s="94">
        <f>IF('Net zero activities &amp; levers'!$C$12="Off",SUM('Activity data'!AO50:AO65)*FracLEACH*MSLeachEF*NtoN2O*kgtoGg,SUM('Net zero Activity data'!AO50:AO65)*FracLEACH*MSLeachEF*NtoN2O*kgtoGg)</f>
        <v>0.18853222652694393</v>
      </c>
      <c r="W1019" s="94">
        <f>IF('Net zero activities &amp; levers'!$C$12="Off",SUM('Activity data'!AP50:AP65)*FracLEACH*MSLeachEF*NtoN2O*kgtoGg,SUM('Net zero Activity data'!AP50:AP65)*FracLEACH*MSLeachEF*NtoN2O*kgtoGg)</f>
        <v>0.18809057694338979</v>
      </c>
      <c r="X1019" s="94">
        <f>IF('Net zero activities &amp; levers'!$C$12="Off",SUM('Activity data'!AQ50:AQ65)*FracLEACH*MSLeachEF*NtoN2O*kgtoGg,SUM('Net zero Activity data'!AQ50:AQ65)*FracLEACH*MSLeachEF*NtoN2O*kgtoGg)</f>
        <v>0.18788693121446026</v>
      </c>
      <c r="Y1019" s="94">
        <f>IF('Net zero activities &amp; levers'!$C$12="Off",SUM('Activity data'!AR50:AR65)*FracLEACH*MSLeachEF*NtoN2O*kgtoGg,SUM('Net zero Activity data'!AR50:AR65)*FracLEACH*MSLeachEF*NtoN2O*kgtoGg)</f>
        <v>0.18834665793767122</v>
      </c>
      <c r="Z1019" s="94">
        <f>IF('Net zero activities &amp; levers'!$C$12="Off",SUM('Activity data'!AS50:AS65)*FracLEACH*MSLeachEF*NtoN2O*kgtoGg,SUM('Net zero Activity data'!AS50:AS65)*FracLEACH*MSLeachEF*NtoN2O*kgtoGg)</f>
        <v>0.18926193349003381</v>
      </c>
      <c r="AA1019" s="94">
        <f>IF('Net zero activities &amp; levers'!$C$12="Off",SUM('Activity data'!AT50:AT65)*FracLEACH*MSLeachEF*NtoN2O*kgtoGg,SUM('Net zero Activity data'!AT50:AT65)*FracLEACH*MSLeachEF*NtoN2O*kgtoGg)</f>
        <v>0.19063345641610194</v>
      </c>
      <c r="AB1019" s="94">
        <f>IF('Net zero activities &amp; levers'!$C$12="Off",SUM('Activity data'!AU50:AU65)*FracLEACH*MSLeachEF*NtoN2O*kgtoGg,SUM('Net zero Activity data'!AU50:AU65)*FracLEACH*MSLeachEF*NtoN2O*kgtoGg)</f>
        <v>0.19288195061201113</v>
      </c>
      <c r="AC1019" s="94">
        <f>IF('Net zero activities &amp; levers'!$C$12="Off",SUM('Activity data'!AV50:AV65)*FracLEACH*MSLeachEF*NtoN2O*kgtoGg,SUM('Net zero Activity data'!AV50:AV65)*FracLEACH*MSLeachEF*NtoN2O*kgtoGg)</f>
        <v>0.19605783425405765</v>
      </c>
      <c r="AD1019" s="94">
        <f>IF('Net zero activities &amp; levers'!$C$12="Off",SUM('Activity data'!AW50:AW65)*FracLEACH*MSLeachEF*NtoN2O*kgtoGg,SUM('Net zero Activity data'!AW50:AW65)*FracLEACH*MSLeachEF*NtoN2O*kgtoGg)</f>
        <v>0.19929379727709792</v>
      </c>
      <c r="AE1019" s="94">
        <f>IF('Net zero activities &amp; levers'!$C$12="Off",SUM('Activity data'!AX50:AX65)*FracLEACH*MSLeachEF*NtoN2O*kgtoGg,SUM('Net zero Activity data'!AX50:AX65)*FracLEACH*MSLeachEF*NtoN2O*kgtoGg)</f>
        <v>0.20274434631638333</v>
      </c>
      <c r="AF1019" s="94">
        <f>IF('Net zero activities &amp; levers'!$C$12="Off",SUM('Activity data'!AY50:AY65)*FracLEACH*MSLeachEF*NtoN2O*kgtoGg,SUM('Net zero Activity data'!AY50:AY65)*FracLEACH*MSLeachEF*NtoN2O*kgtoGg)</f>
        <v>0.20645870513727727</v>
      </c>
      <c r="AG1019" s="94">
        <f>IF('Net zero activities &amp; levers'!$C$12="Off",SUM('Activity data'!AZ50:AZ65)*FracLEACH*MSLeachEF*NtoN2O*kgtoGg,SUM('Net zero Activity data'!AZ50:AZ65)*FracLEACH*MSLeachEF*NtoN2O*kgtoGg)</f>
        <v>0.21098984323578454</v>
      </c>
      <c r="AH1019" s="94">
        <f>IF('Net zero activities &amp; levers'!$C$12="Off",SUM('Activity data'!BA50:BA65)*FracLEACH*MSLeachEF*NtoN2O*kgtoGg,SUM('Net zero Activity data'!BA50:BA65)*FracLEACH*MSLeachEF*NtoN2O*kgtoGg)</f>
        <v>0.21580911944136272</v>
      </c>
      <c r="AI1019" s="94">
        <f>IF('Net zero activities &amp; levers'!$C$12="Off",SUM('Activity data'!BB50:BB65)*FracLEACH*MSLeachEF*NtoN2O*kgtoGg,SUM('Net zero Activity data'!BB50:BB65)*FracLEACH*MSLeachEF*NtoN2O*kgtoGg)</f>
        <v>0.22092834131662423</v>
      </c>
      <c r="AJ1019" s="94">
        <f>IF('Net zero activities &amp; levers'!$C$12="Off",SUM('Activity data'!BC50:BC65)*FracLEACH*MSLeachEF*NtoN2O*kgtoGg,SUM('Net zero Activity data'!BC50:BC65)*FracLEACH*MSLeachEF*NtoN2O*kgtoGg)</f>
        <v>0.22639017525251376</v>
      </c>
      <c r="AK1019" s="94">
        <f>IF('Net zero activities &amp; levers'!$C$12="Off",SUM('Activity data'!BD50:BD65)*FracLEACH*MSLeachEF*NtoN2O*kgtoGg,SUM('Net zero Activity data'!BD50:BD65)*FracLEACH*MSLeachEF*NtoN2O*kgtoGg)</f>
        <v>0.23206626670340147</v>
      </c>
      <c r="AL1019" s="94">
        <f>IF('Net zero activities &amp; levers'!$C$12="Off",SUM('Activity data'!BE50:BE65)*FracLEACH*MSLeachEF*NtoN2O*kgtoGg,SUM('Net zero Activity data'!BE50:BE65)*FracLEACH*MSLeachEF*NtoN2O*kgtoGg)</f>
        <v>0.23768913855400603</v>
      </c>
      <c r="AM1019" s="94">
        <f>IF('Net zero activities &amp; levers'!$C$12="Off",SUM('Activity data'!BF50:BF65)*FracLEACH*MSLeachEF*NtoN2O*kgtoGg,SUM('Net zero Activity data'!BF50:BF65)*FracLEACH*MSLeachEF*NtoN2O*kgtoGg)</f>
        <v>0.24315860948258192</v>
      </c>
      <c r="AN1019" s="94">
        <f>IF('Net zero activities &amp; levers'!$C$12="Off",SUM('Activity data'!BG50:BG65)*FracLEACH*MSLeachEF*NtoN2O*kgtoGg,SUM('Net zero Activity data'!BG50:BG65)*FracLEACH*MSLeachEF*NtoN2O*kgtoGg)</f>
        <v>0.24930299313765589</v>
      </c>
      <c r="AO1019" s="94">
        <f>IF('Net zero activities &amp; levers'!$C$12="Off",SUM('Activity data'!BH50:BH65)*FracLEACH*MSLeachEF*NtoN2O*kgtoGg,SUM('Net zero Activity data'!BH50:BH65)*FracLEACH*MSLeachEF*NtoN2O*kgtoGg)</f>
        <v>0.25515723553831038</v>
      </c>
      <c r="AP1019" s="94">
        <f>IF('Net zero activities &amp; levers'!$C$12="Off",SUM('Activity data'!BI50:BI65)*FracLEACH*MSLeachEF*NtoN2O*kgtoGg,SUM('Net zero Activity data'!BI50:BI65)*FracLEACH*MSLeachEF*NtoN2O*kgtoGg)</f>
        <v>0.26118719019205611</v>
      </c>
      <c r="AQ1019" s="94">
        <f>IF('Net zero activities &amp; levers'!$C$12="Off",SUM('Activity data'!BJ50:BJ65)*FracLEACH*MSLeachEF*NtoN2O*kgtoGg,SUM('Net zero Activity data'!BJ50:BJ65)*FracLEACH*MSLeachEF*NtoN2O*kgtoGg)</f>
        <v>0.26749963102464441</v>
      </c>
      <c r="AR1019" s="94">
        <f>IF('Net zero activities &amp; levers'!$C$12="Off",SUM('Activity data'!BK50:BK65)*FracLEACH*MSLeachEF*NtoN2O*kgtoGg,SUM('Net zero Activity data'!BK50:BK65)*FracLEACH*MSLeachEF*NtoN2O*kgtoGg)</f>
        <v>0.27411480308144259</v>
      </c>
      <c r="AS1019" s="94">
        <f>IF('Net zero activities &amp; levers'!$C$12="Off",SUM('Activity data'!BL50:BL65)*FracLEACH*MSLeachEF*NtoN2O*kgtoGg,SUM('Net zero Activity data'!BL50:BL65)*FracLEACH*MSLeachEF*NtoN2O*kgtoGg)</f>
        <v>0.28105088957060298</v>
      </c>
      <c r="AT1019" s="94">
        <f>IF('Net zero activities &amp; levers'!$C$12="Off",SUM('Activity data'!BM50:BM65)*FracLEACH*MSLeachEF*NtoN2O*kgtoGg,SUM('Net zero Activity data'!BM50:BM65)*FracLEACH*MSLeachEF*NtoN2O*kgtoGg)</f>
        <v>0.28763892722794754</v>
      </c>
      <c r="AU1019" s="94">
        <f>IF('Net zero activities &amp; levers'!$C$12="Off",SUM('Activity data'!BN50:BN65)*FracLEACH*MSLeachEF*NtoN2O*kgtoGg,SUM('Net zero Activity data'!BN50:BN65)*FracLEACH*MSLeachEF*NtoN2O*kgtoGg)</f>
        <v>0.29454165965880996</v>
      </c>
      <c r="AV1019" s="94">
        <f>IF('Net zero activities &amp; levers'!$C$12="Off",SUM('Activity data'!BO50:BO65)*FracLEACH*MSLeachEF*NtoN2O*kgtoGg,SUM('Net zero Activity data'!BO50:BO65)*FracLEACH*MSLeachEF*NtoN2O*kgtoGg)</f>
        <v>0.30199833435191742</v>
      </c>
      <c r="AW1019" s="94">
        <f>IF('Net zero activities &amp; levers'!$C$12="Off",SUM('Activity data'!BP50:BP65)*FracLEACH*MSLeachEF*NtoN2O*kgtoGg,SUM('Net zero Activity data'!BP50:BP65)*FracLEACH*MSLeachEF*NtoN2O*kgtoGg)</f>
        <v>0.30990215044823805</v>
      </c>
      <c r="AY1019" s="79"/>
      <c r="AZ1019" s="79"/>
    </row>
    <row r="1020" spans="1:52" x14ac:dyDescent="0.25">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5">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0.10241190935921568</v>
      </c>
      <c r="U1021" s="22">
        <f t="shared" si="356"/>
        <v>0.10309890115255108</v>
      </c>
      <c r="V1021" s="22">
        <f t="shared" si="356"/>
        <v>0.10337915667778921</v>
      </c>
      <c r="W1021" s="22">
        <f t="shared" si="356"/>
        <v>0.1033997921919048</v>
      </c>
      <c r="X1021" s="22">
        <f t="shared" si="356"/>
        <v>0.10354135617671745</v>
      </c>
      <c r="Y1021" s="22">
        <f t="shared" si="356"/>
        <v>0.10369784658129844</v>
      </c>
      <c r="Z1021" s="22">
        <f t="shared" si="356"/>
        <v>0.10390133850206223</v>
      </c>
      <c r="AA1021" s="22">
        <f t="shared" si="356"/>
        <v>0.10413679450944742</v>
      </c>
      <c r="AB1021" s="22">
        <f t="shared" si="356"/>
        <v>0.10440450789556797</v>
      </c>
      <c r="AC1021" s="22">
        <f t="shared" si="356"/>
        <v>0.10473607235533908</v>
      </c>
      <c r="AD1021" s="22">
        <f t="shared" si="356"/>
        <v>0.10513450065726393</v>
      </c>
      <c r="AE1021" s="22">
        <f t="shared" si="356"/>
        <v>0.10558471610253806</v>
      </c>
      <c r="AF1021" s="22">
        <f t="shared" si="356"/>
        <v>0.10604911353120032</v>
      </c>
      <c r="AG1021" s="22">
        <f t="shared" si="356"/>
        <v>0.10653095080339518</v>
      </c>
      <c r="AH1021" s="22">
        <f t="shared" si="356"/>
        <v>0.10706953919102152</v>
      </c>
      <c r="AI1021" s="22">
        <f t="shared" si="356"/>
        <v>0.10762541721396227</v>
      </c>
      <c r="AJ1021" s="22">
        <f t="shared" si="356"/>
        <v>0.10819870662658371</v>
      </c>
      <c r="AK1021" s="22">
        <f t="shared" si="356"/>
        <v>0.10879156624414393</v>
      </c>
      <c r="AL1021" s="22">
        <f t="shared" si="356"/>
        <v>0.10939432315838087</v>
      </c>
      <c r="AM1021" s="22">
        <f t="shared" si="356"/>
        <v>0.10998852405847249</v>
      </c>
      <c r="AN1021" s="22">
        <f t="shared" si="356"/>
        <v>0.1105678309123469</v>
      </c>
      <c r="AO1021" s="22">
        <f t="shared" si="356"/>
        <v>0.11115661315177698</v>
      </c>
      <c r="AP1021" s="22">
        <f t="shared" si="356"/>
        <v>0.111720376101759</v>
      </c>
      <c r="AQ1021" s="22">
        <f t="shared" si="356"/>
        <v>0.11228945345521474</v>
      </c>
      <c r="AR1021" s="22">
        <f t="shared" si="356"/>
        <v>0.11287006595456224</v>
      </c>
      <c r="AS1021" s="22">
        <f t="shared" si="356"/>
        <v>0.11346273247449885</v>
      </c>
      <c r="AT1021" s="22">
        <f t="shared" si="356"/>
        <v>0.11406776435478007</v>
      </c>
      <c r="AU1021" s="22">
        <f t="shared" si="356"/>
        <v>0.11464513865733481</v>
      </c>
      <c r="AV1021" s="22">
        <f t="shared" si="356"/>
        <v>0.11523431615373105</v>
      </c>
      <c r="AW1021" s="22">
        <f t="shared" si="356"/>
        <v>0.11584807561765513</v>
      </c>
      <c r="AY1021" s="79"/>
      <c r="AZ1021" s="79"/>
    </row>
    <row r="1022" spans="1:52" x14ac:dyDescent="0.25">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5">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5">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5">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5">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5">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5">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5">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5">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5">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5">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5">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5">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0.39609736661915951</v>
      </c>
      <c r="L1034" s="22">
        <f t="shared" si="360"/>
        <v>0.39831175345583053</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0.39597479415711101</v>
      </c>
      <c r="T1034" s="22">
        <f t="shared" si="360"/>
        <v>0.40261010184048684</v>
      </c>
      <c r="U1034" s="22">
        <f t="shared" si="360"/>
        <v>0.40470208363369153</v>
      </c>
      <c r="V1034" s="22">
        <f t="shared" si="360"/>
        <v>0.40403515988045507</v>
      </c>
      <c r="W1034" s="22">
        <f t="shared" si="360"/>
        <v>0.40498870179084268</v>
      </c>
      <c r="X1034" s="22">
        <f t="shared" si="360"/>
        <v>0.40628439555360985</v>
      </c>
      <c r="Y1034" s="22">
        <f t="shared" si="360"/>
        <v>0.40810531406537853</v>
      </c>
      <c r="Z1034" s="22">
        <f t="shared" si="360"/>
        <v>0.41029508170431006</v>
      </c>
      <c r="AA1034" s="22">
        <f t="shared" si="360"/>
        <v>0.41286205884816002</v>
      </c>
      <c r="AB1034" s="22">
        <f t="shared" si="360"/>
        <v>0.41618186142723307</v>
      </c>
      <c r="AC1034" s="22">
        <f t="shared" si="360"/>
        <v>0.42032182433229853</v>
      </c>
      <c r="AD1034" s="22">
        <f t="shared" si="360"/>
        <v>0.42513976108753898</v>
      </c>
      <c r="AE1034" s="22">
        <f t="shared" si="360"/>
        <v>0.4302199703152027</v>
      </c>
      <c r="AF1034" s="22">
        <f t="shared" si="360"/>
        <v>0.43561540032081048</v>
      </c>
      <c r="AG1034" s="22">
        <f t="shared" si="360"/>
        <v>0.44183442183101374</v>
      </c>
      <c r="AH1034" s="22">
        <f t="shared" si="360"/>
        <v>0.44842048690859637</v>
      </c>
      <c r="AI1034" s="22">
        <f t="shared" si="360"/>
        <v>0.45539916767435495</v>
      </c>
      <c r="AJ1034" s="22">
        <f t="shared" si="360"/>
        <v>0.46281801218798413</v>
      </c>
      <c r="AK1034" s="22">
        <f t="shared" si="360"/>
        <v>0.47056101367964998</v>
      </c>
      <c r="AL1034" s="22">
        <f t="shared" si="360"/>
        <v>0.47837978194056857</v>
      </c>
      <c r="AM1034" s="22">
        <f t="shared" si="360"/>
        <v>0.48617859591241902</v>
      </c>
      <c r="AN1034" s="22">
        <f t="shared" si="360"/>
        <v>0.49431652187726727</v>
      </c>
      <c r="AO1034" s="22">
        <f t="shared" si="360"/>
        <v>0.50227062581312243</v>
      </c>
      <c r="AP1034" s="22">
        <f t="shared" si="360"/>
        <v>0.5104967967445686</v>
      </c>
      <c r="AQ1034" s="22">
        <f t="shared" si="360"/>
        <v>0.51910825643406944</v>
      </c>
      <c r="AR1034" s="22">
        <f t="shared" si="360"/>
        <v>0.52813095311520453</v>
      </c>
      <c r="AS1034" s="22">
        <f t="shared" si="360"/>
        <v>0.53758926451765676</v>
      </c>
      <c r="AT1034" s="22">
        <f t="shared" si="360"/>
        <v>0.5467995741006989</v>
      </c>
      <c r="AU1034" s="22">
        <f t="shared" si="360"/>
        <v>0.5564473787208295</v>
      </c>
      <c r="AV1034" s="22">
        <f t="shared" si="360"/>
        <v>0.56679583230043096</v>
      </c>
      <c r="AW1034" s="22">
        <f t="shared" si="360"/>
        <v>0.57774466053437612</v>
      </c>
      <c r="AY1034" s="79"/>
      <c r="AZ1034" s="79"/>
    </row>
    <row r="1035" spans="1:52" x14ac:dyDescent="0.25">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3.1249813656142659E-2</v>
      </c>
      <c r="L1035" s="22">
        <f t="shared" si="361"/>
        <v>3.1424516095088999E-2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3.1240143390896816E-2</v>
      </c>
      <c r="T1035" s="22">
        <f t="shared" si="361"/>
        <v>3.1763631164689651E-2</v>
      </c>
      <c r="U1035" s="22">
        <f t="shared" si="361"/>
        <v>3.1928676546757399E-2</v>
      </c>
      <c r="V1035" s="22">
        <f t="shared" si="361"/>
        <v>3.1876060082302253E-2</v>
      </c>
      <c r="W1035" s="22">
        <f t="shared" si="361"/>
        <v>3.1951289077807254E-2</v>
      </c>
      <c r="X1035" s="22">
        <f t="shared" si="361"/>
        <v>3.2053511894857258E-2</v>
      </c>
      <c r="Y1035" s="22">
        <f t="shared" si="361"/>
        <v>3.2197171936481576E-2</v>
      </c>
      <c r="Z1035" s="22">
        <f t="shared" si="361"/>
        <v>3.2369932061727905E-2</v>
      </c>
      <c r="AA1035" s="22">
        <f t="shared" si="361"/>
        <v>3.2572451856518699E-2</v>
      </c>
      <c r="AB1035" s="22">
        <f t="shared" si="361"/>
        <v>3.2834365266488315E-2</v>
      </c>
      <c r="AC1035" s="22">
        <f t="shared" si="361"/>
        <v>3.3160984628871078E-2</v>
      </c>
      <c r="AD1035" s="22">
        <f t="shared" si="361"/>
        <v>3.3541092245070167E-2</v>
      </c>
      <c r="AE1035" s="22">
        <f t="shared" si="361"/>
        <v>3.3941891657229224E-2</v>
      </c>
      <c r="AF1035" s="22">
        <f t="shared" si="361"/>
        <v>3.4367560183402777E-2</v>
      </c>
      <c r="AG1035" s="22">
        <f t="shared" si="361"/>
        <v>3.4858205362329822E-2</v>
      </c>
      <c r="AH1035" s="22">
        <f t="shared" si="361"/>
        <v>3.5377808176552963E-2</v>
      </c>
      <c r="AI1035" s="22">
        <f t="shared" si="361"/>
        <v>3.5928386119943707E-2</v>
      </c>
      <c r="AJ1035" s="22">
        <f t="shared" si="361"/>
        <v>3.6513690462089729E-2</v>
      </c>
      <c r="AK1035" s="22">
        <f t="shared" si="361"/>
        <v>3.712456893325726E-2</v>
      </c>
      <c r="AL1035" s="22">
        <f t="shared" si="361"/>
        <v>3.7741424968579497E-2</v>
      </c>
      <c r="AM1035" s="22">
        <f t="shared" si="361"/>
        <v>3.8356706724778505E-2</v>
      </c>
      <c r="AN1035" s="22">
        <f t="shared" si="361"/>
        <v>3.8998742475027541E-2</v>
      </c>
      <c r="AO1035" s="22">
        <f t="shared" si="361"/>
        <v>3.9626275719993685E-2</v>
      </c>
      <c r="AP1035" s="22">
        <f t="shared" si="361"/>
        <v>4.0275273492701505E-2</v>
      </c>
      <c r="AQ1035" s="22">
        <f t="shared" si="361"/>
        <v>4.0954668341753923E-2</v>
      </c>
      <c r="AR1035" s="22">
        <f t="shared" si="361"/>
        <v>4.1666507434166944E-2</v>
      </c>
      <c r="AS1035" s="22">
        <f t="shared" si="361"/>
        <v>4.2412714033193875E-2</v>
      </c>
      <c r="AT1035" s="22">
        <f t="shared" si="361"/>
        <v>4.3139354709051191E-2</v>
      </c>
      <c r="AU1035" s="22">
        <f t="shared" si="361"/>
        <v>4.3900511237667632E-2</v>
      </c>
      <c r="AV1035" s="22">
        <f t="shared" si="361"/>
        <v>4.47169449563566E-2</v>
      </c>
      <c r="AW1035" s="22">
        <f t="shared" si="361"/>
        <v>4.5580744796745003E-2</v>
      </c>
      <c r="AY1035" s="79"/>
      <c r="AZ1035" s="79"/>
    </row>
    <row r="1036" spans="1:52" x14ac:dyDescent="0.25">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2.8967336997006332E-4</v>
      </c>
      <c r="L1036" s="22">
        <f t="shared" si="362"/>
        <v>2.9129279224209421E-4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2.8958373044922991E-4</v>
      </c>
      <c r="T1036" s="22">
        <f t="shared" si="362"/>
        <v>2.9443625434717291E-4</v>
      </c>
      <c r="U1036" s="22">
        <f t="shared" si="362"/>
        <v>2.9596615953469285E-4</v>
      </c>
      <c r="V1036" s="22">
        <f t="shared" si="362"/>
        <v>2.9547842579194663E-4</v>
      </c>
      <c r="W1036" s="22">
        <f t="shared" si="362"/>
        <v>2.9617576872292145E-4</v>
      </c>
      <c r="X1036" s="22">
        <f t="shared" si="362"/>
        <v>2.9712333366614126E-4</v>
      </c>
      <c r="Y1036" s="22">
        <f t="shared" si="362"/>
        <v>2.9845500523529884E-4</v>
      </c>
      <c r="Z1036" s="22">
        <f t="shared" si="362"/>
        <v>3.0005642303020818E-4</v>
      </c>
      <c r="AA1036" s="22">
        <f t="shared" si="362"/>
        <v>3.0193370115059038E-4</v>
      </c>
      <c r="AB1036" s="22">
        <f t="shared" si="362"/>
        <v>3.0436153451116911E-4</v>
      </c>
      <c r="AC1036" s="22">
        <f t="shared" si="362"/>
        <v>3.0738916636971264E-4</v>
      </c>
      <c r="AD1036" s="22">
        <f t="shared" si="362"/>
        <v>3.1091261311237938E-4</v>
      </c>
      <c r="AE1036" s="22">
        <f t="shared" si="362"/>
        <v>3.1462786459130501E-4</v>
      </c>
      <c r="AF1036" s="22">
        <f t="shared" si="362"/>
        <v>3.1857364288693482E-4</v>
      </c>
      <c r="AG1036" s="22">
        <f t="shared" si="362"/>
        <v>3.2312172896524743E-4</v>
      </c>
      <c r="AH1036" s="22">
        <f t="shared" si="362"/>
        <v>3.2793824082986636E-4</v>
      </c>
      <c r="AI1036" s="22">
        <f t="shared" si="362"/>
        <v>3.3304187984826517E-4</v>
      </c>
      <c r="AJ1036" s="22">
        <f t="shared" si="362"/>
        <v>3.3846741880069422E-4</v>
      </c>
      <c r="AK1036" s="22">
        <f t="shared" si="362"/>
        <v>3.4413001977913151E-4</v>
      </c>
      <c r="AL1036" s="22">
        <f t="shared" si="362"/>
        <v>3.498480304048698E-4</v>
      </c>
      <c r="AM1036" s="22">
        <f t="shared" si="362"/>
        <v>3.5555144808794561E-4</v>
      </c>
      <c r="AN1036" s="22">
        <f t="shared" si="362"/>
        <v>3.6150286467757182E-4</v>
      </c>
      <c r="AO1036" s="22">
        <f t="shared" si="362"/>
        <v>3.6731984879907097E-4</v>
      </c>
      <c r="AP1036" s="22">
        <f t="shared" si="362"/>
        <v>3.7333580057375906E-4</v>
      </c>
      <c r="AQ1036" s="22">
        <f t="shared" si="362"/>
        <v>3.7963352118197886E-4</v>
      </c>
      <c r="AR1036" s="22">
        <f t="shared" si="362"/>
        <v>3.8623198704947618E-4</v>
      </c>
      <c r="AS1036" s="22">
        <f t="shared" si="362"/>
        <v>3.931490260632925E-4</v>
      </c>
      <c r="AT1036" s="22">
        <f t="shared" si="362"/>
        <v>3.998846967347731E-4</v>
      </c>
      <c r="AU1036" s="22">
        <f t="shared" si="362"/>
        <v>4.0694031566246226E-4</v>
      </c>
      <c r="AV1036" s="22">
        <f t="shared" si="362"/>
        <v>4.1450833220336525E-4</v>
      </c>
      <c r="AW1036" s="22">
        <f t="shared" si="362"/>
        <v>4.2251541389345802E-4</v>
      </c>
      <c r="AY1036" s="79"/>
      <c r="AZ1036" s="79"/>
    </row>
    <row r="1037" spans="1:52" x14ac:dyDescent="0.25">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2.886579753167189E-3</v>
      </c>
      <c r="S1037" s="94">
        <f>IF('Net zero activities &amp; levers'!$C$12="Off",Constants!$H66*'Activity data'!AL8*Constants!$H84*EF!$H209*MMVolatEF*NtoN2O*kgtoGg,Constants!$H66*'Net zero Activity data'!AL8*Constants!$H84*EF!$H209*MMVolatEF*NtoN2O*kgtoGg)</f>
        <v>2.561573125170372E-3</v>
      </c>
      <c r="T1037" s="94">
        <f>IF('Net zero activities &amp; levers'!$C$12="Off",Constants!$H66*'Activity data'!AM8*Constants!$H84*EF!$H209*MMVolatEF*NtoN2O*kgtoGg,Constants!$H66*'Net zero Activity data'!AM8*Constants!$H84*EF!$H209*MMVolatEF*NtoN2O*kgtoGg)</f>
        <v>2.6573888031233691E-3</v>
      </c>
      <c r="U1037" s="94">
        <f>IF('Net zero activities &amp; levers'!$C$12="Off",Constants!$H66*'Activity data'!AN8*Constants!$H84*EF!$H209*MMVolatEF*NtoN2O*kgtoGg,Constants!$H66*'Net zero Activity data'!AN8*Constants!$H84*EF!$H209*MMVolatEF*NtoN2O*kgtoGg)</f>
        <v>2.6631991538866259E-3</v>
      </c>
      <c r="V1037" s="94">
        <f>IF('Net zero activities &amp; levers'!$C$12="Off",Constants!$H66*'Activity data'!AO8*Constants!$H84*EF!$H209*MMVolatEF*NtoN2O*kgtoGg,Constants!$H66*'Net zero Activity data'!AO8*Constants!$H84*EF!$H209*MMVolatEF*NtoN2O*kgtoGg)</f>
        <v>2.6123716322679351E-3</v>
      </c>
      <c r="W1037" s="94">
        <f>IF('Net zero activities &amp; levers'!$C$12="Off",Constants!$H66*'Activity data'!AP8*Constants!$H84*EF!$H209*MMVolatEF*NtoN2O*kgtoGg,Constants!$H66*'Net zero Activity data'!AP8*Constants!$H84*EF!$H209*MMVolatEF*NtoN2O*kgtoGg)</f>
        <v>2.5888726175211374E-3</v>
      </c>
      <c r="X1037" s="94">
        <f>IF('Net zero activities &amp; levers'!$C$12="Off",Constants!$H66*'Activity data'!AQ8*Constants!$H84*EF!$H209*MMVolatEF*NtoN2O*kgtoGg,Constants!$H66*'Net zero Activity data'!AQ8*Constants!$H84*EF!$H209*MMVolatEF*NtoN2O*kgtoGg)</f>
        <v>2.5691490530919642E-3</v>
      </c>
      <c r="Y1037" s="94">
        <f>IF('Net zero activities &amp; levers'!$C$12="Off",Constants!$H66*'Activity data'!AR8*Constants!$H84*EF!$H209*MMVolatEF*NtoN2O*kgtoGg,Constants!$H66*'Net zero Activity data'!AR8*Constants!$H84*EF!$H209*MMVolatEF*NtoN2O*kgtoGg)</f>
        <v>2.5599180074547933E-3</v>
      </c>
      <c r="Z1037" s="94">
        <f>IF('Net zero activities &amp; levers'!$C$12="Off",Constants!$H66*'Activity data'!AS8*Constants!$H84*EF!$H209*MMVolatEF*NtoN2O*kgtoGg,Constants!$H66*'Net zero Activity data'!AS8*Constants!$H84*EF!$H209*MMVolatEF*NtoN2O*kgtoGg)</f>
        <v>2.5577021821962501E-3</v>
      </c>
      <c r="AA1037" s="94">
        <f>IF('Net zero activities &amp; levers'!$C$12="Off",Constants!$H66*'Activity data'!AT8*Constants!$H84*EF!$H209*MMVolatEF*NtoN2O*kgtoGg,Constants!$H66*'Net zero Activity data'!AT8*Constants!$H84*EF!$H209*MMVolatEF*NtoN2O*kgtoGg)</f>
        <v>2.5623678955233203E-3</v>
      </c>
      <c r="AB1037" s="94">
        <f>IF('Net zero activities &amp; levers'!$C$12="Off",Constants!$H66*'Activity data'!AU8*Constants!$H84*EF!$H209*MMVolatEF*NtoN2O*kgtoGg,Constants!$H66*'Net zero Activity data'!AU8*Constants!$H84*EF!$H209*MMVolatEF*NtoN2O*kgtoGg)</f>
        <v>2.5802855740547697E-3</v>
      </c>
      <c r="AC1037" s="94">
        <f>IF('Net zero activities &amp; levers'!$C$12="Off",Constants!$H66*'Activity data'!AV8*Constants!$H84*EF!$H209*MMVolatEF*NtoN2O*kgtoGg,Constants!$H66*'Net zero Activity data'!AV8*Constants!$H84*EF!$H209*MMVolatEF*NtoN2O*kgtoGg)</f>
        <v>2.6119490207208466E-3</v>
      </c>
      <c r="AD1037" s="94">
        <f>IF('Net zero activities &amp; levers'!$C$12="Off",Constants!$H66*'Activity data'!AW8*Constants!$H84*EF!$H209*MMVolatEF*NtoN2O*kgtoGg,Constants!$H66*'Net zero Activity data'!AW8*Constants!$H84*EF!$H209*MMVolatEF*NtoN2O*kgtoGg)</f>
        <v>2.631945928810003E-3</v>
      </c>
      <c r="AE1037" s="94">
        <f>IF('Net zero activities &amp; levers'!$C$12="Off",Constants!$H66*'Activity data'!AX8*Constants!$H84*EF!$H209*MMVolatEF*NtoN2O*kgtoGg,Constants!$H66*'Net zero Activity data'!AX8*Constants!$H84*EF!$H209*MMVolatEF*NtoN2O*kgtoGg)</f>
        <v>2.65369011767352E-3</v>
      </c>
      <c r="AF1037" s="94">
        <f>IF('Net zero activities &amp; levers'!$C$12="Off",Constants!$H66*'Activity data'!AY8*Constants!$H84*EF!$H209*MMVolatEF*NtoN2O*kgtoGg,Constants!$H66*'Net zero Activity data'!AY8*Constants!$H84*EF!$H209*MMVolatEF*NtoN2O*kgtoGg)</f>
        <v>2.6777749237313323E-3</v>
      </c>
      <c r="AG1037" s="94">
        <f>IF('Net zero activities &amp; levers'!$C$12="Off",Constants!$H66*'Activity data'!AZ8*Constants!$H84*EF!$H209*MMVolatEF*NtoN2O*kgtoGg,Constants!$H66*'Net zero Activity data'!AZ8*Constants!$H84*EF!$H209*MMVolatEF*NtoN2O*kgtoGg)</f>
        <v>2.7121503816495787E-3</v>
      </c>
      <c r="AH1037" s="94">
        <f>IF('Net zero activities &amp; levers'!$C$12="Off",Constants!$H66*'Activity data'!BA8*Constants!$H84*EF!$H209*MMVolatEF*NtoN2O*kgtoGg,Constants!$H66*'Net zero Activity data'!BA8*Constants!$H84*EF!$H209*MMVolatEF*NtoN2O*kgtoGg)</f>
        <v>2.7486800957923626E-3</v>
      </c>
      <c r="AI1037" s="94">
        <f>IF('Net zero activities &amp; levers'!$C$12="Off",Constants!$H66*'Activity data'!BB8*Constants!$H84*EF!$H209*MMVolatEF*NtoN2O*kgtoGg,Constants!$H66*'Net zero Activity data'!BB8*Constants!$H84*EF!$H209*MMVolatEF*NtoN2O*kgtoGg)</f>
        <v>2.7873396240884825E-3</v>
      </c>
      <c r="AJ1037" s="94">
        <f>IF('Net zero activities &amp; levers'!$C$12="Off",Constants!$H66*'Activity data'!BC8*Constants!$H84*EF!$H209*MMVolatEF*NtoN2O*kgtoGg,Constants!$H66*'Net zero Activity data'!BC8*Constants!$H84*EF!$H209*MMVolatEF*NtoN2O*kgtoGg)</f>
        <v>2.828530552027387E-3</v>
      </c>
      <c r="AK1037" s="94">
        <f>IF('Net zero activities &amp; levers'!$C$12="Off",Constants!$H66*'Activity data'!BD8*Constants!$H84*EF!$H209*MMVolatEF*NtoN2O*kgtoGg,Constants!$H66*'Net zero Activity data'!BD8*Constants!$H84*EF!$H209*MMVolatEF*NtoN2O*kgtoGg)</f>
        <v>2.8702353597962913E-3</v>
      </c>
      <c r="AL1037" s="94">
        <f>IF('Net zero activities &amp; levers'!$C$12="Off",Constants!$H66*'Activity data'!BE8*Constants!$H84*EF!$H209*MMVolatEF*NtoN2O*kgtoGg,Constants!$H66*'Net zero Activity data'!BE8*Constants!$H84*EF!$H209*MMVolatEF*NtoN2O*kgtoGg)</f>
        <v>2.9086130464932147E-3</v>
      </c>
      <c r="AM1037" s="94">
        <f>IF('Net zero activities &amp; levers'!$C$12="Off",Constants!$H66*'Activity data'!BF8*Constants!$H84*EF!$H209*MMVolatEF*NtoN2O*kgtoGg,Constants!$H66*'Net zero Activity data'!BF8*Constants!$H84*EF!$H209*MMVolatEF*NtoN2O*kgtoGg)</f>
        <v>2.9422913060240421E-3</v>
      </c>
      <c r="AN1037" s="94">
        <f>IF('Net zero activities &amp; levers'!$C$12="Off",Constants!$H66*'Activity data'!BG8*Constants!$H84*EF!$H209*MMVolatEF*NtoN2O*kgtoGg,Constants!$H66*'Net zero Activity data'!BG8*Constants!$H84*EF!$H209*MMVolatEF*NtoN2O*kgtoGg)</f>
        <v>2.9913918565660342E-3</v>
      </c>
      <c r="AO1037" s="94">
        <f>IF('Net zero activities &amp; levers'!$C$12="Off",Constants!$H66*'Activity data'!BH8*Constants!$H84*EF!$H209*MMVolatEF*NtoN2O*kgtoGg,Constants!$H66*'Net zero Activity data'!BH8*Constants!$H84*EF!$H209*MMVolatEF*NtoN2O*kgtoGg)</f>
        <v>3.0344953637258185E-3</v>
      </c>
      <c r="AP1037" s="94">
        <f>IF('Net zero activities &amp; levers'!$C$12="Off",Constants!$H66*'Activity data'!BI8*Constants!$H84*EF!$H209*MMVolatEF*NtoN2O*kgtoGg,Constants!$H66*'Net zero Activity data'!BI8*Constants!$H84*EF!$H209*MMVolatEF*NtoN2O*kgtoGg)</f>
        <v>3.0778133248351137E-3</v>
      </c>
      <c r="AQ1037" s="94">
        <f>IF('Net zero activities &amp; levers'!$C$12="Off",Constants!$H66*'Activity data'!BJ8*Constants!$H84*EF!$H209*MMVolatEF*NtoN2O*kgtoGg,Constants!$H66*'Net zero Activity data'!BJ8*Constants!$H84*EF!$H209*MMVolatEF*NtoN2O*kgtoGg)</f>
        <v>3.1226203867550789E-3</v>
      </c>
      <c r="AR1037" s="94">
        <f>IF('Net zero activities &amp; levers'!$C$12="Off",Constants!$H66*'Activity data'!BK8*Constants!$H84*EF!$H209*MMVolatEF*NtoN2O*kgtoGg,Constants!$H66*'Net zero Activity data'!BK8*Constants!$H84*EF!$H209*MMVolatEF*NtoN2O*kgtoGg)</f>
        <v>3.1690178073415665E-3</v>
      </c>
      <c r="AS1037" s="94">
        <f>IF('Net zero activities &amp; levers'!$C$12="Off",Constants!$H66*'Activity data'!BL8*Constants!$H84*EF!$H209*MMVolatEF*NtoN2O*kgtoGg,Constants!$H66*'Net zero Activity data'!BL8*Constants!$H84*EF!$H209*MMVolatEF*NtoN2O*kgtoGg)</f>
        <v>3.2170655273764969E-3</v>
      </c>
      <c r="AT1037" s="94">
        <f>IF('Net zero activities &amp; levers'!$C$12="Off",Constants!$H66*'Activity data'!BM8*Constants!$H84*EF!$H209*MMVolatEF*NtoN2O*kgtoGg,Constants!$H66*'Net zero Activity data'!BM8*Constants!$H84*EF!$H209*MMVolatEF*NtoN2O*kgtoGg)</f>
        <v>3.2582492816302425E-3</v>
      </c>
      <c r="AU1037" s="94">
        <f>IF('Net zero activities &amp; levers'!$C$12="Off",Constants!$H66*'Activity data'!BN8*Constants!$H84*EF!$H209*MMVolatEF*NtoN2O*kgtoGg,Constants!$H66*'Net zero Activity data'!BN8*Constants!$H84*EF!$H209*MMVolatEF*NtoN2O*kgtoGg)</f>
        <v>3.3008552178878142E-3</v>
      </c>
      <c r="AV1037" s="94">
        <f>IF('Net zero activities &amp; levers'!$C$12="Off",Constants!$H66*'Activity data'!BO8*Constants!$H84*EF!$H209*MMVolatEF*NtoN2O*kgtoGg,Constants!$H66*'Net zero Activity data'!BO8*Constants!$H84*EF!$H209*MMVolatEF*NtoN2O*kgtoGg)</f>
        <v>3.3476020912604309E-3</v>
      </c>
      <c r="AW1037" s="94">
        <f>IF('Net zero activities &amp; levers'!$C$12="Off",Constants!$H66*'Activity data'!BP8*Constants!$H84*EF!$H209*MMVolatEF*NtoN2O*kgtoGg,Constants!$H66*'Net zero Activity data'!BP8*Constants!$H84*EF!$H209*MMVolatEF*NtoN2O*kgtoGg)</f>
        <v>3.3969096406476058E-3</v>
      </c>
      <c r="AY1037" s="79"/>
      <c r="AZ1037" s="79"/>
    </row>
    <row r="1038" spans="1:52" x14ac:dyDescent="0.25">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1.4369412471908503E-2</v>
      </c>
      <c r="S1038" s="94">
        <f>IF('Net zero activities &amp; levers'!$C$12="Off",Constants!$H67*'Activity data'!AL9*Constants!$H85*EF!$H210*MMVolatEF*NtoN2O*kgtoGg,Constants!$H67*'Net zero Activity data'!AL9*Constants!$H85*EF!$H210*MMVolatEF*NtoN2O*kgtoGg)</f>
        <v>1.2751527399214348E-2</v>
      </c>
      <c r="T1038" s="94">
        <f>IF('Net zero activities &amp; levers'!$C$12="Off",Constants!$H67*'Activity data'!AM9*Constants!$H85*EF!$H210*MMVolatEF*NtoN2O*kgtoGg,Constants!$H67*'Net zero Activity data'!AM9*Constants!$H85*EF!$H210*MMVolatEF*NtoN2O*kgtoGg)</f>
        <v>1.3228498456837644E-2</v>
      </c>
      <c r="U1038" s="94">
        <f>IF('Net zero activities &amp; levers'!$C$12="Off",Constants!$H67*'Activity data'!AN9*Constants!$H85*EF!$H210*MMVolatEF*NtoN2O*kgtoGg,Constants!$H67*'Net zero Activity data'!AN9*Constants!$H85*EF!$H210*MMVolatEF*NtoN2O*kgtoGg)</f>
        <v>1.3257422420096273E-2</v>
      </c>
      <c r="V1038" s="94">
        <f>IF('Net zero activities &amp; levers'!$C$12="Off",Constants!$H67*'Activity data'!AO9*Constants!$H85*EF!$H210*MMVolatEF*NtoN2O*kgtoGg,Constants!$H67*'Net zero Activity data'!AO9*Constants!$H85*EF!$H210*MMVolatEF*NtoN2O*kgtoGg)</f>
        <v>1.3004402692419443E-2</v>
      </c>
      <c r="W1038" s="94">
        <f>IF('Net zero activities &amp; levers'!$C$12="Off",Constants!$H67*'Activity data'!AP9*Constants!$H85*EF!$H210*MMVolatEF*NtoN2O*kgtoGg,Constants!$H67*'Net zero Activity data'!AP9*Constants!$H85*EF!$H210*MMVolatEF*NtoN2O*kgtoGg)</f>
        <v>1.2887424446725831E-2</v>
      </c>
      <c r="X1038" s="94">
        <f>IF('Net zero activities &amp; levers'!$C$12="Off",Constants!$H67*'Activity data'!AQ9*Constants!$H85*EF!$H210*MMVolatEF*NtoN2O*kgtoGg,Constants!$H67*'Net zero Activity data'!AQ9*Constants!$H85*EF!$H210*MMVolatEF*NtoN2O*kgtoGg)</f>
        <v>1.2789240416858616E-2</v>
      </c>
      <c r="Y1038" s="94">
        <f>IF('Net zero activities &amp; levers'!$C$12="Off",Constants!$H67*'Activity data'!AR9*Constants!$H85*EF!$H210*MMVolatEF*NtoN2O*kgtoGg,Constants!$H67*'Net zero Activity data'!AR9*Constants!$H85*EF!$H210*MMVolatEF*NtoN2O*kgtoGg)</f>
        <v>1.2743288212641162E-2</v>
      </c>
      <c r="Z1038" s="94">
        <f>IF('Net zero activities &amp; levers'!$C$12="Off",Constants!$H67*'Activity data'!AS9*Constants!$H85*EF!$H210*MMVolatEF*NtoN2O*kgtoGg,Constants!$H67*'Net zero Activity data'!AS9*Constants!$H85*EF!$H210*MMVolatEF*NtoN2O*kgtoGg)</f>
        <v>1.2732257820333192E-2</v>
      </c>
      <c r="AA1038" s="94">
        <f>IF('Net zero activities &amp; levers'!$C$12="Off",Constants!$H67*'Activity data'!AT9*Constants!$H85*EF!$H210*MMVolatEF*NtoN2O*kgtoGg,Constants!$H67*'Net zero Activity data'!AT9*Constants!$H85*EF!$H210*MMVolatEF*NtoN2O*kgtoGg)</f>
        <v>1.2755483771114141E-2</v>
      </c>
      <c r="AB1038" s="94">
        <f>IF('Net zero activities &amp; levers'!$C$12="Off",Constants!$H67*'Activity data'!AU9*Constants!$H85*EF!$H210*MMVolatEF*NtoN2O*kgtoGg,Constants!$H67*'Net zero Activity data'!AU9*Constants!$H85*EF!$H210*MMVolatEF*NtoN2O*kgtoGg)</f>
        <v>1.2844678089433244E-2</v>
      </c>
      <c r="AC1038" s="94">
        <f>IF('Net zero activities &amp; levers'!$C$12="Off",Constants!$H67*'Activity data'!AV9*Constants!$H85*EF!$H210*MMVolatEF*NtoN2O*kgtoGg,Constants!$H67*'Net zero Activity data'!AV9*Constants!$H85*EF!$H210*MMVolatEF*NtoN2O*kgtoGg)</f>
        <v>1.3002298929435295E-2</v>
      </c>
      <c r="AD1038" s="94">
        <f>IF('Net zero activities &amp; levers'!$C$12="Off",Constants!$H67*'Activity data'!AW9*Constants!$H85*EF!$H210*MMVolatEF*NtoN2O*kgtoGg,Constants!$H67*'Net zero Activity data'!AW9*Constants!$H85*EF!$H210*MMVolatEF*NtoN2O*kgtoGg)</f>
        <v>1.3101843665790022E-2</v>
      </c>
      <c r="AE1038" s="94">
        <f>IF('Net zero activities &amp; levers'!$C$12="Off",Constants!$H67*'Activity data'!AX9*Constants!$H85*EF!$H210*MMVolatEF*NtoN2O*kgtoGg,Constants!$H67*'Net zero Activity data'!AX9*Constants!$H85*EF!$H210*MMVolatEF*NtoN2O*kgtoGg)</f>
        <v>1.3210086377013973E-2</v>
      </c>
      <c r="AF1038" s="94">
        <f>IF('Net zero activities &amp; levers'!$C$12="Off",Constants!$H67*'Activity data'!AY9*Constants!$H85*EF!$H210*MMVolatEF*NtoN2O*kgtoGg,Constants!$H67*'Net zero Activity data'!AY9*Constants!$H85*EF!$H210*MMVolatEF*NtoN2O*kgtoGg)</f>
        <v>1.3329980695600136E-2</v>
      </c>
      <c r="AG1038" s="94">
        <f>IF('Net zero activities &amp; levers'!$C$12="Off",Constants!$H67*'Activity data'!AZ9*Constants!$H85*EF!$H210*MMVolatEF*NtoN2O*kgtoGg,Constants!$H67*'Net zero Activity data'!AZ9*Constants!$H85*EF!$H210*MMVolatEF*NtoN2O*kgtoGg)</f>
        <v>1.3501101944959713E-2</v>
      </c>
      <c r="AH1038" s="94">
        <f>IF('Net zero activities &amp; levers'!$C$12="Off",Constants!$H67*'Activity data'!BA9*Constants!$H85*EF!$H210*MMVolatEF*NtoN2O*kgtoGg,Constants!$H67*'Net zero Activity data'!BA9*Constants!$H85*EF!$H210*MMVolatEF*NtoN2O*kgtoGg)</f>
        <v>1.368294709558222E-2</v>
      </c>
      <c r="AI1038" s="94">
        <f>IF('Net zero activities &amp; levers'!$C$12="Off",Constants!$H67*'Activity data'!BB9*Constants!$H85*EF!$H210*MMVolatEF*NtoN2O*kgtoGg,Constants!$H67*'Net zero Activity data'!BB9*Constants!$H85*EF!$H210*MMVolatEF*NtoN2O*kgtoGg)</f>
        <v>1.3875394474680914E-2</v>
      </c>
      <c r="AJ1038" s="94">
        <f>IF('Net zero activities &amp; levers'!$C$12="Off",Constants!$H67*'Activity data'!BC9*Constants!$H85*EF!$H210*MMVolatEF*NtoN2O*kgtoGg,Constants!$H67*'Net zero Activity data'!BC9*Constants!$H85*EF!$H210*MMVolatEF*NtoN2O*kgtoGg)</f>
        <v>1.4080443177390526E-2</v>
      </c>
      <c r="AK1038" s="94">
        <f>IF('Net zero activities &amp; levers'!$C$12="Off",Constants!$H67*'Activity data'!BD9*Constants!$H85*EF!$H210*MMVolatEF*NtoN2O*kgtoGg,Constants!$H67*'Net zero Activity data'!BD9*Constants!$H85*EF!$H210*MMVolatEF*NtoN2O*kgtoGg)</f>
        <v>1.4288049977180313E-2</v>
      </c>
      <c r="AL1038" s="94">
        <f>IF('Net zero activities &amp; levers'!$C$12="Off",Constants!$H67*'Activity data'!BE9*Constants!$H85*EF!$H210*MMVolatEF*NtoN2O*kgtoGg,Constants!$H67*'Net zero Activity data'!BE9*Constants!$H85*EF!$H210*MMVolatEF*NtoN2O*kgtoGg)</f>
        <v>1.4479094346995732E-2</v>
      </c>
      <c r="AM1038" s="94">
        <f>IF('Net zero activities &amp; levers'!$C$12="Off",Constants!$H67*'Activity data'!BF9*Constants!$H85*EF!$H210*MMVolatEF*NtoN2O*kgtoGg,Constants!$H67*'Net zero Activity data'!BF9*Constants!$H85*EF!$H210*MMVolatEF*NtoN2O*kgtoGg)</f>
        <v>1.4646744938323915E-2</v>
      </c>
      <c r="AN1038" s="94">
        <f>IF('Net zero activities &amp; levers'!$C$12="Off",Constants!$H67*'Activity data'!BG9*Constants!$H85*EF!$H210*MMVolatEF*NtoN2O*kgtoGg,Constants!$H67*'Net zero Activity data'!BG9*Constants!$H85*EF!$H210*MMVolatEF*NtoN2O*kgtoGg)</f>
        <v>1.4891167792936389E-2</v>
      </c>
      <c r="AO1038" s="94">
        <f>IF('Net zero activities &amp; levers'!$C$12="Off",Constants!$H67*'Activity data'!BH9*Constants!$H85*EF!$H210*MMVolatEF*NtoN2O*kgtoGg,Constants!$H67*'Net zero Activity data'!BH9*Constants!$H85*EF!$H210*MMVolatEF*NtoN2O*kgtoGg)</f>
        <v>1.5105737327239122E-2</v>
      </c>
      <c r="AP1038" s="94">
        <f>IF('Net zero activities &amp; levers'!$C$12="Off",Constants!$H67*'Activity data'!BI9*Constants!$H85*EF!$H210*MMVolatEF*NtoN2O*kgtoGg,Constants!$H67*'Net zero Activity data'!BI9*Constants!$H85*EF!$H210*MMVolatEF*NtoN2O*kgtoGg)</f>
        <v>1.5321374414674033E-2</v>
      </c>
      <c r="AQ1038" s="94">
        <f>IF('Net zero activities &amp; levers'!$C$12="Off",Constants!$H67*'Activity data'!BJ9*Constants!$H85*EF!$H210*MMVolatEF*NtoN2O*kgtoGg,Constants!$H67*'Net zero Activity data'!BJ9*Constants!$H85*EF!$H210*MMVolatEF*NtoN2O*kgtoGg)</f>
        <v>1.5544424255467754E-2</v>
      </c>
      <c r="AR1038" s="94">
        <f>IF('Net zero activities &amp; levers'!$C$12="Off",Constants!$H67*'Activity data'!BK9*Constants!$H85*EF!$H210*MMVolatEF*NtoN2O*kgtoGg,Constants!$H67*'Net zero Activity data'!BK9*Constants!$H85*EF!$H210*MMVolatEF*NtoN2O*kgtoGg)</f>
        <v>1.5775390911874305E-2</v>
      </c>
      <c r="AS1038" s="94">
        <f>IF('Net zero activities &amp; levers'!$C$12="Off",Constants!$H67*'Activity data'!BL9*Constants!$H85*EF!$H210*MMVolatEF*NtoN2O*kgtoGg,Constants!$H67*'Net zero Activity data'!BL9*Constants!$H85*EF!$H210*MMVolatEF*NtoN2O*kgtoGg)</f>
        <v>1.6014572769489414E-2</v>
      </c>
      <c r="AT1038" s="94">
        <f>IF('Net zero activities &amp; levers'!$C$12="Off",Constants!$H67*'Activity data'!BM9*Constants!$H85*EF!$H210*MMVolatEF*NtoN2O*kgtoGg,Constants!$H67*'Net zero Activity data'!BM9*Constants!$H85*EF!$H210*MMVolatEF*NtoN2O*kgtoGg)</f>
        <v>1.6219585761548434E-2</v>
      </c>
      <c r="AU1038" s="94">
        <f>IF('Net zero activities &amp; levers'!$C$12="Off",Constants!$H67*'Activity data'!BN9*Constants!$H85*EF!$H210*MMVolatEF*NtoN2O*kgtoGg,Constants!$H67*'Net zero Activity data'!BN9*Constants!$H85*EF!$H210*MMVolatEF*NtoN2O*kgtoGg)</f>
        <v>1.6431678384717829E-2</v>
      </c>
      <c r="AV1038" s="94">
        <f>IF('Net zero activities &amp; levers'!$C$12="Off",Constants!$H67*'Activity data'!BO9*Constants!$H85*EF!$H210*MMVolatEF*NtoN2O*kgtoGg,Constants!$H67*'Net zero Activity data'!BO9*Constants!$H85*EF!$H210*MMVolatEF*NtoN2O*kgtoGg)</f>
        <v>1.6664384619328593E-2</v>
      </c>
      <c r="AW1038" s="94">
        <f>IF('Net zero activities &amp; levers'!$C$12="Off",Constants!$H67*'Activity data'!BP9*Constants!$H85*EF!$H210*MMVolatEF*NtoN2O*kgtoGg,Constants!$H67*'Net zero Activity data'!BP9*Constants!$H85*EF!$H210*MMVolatEF*NtoN2O*kgtoGg)</f>
        <v>1.6909837915516202E-2</v>
      </c>
      <c r="AY1038" s="79"/>
      <c r="AZ1038" s="79"/>
    </row>
    <row r="1039" spans="1:52" x14ac:dyDescent="0.25">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0.17476418316081965</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0.18434967364231722</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0.17352394422071399</v>
      </c>
      <c r="T1039" s="94">
        <f>IF('Net zero activities &amp; levers'!$C$12="Off",Constants!$H68*'Activity data'!AM10*Constants!$H86*EF!$H211*MMVolatEF*NtoN2O*kgtoGg,Constants!$H68*'Net zero Activity data'!AM10*Constants!$H86*EF!$H211*MMVolatEF*NtoN2O*kgtoGg)</f>
        <v>0.18435164659614559</v>
      </c>
      <c r="U1039" s="94">
        <f>IF('Net zero activities &amp; levers'!$C$12="Off",Constants!$H68*'Activity data'!AN10*Constants!$H86*EF!$H211*MMVolatEF*NtoN2O*kgtoGg,Constants!$H68*'Net zero Activity data'!AN10*Constants!$H86*EF!$H211*MMVolatEF*NtoN2O*kgtoGg)</f>
        <v>0.18914484441955828</v>
      </c>
      <c r="V1039" s="94">
        <f>IF('Net zero activities &amp; levers'!$C$12="Off",Constants!$H68*'Activity data'!AO10*Constants!$H86*EF!$H211*MMVolatEF*NtoN2O*kgtoGg,Constants!$H68*'Net zero Activity data'!AO10*Constants!$H86*EF!$H211*MMVolatEF*NtoN2O*kgtoGg)</f>
        <v>0.18988761188909178</v>
      </c>
      <c r="W1039" s="94">
        <f>IF('Net zero activities &amp; levers'!$C$12="Off",Constants!$H68*'Activity data'!AP10*Constants!$H86*EF!$H211*MMVolatEF*NtoN2O*kgtoGg,Constants!$H68*'Net zero Activity data'!AP10*Constants!$H86*EF!$H211*MMVolatEF*NtoN2O*kgtoGg)</f>
        <v>0.1925422192598249</v>
      </c>
      <c r="X1039" s="94">
        <f>IF('Net zero activities &amp; levers'!$C$12="Off",Constants!$H68*'Activity data'!AQ10*Constants!$H86*EF!$H211*MMVolatEF*NtoN2O*kgtoGg,Constants!$H68*'Net zero Activity data'!AQ10*Constants!$H86*EF!$H211*MMVolatEF*NtoN2O*kgtoGg)</f>
        <v>0.19545684699031254</v>
      </c>
      <c r="Y1039" s="94">
        <f>IF('Net zero activities &amp; levers'!$C$12="Off",Constants!$H68*'Activity data'!AR10*Constants!$H86*EF!$H211*MMVolatEF*NtoN2O*kgtoGg,Constants!$H68*'Net zero Activity data'!AR10*Constants!$H86*EF!$H211*MMVolatEF*NtoN2O*kgtoGg)</f>
        <v>0.1991753377978808</v>
      </c>
      <c r="Z1039" s="94">
        <f>IF('Net zero activities &amp; levers'!$C$12="Off",Constants!$H68*'Activity data'!AS10*Constants!$H86*EF!$H211*MMVolatEF*NtoN2O*kgtoGg,Constants!$H68*'Net zero Activity data'!AS10*Constants!$H86*EF!$H211*MMVolatEF*NtoN2O*kgtoGg)</f>
        <v>0.20347786196208481</v>
      </c>
      <c r="AA1039" s="94">
        <f>IF('Net zero activities &amp; levers'!$C$12="Off",Constants!$H68*'Activity data'!AT10*Constants!$H86*EF!$H211*MMVolatEF*NtoN2O*kgtoGg,Constants!$H68*'Net zero Activity data'!AT10*Constants!$H86*EF!$H211*MMVolatEF*NtoN2O*kgtoGg)</f>
        <v>0.20839321105778491</v>
      </c>
      <c r="AB1039" s="94">
        <f>IF('Net zero activities &amp; levers'!$C$12="Off",Constants!$H68*'Activity data'!AU10*Constants!$H86*EF!$H211*MMVolatEF*NtoN2O*kgtoGg,Constants!$H68*'Net zero Activity data'!AU10*Constants!$H86*EF!$H211*MMVolatEF*NtoN2O*kgtoGg)</f>
        <v>0.21449085527974951</v>
      </c>
      <c r="AC1039" s="94">
        <f>IF('Net zero activities &amp; levers'!$C$12="Off",Constants!$H68*'Activity data'!AV10*Constants!$H86*EF!$H211*MMVolatEF*NtoN2O*kgtoGg,Constants!$H68*'Net zero Activity data'!AV10*Constants!$H86*EF!$H211*MMVolatEF*NtoN2O*kgtoGg)</f>
        <v>0.2218885792235257</v>
      </c>
      <c r="AD1039" s="94">
        <f>IF('Net zero activities &amp; levers'!$C$12="Off",Constants!$H68*'Activity data'!AW10*Constants!$H86*EF!$H211*MMVolatEF*NtoN2O*kgtoGg,Constants!$H68*'Net zero Activity data'!AW10*Constants!$H86*EF!$H211*MMVolatEF*NtoN2O*kgtoGg)</f>
        <v>0.23100210550788483</v>
      </c>
      <c r="AE1039" s="94">
        <f>IF('Net zero activities &amp; levers'!$C$12="Off",Constants!$H68*'Activity data'!AX10*Constants!$H86*EF!$H211*MMVolatEF*NtoN2O*kgtoGg,Constants!$H68*'Net zero Activity data'!AX10*Constants!$H86*EF!$H211*MMVolatEF*NtoN2O*kgtoGg)</f>
        <v>0.24064931413892085</v>
      </c>
      <c r="AF1039" s="94">
        <f>IF('Net zero activities &amp; levers'!$C$12="Off",Constants!$H68*'Activity data'!AY10*Constants!$H86*EF!$H211*MMVolatEF*NtoN2O*kgtoGg,Constants!$H68*'Net zero Activity data'!AY10*Constants!$H86*EF!$H211*MMVolatEF*NtoN2O*kgtoGg)</f>
        <v>0.25092249902987085</v>
      </c>
      <c r="AG1039" s="94">
        <f>IF('Net zero activities &amp; levers'!$C$12="Off",Constants!$H68*'Activity data'!AZ10*Constants!$H86*EF!$H211*MMVolatEF*NtoN2O*kgtoGg,Constants!$H68*'Net zero Activity data'!AZ10*Constants!$H86*EF!$H211*MMVolatEF*NtoN2O*kgtoGg)</f>
        <v>0.26263639404447886</v>
      </c>
      <c r="AH1039" s="94">
        <f>IF('Net zero activities &amp; levers'!$C$12="Off",Constants!$H68*'Activity data'!BA10*Constants!$H86*EF!$H211*MMVolatEF*NtoN2O*kgtoGg,Constants!$H68*'Net zero Activity data'!BA10*Constants!$H86*EF!$H211*MMVolatEF*NtoN2O*kgtoGg)</f>
        <v>0.27510228640652162</v>
      </c>
      <c r="AI1039" s="94">
        <f>IF('Net zero activities &amp; levers'!$C$12="Off",Constants!$H68*'Activity data'!BB10*Constants!$H86*EF!$H211*MMVolatEF*NtoN2O*kgtoGg,Constants!$H68*'Net zero Activity data'!BB10*Constants!$H86*EF!$H211*MMVolatEF*NtoN2O*kgtoGg)</f>
        <v>0.28837044821239044</v>
      </c>
      <c r="AJ1039" s="94">
        <f>IF('Net zero activities &amp; levers'!$C$12="Off",Constants!$H68*'Activity data'!BC10*Constants!$H86*EF!$H211*MMVolatEF*NtoN2O*kgtoGg,Constants!$H68*'Net zero Activity data'!BC10*Constants!$H86*EF!$H211*MMVolatEF*NtoN2O*kgtoGg)</f>
        <v>0.30254039848695968</v>
      </c>
      <c r="AK1039" s="94">
        <f>IF('Net zero activities &amp; levers'!$C$12="Off",Constants!$H68*'Activity data'!BD10*Constants!$H86*EF!$H211*MMVolatEF*NtoN2O*kgtoGg,Constants!$H68*'Net zero Activity data'!BD10*Constants!$H86*EF!$H211*MMVolatEF*NtoN2O*kgtoGg)</f>
        <v>0.31745434421543811</v>
      </c>
      <c r="AL1039" s="94">
        <f>IF('Net zero activities &amp; levers'!$C$12="Off",Constants!$H68*'Activity data'!BE10*Constants!$H86*EF!$H211*MMVolatEF*NtoN2O*kgtoGg,Constants!$H68*'Net zero Activity data'!BE10*Constants!$H86*EF!$H211*MMVolatEF*NtoN2O*kgtoGg)</f>
        <v>0.33272051191152302</v>
      </c>
      <c r="AM1039" s="94">
        <f>IF('Net zero activities &amp; levers'!$C$12="Off",Constants!$H68*'Activity data'!BF10*Constants!$H86*EF!$H211*MMVolatEF*NtoN2O*kgtoGg,Constants!$H68*'Net zero Activity data'!BF10*Constants!$H86*EF!$H211*MMVolatEF*NtoN2O*kgtoGg)</f>
        <v>0.3481824677377201</v>
      </c>
      <c r="AN1039" s="94">
        <f>IF('Net zero activities &amp; levers'!$C$12="Off",Constants!$H68*'Activity data'!BG10*Constants!$H86*EF!$H211*MMVolatEF*NtoN2O*kgtoGg,Constants!$H68*'Net zero Activity data'!BG10*Constants!$H86*EF!$H211*MMVolatEF*NtoN2O*kgtoGg)</f>
        <v>0.36398088126307615</v>
      </c>
      <c r="AO1039" s="94">
        <f>IF('Net zero activities &amp; levers'!$C$12="Off",Constants!$H68*'Activity data'!BH10*Constants!$H86*EF!$H211*MMVolatEF*NtoN2O*kgtoGg,Constants!$H68*'Net zero Activity data'!BH10*Constants!$H86*EF!$H211*MMVolatEF*NtoN2O*kgtoGg)</f>
        <v>0.37967934690477179</v>
      </c>
      <c r="AP1039" s="94">
        <f>IF('Net zero activities &amp; levers'!$C$12="Off",Constants!$H68*'Activity data'!BI10*Constants!$H86*EF!$H211*MMVolatEF*NtoN2O*kgtoGg,Constants!$H68*'Net zero Activity data'!BI10*Constants!$H86*EF!$H211*MMVolatEF*NtoN2O*kgtoGg)</f>
        <v>0.39604503544132569</v>
      </c>
      <c r="AQ1039" s="94">
        <f>IF('Net zero activities &amp; levers'!$C$12="Off",Constants!$H68*'Activity data'!BJ10*Constants!$H86*EF!$H211*MMVolatEF*NtoN2O*kgtoGg,Constants!$H68*'Net zero Activity data'!BJ10*Constants!$H86*EF!$H211*MMVolatEF*NtoN2O*kgtoGg)</f>
        <v>0.41328082540931393</v>
      </c>
      <c r="AR1039" s="94">
        <f>IF('Net zero activities &amp; levers'!$C$12="Off",Constants!$H68*'Activity data'!BK10*Constants!$H86*EF!$H211*MMVolatEF*NtoN2O*kgtoGg,Constants!$H68*'Net zero Activity data'!BK10*Constants!$H86*EF!$H211*MMVolatEF*NtoN2O*kgtoGg)</f>
        <v>0.43145142353978966</v>
      </c>
      <c r="AS1039" s="94">
        <f>IF('Net zero activities &amp; levers'!$C$12="Off",Constants!$H68*'Activity data'!BL10*Constants!$H86*EF!$H211*MMVolatEF*NtoN2O*kgtoGg,Constants!$H68*'Net zero Activity data'!BL10*Constants!$H86*EF!$H211*MMVolatEF*NtoN2O*kgtoGg)</f>
        <v>0.45062073800901142</v>
      </c>
      <c r="AT1039" s="94">
        <f>IF('Net zero activities &amp; levers'!$C$12="Off",Constants!$H68*'Activity data'!BM10*Constants!$H86*EF!$H211*MMVolatEF*NtoN2O*kgtoGg,Constants!$H68*'Net zero Activity data'!BM10*Constants!$H86*EF!$H211*MMVolatEF*NtoN2O*kgtoGg)</f>
        <v>0.46962159400520392</v>
      </c>
      <c r="AU1039" s="94">
        <f>IF('Net zero activities &amp; levers'!$C$12="Off",Constants!$H68*'Activity data'!BN10*Constants!$H86*EF!$H211*MMVolatEF*NtoN2O*kgtoGg,Constants!$H68*'Net zero Activity data'!BN10*Constants!$H86*EF!$H211*MMVolatEF*NtoN2O*kgtoGg)</f>
        <v>0.48963990936693613</v>
      </c>
      <c r="AV1039" s="94">
        <f>IF('Net zero activities &amp; levers'!$C$12="Off",Constants!$H68*'Activity data'!BO10*Constants!$H86*EF!$H211*MMVolatEF*NtoN2O*kgtoGg,Constants!$H68*'Net zero Activity data'!BO10*Constants!$H86*EF!$H211*MMVolatEF*NtoN2O*kgtoGg)</f>
        <v>0.51115265692741996</v>
      </c>
      <c r="AW1039" s="94">
        <f>IF('Net zero activities &amp; levers'!$C$12="Off",Constants!$H68*'Activity data'!BP10*Constants!$H86*EF!$H211*MMVolatEF*NtoN2O*kgtoGg,Constants!$H68*'Net zero Activity data'!BP10*Constants!$H86*EF!$H211*MMVolatEF*NtoN2O*kgtoGg)</f>
        <v>0.53401448171489141</v>
      </c>
      <c r="AY1039" s="79"/>
      <c r="AZ1039" s="79"/>
    </row>
    <row r="1040" spans="1:52" x14ac:dyDescent="0.25">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1.1888455997286118E-4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1.1896261577939745E-4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1.1892218599760219E-4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1.1891064770528544E-4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1.1903395070385184E-4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1.1923395119710909E-4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1.1942411379575778E-4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1.1960643697150083E-4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1.1978007317047797E-4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1.1994892516148624E-4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1.2011612727676896E-4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1.2028086074895928E-4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1.2044336569342393E-4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1.2060435109292993E-4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1.2076479279582561E-4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1.209233564851354E-4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1.210820496781512E-4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1.2123921402019596E-4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1.2139085367547188E-4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1.2153554376658857E-4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1.2167338249519188E-4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1.2180709588138769E-4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1.2193147057438729E-4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1.2204743883303182E-4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1.2215539113774243E-4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1.2225368568590832E-4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1.2234051689113715E-4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1.2241192155130047E-4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1.2247195550900628E-4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1.2252227431416789E-4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1.2256050316428917E-4</v>
      </c>
      <c r="AY1040" s="79"/>
      <c r="AZ1040" s="79"/>
    </row>
    <row r="1041" spans="1:52" x14ac:dyDescent="0.25">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8.1584709877445701E-4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8.1638275793254804E-4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8.1610530794081436E-4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8.160261262345137E-4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8.1687229493525629E-4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8.1824480135841689E-4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8.1954979508038048E-4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8.2080099064356588E-4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8.219925716967325E-4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8.2315132105003665E-4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8.2429874810611102E-4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8.2542923406146284E-4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8.2654442671144419E-4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8.2764919146106355E-4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8.287502250844352E-4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8.2983837081104534E-4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8.3092740525880478E-4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8.3200594794355126E-4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8.3304657738142137E-4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8.3403951532967885E-4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8.3498543569861022E-4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8.3590304584260265E-4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8.3675656906267288E-4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8.3755240299928063E-4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8.3829322733024723E-4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8.3896777516021589E-4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8.395636556251414E-4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8.4005367119021138E-4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8.404656551369359E-4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8.4081096870174436E-4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8.4107331476643136E-4</v>
      </c>
      <c r="AY1041" s="79"/>
      <c r="AZ1041" s="79"/>
    </row>
    <row r="1042" spans="1:52" x14ac:dyDescent="0.25">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1.489070601115726E-5</v>
      </c>
      <c r="R1042" s="22">
        <f t="shared" si="363"/>
        <v>1.4988675221399694E-5</v>
      </c>
      <c r="S1042" s="22">
        <f t="shared" si="363"/>
        <v>1.4951101535927772E-5</v>
      </c>
      <c r="T1042" s="22">
        <f t="shared" si="363"/>
        <v>1.4975369144029958E-5</v>
      </c>
      <c r="U1042" s="22">
        <f t="shared" si="363"/>
        <v>1.4975896946057861E-5</v>
      </c>
      <c r="V1042" s="22">
        <f t="shared" si="363"/>
        <v>1.4980982185767226E-5</v>
      </c>
      <c r="W1042" s="22">
        <f t="shared" si="363"/>
        <v>1.5010771698457164E-5</v>
      </c>
      <c r="X1042" s="22">
        <f t="shared" si="363"/>
        <v>1.5054156746356709E-5</v>
      </c>
      <c r="Y1042" s="22">
        <f t="shared" si="363"/>
        <v>1.509476825280468E-5</v>
      </c>
      <c r="Z1042" s="22">
        <f t="shared" si="363"/>
        <v>1.513306196252629E-5</v>
      </c>
      <c r="AA1042" s="22">
        <f t="shared" ref="L1042:AW1045" si="364">AA1539</f>
        <v>1.5168947692397513E-5</v>
      </c>
      <c r="AB1042" s="22">
        <f t="shared" si="364"/>
        <v>1.5203221310338531E-5</v>
      </c>
      <c r="AC1042" s="22">
        <f t="shared" si="364"/>
        <v>1.5236522949708545E-5</v>
      </c>
      <c r="AD1042" s="22">
        <f t="shared" si="364"/>
        <v>1.5268744580277758E-5</v>
      </c>
      <c r="AE1042" s="22">
        <f t="shared" si="364"/>
        <v>1.5299972740722126E-5</v>
      </c>
      <c r="AF1042" s="22">
        <f t="shared" si="364"/>
        <v>1.533037720621435E-5</v>
      </c>
      <c r="AG1042" s="22">
        <f t="shared" si="364"/>
        <v>1.5360173052733888E-5</v>
      </c>
      <c r="AH1042" s="22">
        <f t="shared" si="364"/>
        <v>1.5389142967342891E-5</v>
      </c>
      <c r="AI1042" s="22">
        <f t="shared" si="364"/>
        <v>1.5417687214492416E-5</v>
      </c>
      <c r="AJ1042" s="22">
        <f t="shared" si="364"/>
        <v>1.5445524150098428E-5</v>
      </c>
      <c r="AK1042" s="22">
        <f t="shared" si="364"/>
        <v>1.5471941630826872E-5</v>
      </c>
      <c r="AL1042" s="22">
        <f t="shared" si="364"/>
        <v>1.54967039986912E-5</v>
      </c>
      <c r="AM1042" s="22">
        <f t="shared" si="364"/>
        <v>1.5519855385925853E-5</v>
      </c>
      <c r="AN1042" s="22">
        <f t="shared" si="364"/>
        <v>1.5541919846823716E-5</v>
      </c>
      <c r="AO1042" s="22">
        <f t="shared" si="364"/>
        <v>1.5561963638966707E-5</v>
      </c>
      <c r="AP1042" s="22">
        <f t="shared" si="364"/>
        <v>1.558018093734966E-5</v>
      </c>
      <c r="AQ1042" s="22">
        <f t="shared" si="364"/>
        <v>1.559666464364834E-5</v>
      </c>
      <c r="AR1042" s="22">
        <f t="shared" si="364"/>
        <v>1.5611136004951967E-5</v>
      </c>
      <c r="AS1042" s="22">
        <f t="shared" si="364"/>
        <v>1.5623287402871632E-5</v>
      </c>
      <c r="AT1042" s="22">
        <f t="shared" si="364"/>
        <v>1.5632420812929532E-5</v>
      </c>
      <c r="AU1042" s="22">
        <f t="shared" si="364"/>
        <v>1.5639294660882165E-5</v>
      </c>
      <c r="AV1042" s="22">
        <f t="shared" si="364"/>
        <v>1.5644227511331414E-5</v>
      </c>
      <c r="AW1042" s="22">
        <f t="shared" si="364"/>
        <v>1.5646807339630332E-5</v>
      </c>
      <c r="AY1042" s="79"/>
      <c r="AZ1042" s="79"/>
    </row>
    <row r="1043" spans="1:52" x14ac:dyDescent="0.25">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1.5149984613639169E-3</v>
      </c>
      <c r="R1043" s="22">
        <f t="shared" si="364"/>
        <v>1.5249659674490626E-3</v>
      </c>
      <c r="S1043" s="22">
        <f t="shared" si="364"/>
        <v>1.5211431751895766E-3</v>
      </c>
      <c r="T1043" s="22">
        <f t="shared" si="364"/>
        <v>1.5236121910245711E-3</v>
      </c>
      <c r="U1043" s="22">
        <f t="shared" si="364"/>
        <v>1.5236658902420279E-3</v>
      </c>
      <c r="V1043" s="22">
        <f t="shared" si="364"/>
        <v>1.5241832686879913E-3</v>
      </c>
      <c r="W1043" s="22">
        <f t="shared" si="364"/>
        <v>1.5272140897824528E-3</v>
      </c>
      <c r="X1043" s="22">
        <f t="shared" si="364"/>
        <v>1.5316281370925506E-3</v>
      </c>
      <c r="Y1043" s="22">
        <f t="shared" si="364"/>
        <v>1.5357600009367667E-3</v>
      </c>
      <c r="Z1043" s="22">
        <f t="shared" si="364"/>
        <v>1.5396560493353237E-3</v>
      </c>
      <c r="AA1043" s="22">
        <f t="shared" si="364"/>
        <v>1.5433071069479779E-3</v>
      </c>
      <c r="AB1043" s="22">
        <f t="shared" si="364"/>
        <v>1.5467941463406772E-3</v>
      </c>
      <c r="AC1043" s="22">
        <f t="shared" si="364"/>
        <v>1.5501822954565529E-3</v>
      </c>
      <c r="AD1043" s="22">
        <f t="shared" si="364"/>
        <v>1.553460563169207E-3</v>
      </c>
      <c r="AE1043" s="22">
        <f t="shared" si="364"/>
        <v>1.5566377540283231E-3</v>
      </c>
      <c r="AF1043" s="22">
        <f t="shared" si="364"/>
        <v>1.5597311411655616E-3</v>
      </c>
      <c r="AG1043" s="22">
        <f t="shared" si="364"/>
        <v>1.5627626066715163E-3</v>
      </c>
      <c r="AH1043" s="22">
        <f t="shared" si="364"/>
        <v>1.565710040864737E-3</v>
      </c>
      <c r="AI1043" s="22">
        <f t="shared" si="364"/>
        <v>1.5686141671351714E-3</v>
      </c>
      <c r="AJ1043" s="22">
        <f t="shared" si="364"/>
        <v>1.5714463306726561E-3</v>
      </c>
      <c r="AK1043" s="22">
        <f t="shared" si="364"/>
        <v>1.5741340771520181E-3</v>
      </c>
      <c r="AL1043" s="22">
        <f t="shared" si="364"/>
        <v>1.5766534304443389E-3</v>
      </c>
      <c r="AM1043" s="22">
        <f t="shared" si="364"/>
        <v>1.579008880616591E-3</v>
      </c>
      <c r="AN1043" s="22">
        <f t="shared" si="364"/>
        <v>1.5812537455871332E-3</v>
      </c>
      <c r="AO1043" s="22">
        <f t="shared" si="364"/>
        <v>1.5832930252716408E-3</v>
      </c>
      <c r="AP1043" s="22">
        <f t="shared" si="364"/>
        <v>1.5851464752692235E-3</v>
      </c>
      <c r="AQ1043" s="22">
        <f t="shared" si="364"/>
        <v>1.5868235475088714E-3</v>
      </c>
      <c r="AR1043" s="22">
        <f t="shared" si="364"/>
        <v>1.5882958813318885E-3</v>
      </c>
      <c r="AS1043" s="22">
        <f t="shared" si="364"/>
        <v>1.5895321792708801E-3</v>
      </c>
      <c r="AT1043" s="22">
        <f t="shared" si="364"/>
        <v>1.5904614234702049E-3</v>
      </c>
      <c r="AU1043" s="22">
        <f t="shared" si="364"/>
        <v>1.5911607770847406E-3</v>
      </c>
      <c r="AV1043" s="22">
        <f t="shared" si="364"/>
        <v>1.5916626512628453E-3</v>
      </c>
      <c r="AW1043" s="22">
        <f t="shared" si="364"/>
        <v>1.5919251261180011E-3</v>
      </c>
      <c r="AY1043" s="79"/>
      <c r="AZ1043" s="79"/>
    </row>
    <row r="1044" spans="1:52" x14ac:dyDescent="0.25">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5">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5">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0.12233950618032065</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0.10762044711841957</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0.11133933960225405</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0.11124363073088987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0.10873635437053765</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0.10738884531202461</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0.10620600176250718</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0.10549744062640735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0.10511085916606454</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0.10503815393739427</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0.10554658316499993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0.10665326258581415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0.10822393250372098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0.10992837983450386</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0.11179580503950691</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0.11417872146965662</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0.11673220885971043</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0.11946048516880806</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0.12238833175974258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0.12543252108327288</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0.12842265561504368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0.13129558506215747</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0.13428013988713808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0.13704522309785419</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0.13988045985572906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0.14284855094189042</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0.14595839439825598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0.14921733437797907</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0.15221954572367813</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0.15536335912843585</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0.15878614125008716</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0.16241832365559217</v>
      </c>
      <c r="AY1046" s="79"/>
      <c r="AZ1046" s="79"/>
    </row>
    <row r="1047" spans="1:52" x14ac:dyDescent="0.25">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1.2355059245839614E-2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1.1905551806853851E-2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1.0473156616772611E-2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1.0835063154675025E-2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1.0825749181110983E-2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1.0581751885925927E-2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1.0450618130304212E-2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1.0335508910086938E-2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1.0266554803784387E-2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1.0228934367448012E-2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1.0221859008934735E-2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1.0271337143172545E-2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1.0379034399679882E-2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1.0531885205302268E-2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1.0697754650359366E-2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1.0879484397501053E-2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1.1111379521948713E-2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1.1359873874751026E-2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1.1625377929455139E-2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1.1910303301145895E-2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1.2206550644565297E-2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1.249753760935645E-2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1.2777118682044734E-2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1.3067562653894913E-2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1.3336648597129973E-2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1.3612561580265794E-2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1.3901403372235027E-2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1.4204039892006441E-2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1.4521185840812483E-2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1.4813348068921052E-2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1.511929039720099E-2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1.5452380754888305E-2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1.5805849042858547E-2</v>
      </c>
      <c r="AY1047" s="79"/>
      <c r="AZ1047" s="79"/>
    </row>
    <row r="1048" spans="1:52" x14ac:dyDescent="0.25">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7.0122113289878343E-2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6.8845656134018302E-2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7.1321901985795813E-2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7.2469597577973985E-2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7.2768106185235618E-2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7.3508419522259422E-2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7.4323170408268066E-2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7.5293308604912831E-2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7.6373045865877995E-2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7.75673394761104E-2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7.899423095093111E-2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8.0677468039336717E-2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8.2576193190602235E-2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8.4561996581184767E-2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8.6652583164931421E-2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8.9010762090266135E-2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9.1494149431106397E-2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9.4111719328327056E-2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9.6880602519518383E-2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9.9765899324431181E-2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0.1026884644502874</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0.10561724854435038</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0.1086686092936657</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0.11167359448333959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0.11478117196819843</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0.11802937811068928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0.12142839316285003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0.12498800752039292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0.12848278484036793</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0.13213978193961165</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0.1360479480397877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0.14017620601632974</v>
      </c>
      <c r="AY1048" s="79"/>
      <c r="AZ1048" s="79"/>
    </row>
    <row r="1049" spans="1:52" x14ac:dyDescent="0.25">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0.32172327535887085</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0.27088441913648548</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0.29098422305098687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0.29652799214974335</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0.29229138875352101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0.29231418539140158</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0.29277141251399075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0.29516556581575643</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0.29892332850428943</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0.30406674798959205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0.31181116707026046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0.32232707512528408</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0.3351197990813381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0.34877420515767382</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0.36345258133503372</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0.38083016862876407</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0.39938153765045087</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0.41916235532127738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0.44033699802523357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0.46255246991586263</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0.4849989870103863</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0.5073607314243489</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0.53078683817051064</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0.5536150401579657</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0.57732537778336546</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0.60227610229055129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0.62855926981848975</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0.65626274717655353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0.68321168340101823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0.71157831971098529</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0.74218261572200483</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0.77471225556990453</v>
      </c>
      <c r="AY1049" s="79"/>
      <c r="AZ1049" s="79"/>
    </row>
    <row r="1050" spans="1:52" x14ac:dyDescent="0.25">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8.9211118607918805E-2</v>
      </c>
      <c r="L1050" s="22">
        <f t="shared" si="365"/>
        <v>8.9709854381943815E-2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8.9183512197547513E-2</v>
      </c>
      <c r="T1050" s="22">
        <f t="shared" si="365"/>
        <v>9.0677950864974502E-2</v>
      </c>
      <c r="U1050" s="22">
        <f t="shared" si="365"/>
        <v>9.1149117935516111E-2</v>
      </c>
      <c r="V1050" s="22">
        <f t="shared" si="365"/>
        <v>9.0998909882985368E-2</v>
      </c>
      <c r="W1050" s="22">
        <f t="shared" si="365"/>
        <v>9.1213671574514113E-2</v>
      </c>
      <c r="X1050" s="22">
        <f t="shared" si="365"/>
        <v>9.1505494494056261E-2</v>
      </c>
      <c r="Y1050" s="22">
        <f t="shared" si="365"/>
        <v>9.1915611275986159E-2</v>
      </c>
      <c r="Z1050" s="22">
        <f t="shared" si="365"/>
        <v>9.2408802185655434E-2</v>
      </c>
      <c r="AA1050" s="22">
        <f t="shared" si="365"/>
        <v>9.2986950191027026E-2</v>
      </c>
      <c r="AB1050" s="22">
        <f t="shared" si="365"/>
        <v>9.3734653474602012E-2</v>
      </c>
      <c r="AC1050" s="22">
        <f t="shared" si="365"/>
        <v>9.466707755231947E-2</v>
      </c>
      <c r="AD1050" s="22">
        <f t="shared" si="365"/>
        <v>9.5752198443139411E-2</v>
      </c>
      <c r="AE1050" s="22">
        <f t="shared" si="365"/>
        <v>9.6896389710631234E-2</v>
      </c>
      <c r="AF1050" s="22">
        <f t="shared" si="365"/>
        <v>9.8111576648831189E-2</v>
      </c>
      <c r="AG1050" s="22">
        <f t="shared" si="365"/>
        <v>9.9512257169147217E-2</v>
      </c>
      <c r="AH1050" s="22">
        <f t="shared" si="365"/>
        <v>0.10099560515959377</v>
      </c>
      <c r="AI1050" s="22">
        <f t="shared" si="365"/>
        <v>0.10256738010683669</v>
      </c>
      <c r="AJ1050" s="22">
        <f t="shared" si="365"/>
        <v>0.10423829103332971</v>
      </c>
      <c r="AK1050" s="22">
        <f t="shared" si="365"/>
        <v>0.10598221028820945</v>
      </c>
      <c r="AL1050" s="22">
        <f t="shared" si="365"/>
        <v>0.10774319413075867</v>
      </c>
      <c r="AM1050" s="22">
        <f t="shared" si="365"/>
        <v>0.10949968376405832</v>
      </c>
      <c r="AN1050" s="22">
        <f t="shared" si="365"/>
        <v>0.1113325499723575</v>
      </c>
      <c r="AO1050" s="22">
        <f t="shared" si="365"/>
        <v>0.1131240148227753</v>
      </c>
      <c r="AP1050" s="22">
        <f t="shared" si="365"/>
        <v>0.11497675602355148</v>
      </c>
      <c r="AQ1050" s="22">
        <f t="shared" si="365"/>
        <v>0.11691627397163724</v>
      </c>
      <c r="AR1050" s="22">
        <f t="shared" si="365"/>
        <v>0.1189484128637848</v>
      </c>
      <c r="AS1050" s="22">
        <f t="shared" si="365"/>
        <v>0.12107866317965243</v>
      </c>
      <c r="AT1050" s="22">
        <f t="shared" si="365"/>
        <v>0.12315305722988713</v>
      </c>
      <c r="AU1050" s="22">
        <f t="shared" si="365"/>
        <v>0.125325986198385</v>
      </c>
      <c r="AV1050" s="22">
        <f t="shared" si="365"/>
        <v>0.12765671898658354</v>
      </c>
      <c r="AW1050" s="22">
        <f t="shared" si="365"/>
        <v>0.13012267129152613</v>
      </c>
      <c r="AY1050" s="79"/>
      <c r="AZ1050" s="79"/>
    </row>
    <row r="1051" spans="1:52" x14ac:dyDescent="0.25">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2.6939494531157467E-2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2.6931158095600705E-2</v>
      </c>
      <c r="T1051" s="22">
        <f t="shared" si="366"/>
        <v>2.7382440659215215E-2</v>
      </c>
      <c r="U1051" s="22">
        <f t="shared" si="366"/>
        <v>2.7524721160997759E-2</v>
      </c>
      <c r="V1051" s="22">
        <f t="shared" si="366"/>
        <v>2.7479362139915746E-2</v>
      </c>
      <c r="W1051" s="22">
        <f t="shared" si="366"/>
        <v>2.7544214722247638E-2</v>
      </c>
      <c r="X1051" s="22">
        <f t="shared" si="366"/>
        <v>2.7632337840394192E-2</v>
      </c>
      <c r="Y1051" s="22">
        <f t="shared" si="366"/>
        <v>2.775618270386343E-2</v>
      </c>
      <c r="Z1051" s="22">
        <f t="shared" si="366"/>
        <v>2.7905113846317154E-2</v>
      </c>
      <c r="AA1051" s="22">
        <f t="shared" si="366"/>
        <v>2.807969987630923E-2</v>
      </c>
      <c r="AB1051" s="22">
        <f t="shared" si="366"/>
        <v>2.8305487298696825E-2</v>
      </c>
      <c r="AC1051" s="22">
        <f t="shared" si="366"/>
        <v>2.8587055714544035E-2</v>
      </c>
      <c r="AD1051" s="22">
        <f t="shared" si="366"/>
        <v>2.8914734694026008E-2</v>
      </c>
      <c r="AE1051" s="22">
        <f t="shared" si="366"/>
        <v>2.926025142864588E-2</v>
      </c>
      <c r="AF1051" s="22">
        <f t="shared" si="366"/>
        <v>2.9627207054657573E-2</v>
      </c>
      <c r="AG1051" s="22">
        <f t="shared" si="366"/>
        <v>3.0050177036491231E-2</v>
      </c>
      <c r="AH1051" s="22">
        <f t="shared" si="366"/>
        <v>3.0498110497028424E-2</v>
      </c>
      <c r="AI1051" s="22">
        <f t="shared" si="366"/>
        <v>3.0972746655123885E-2</v>
      </c>
      <c r="AJ1051" s="22">
        <f t="shared" si="366"/>
        <v>3.1477319363870458E-2</v>
      </c>
      <c r="AK1051" s="22">
        <f t="shared" si="366"/>
        <v>3.2003938735566603E-2</v>
      </c>
      <c r="AL1051" s="22">
        <f t="shared" si="366"/>
        <v>3.2535711179809912E-2</v>
      </c>
      <c r="AM1051" s="22">
        <f t="shared" si="366"/>
        <v>3.3066126486878025E-2</v>
      </c>
      <c r="AN1051" s="22">
        <f t="shared" si="366"/>
        <v>3.3619605581920294E-2</v>
      </c>
      <c r="AO1051" s="22">
        <f t="shared" si="366"/>
        <v>3.4160582517235936E-2</v>
      </c>
      <c r="AP1051" s="22">
        <f t="shared" si="366"/>
        <v>3.4720063355777167E-2</v>
      </c>
      <c r="AQ1051" s="22">
        <f t="shared" si="366"/>
        <v>3.5305748570477524E-2</v>
      </c>
      <c r="AR1051" s="22">
        <f t="shared" si="366"/>
        <v>3.5919402960488754E-2</v>
      </c>
      <c r="AS1051" s="22">
        <f t="shared" si="366"/>
        <v>3.6562684511374031E-2</v>
      </c>
      <c r="AT1051" s="22">
        <f t="shared" si="366"/>
        <v>3.7189098887113095E-2</v>
      </c>
      <c r="AU1051" s="22">
        <f t="shared" si="366"/>
        <v>3.7845268308334172E-2</v>
      </c>
      <c r="AV1051" s="22">
        <f t="shared" si="366"/>
        <v>3.8549090479617763E-2</v>
      </c>
      <c r="AW1051" s="22">
        <f t="shared" si="366"/>
        <v>3.929374551443536E-2</v>
      </c>
      <c r="AY1051" s="79"/>
      <c r="AZ1051" s="79"/>
    </row>
    <row r="1052" spans="1:52" x14ac:dyDescent="0.25">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1.4483668498503166E-3</v>
      </c>
      <c r="L1052" s="22">
        <f t="shared" si="367"/>
        <v>1.4564639612104711E-3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1.4479186522461497E-3</v>
      </c>
      <c r="T1052" s="22">
        <f t="shared" si="367"/>
        <v>1.4721812717358642E-3</v>
      </c>
      <c r="U1052" s="22">
        <f t="shared" si="367"/>
        <v>1.4798307976734641E-3</v>
      </c>
      <c r="V1052" s="22">
        <f t="shared" si="367"/>
        <v>1.477392128959733E-3</v>
      </c>
      <c r="W1052" s="22">
        <f t="shared" si="367"/>
        <v>1.4808788436146076E-3</v>
      </c>
      <c r="X1052" s="22">
        <f t="shared" si="367"/>
        <v>1.4856166683307065E-3</v>
      </c>
      <c r="Y1052" s="22">
        <f t="shared" si="367"/>
        <v>1.4922750261764941E-3</v>
      </c>
      <c r="Z1052" s="22">
        <f t="shared" si="367"/>
        <v>1.500282115151041E-3</v>
      </c>
      <c r="AA1052" s="22">
        <f t="shared" si="367"/>
        <v>1.5096685057529521E-3</v>
      </c>
      <c r="AB1052" s="22">
        <f t="shared" si="367"/>
        <v>1.5218076725558457E-3</v>
      </c>
      <c r="AC1052" s="22">
        <f t="shared" si="367"/>
        <v>1.5369458318485632E-3</v>
      </c>
      <c r="AD1052" s="22">
        <f t="shared" si="367"/>
        <v>1.554563065561897E-3</v>
      </c>
      <c r="AE1052" s="22">
        <f t="shared" si="367"/>
        <v>1.5731393229565249E-3</v>
      </c>
      <c r="AF1052" s="22">
        <f t="shared" si="367"/>
        <v>1.5928682144346739E-3</v>
      </c>
      <c r="AG1052" s="22">
        <f t="shared" si="367"/>
        <v>1.615608644826237E-3</v>
      </c>
      <c r="AH1052" s="22">
        <f t="shared" si="367"/>
        <v>1.6396912041493313E-3</v>
      </c>
      <c r="AI1052" s="22">
        <f t="shared" si="367"/>
        <v>1.6652093992413262E-3</v>
      </c>
      <c r="AJ1052" s="22">
        <f t="shared" si="367"/>
        <v>1.6923370940034712E-3</v>
      </c>
      <c r="AK1052" s="22">
        <f t="shared" si="367"/>
        <v>1.7206500988956575E-3</v>
      </c>
      <c r="AL1052" s="22">
        <f t="shared" si="367"/>
        <v>1.7492401520243491E-3</v>
      </c>
      <c r="AM1052" s="22">
        <f t="shared" si="367"/>
        <v>1.7777572404397283E-3</v>
      </c>
      <c r="AN1052" s="22">
        <f t="shared" si="367"/>
        <v>1.8075143233878593E-3</v>
      </c>
      <c r="AO1052" s="22">
        <f t="shared" si="367"/>
        <v>1.8365992439953553E-3</v>
      </c>
      <c r="AP1052" s="22">
        <f t="shared" si="367"/>
        <v>1.8666790028687955E-3</v>
      </c>
      <c r="AQ1052" s="22">
        <f t="shared" si="367"/>
        <v>1.8981676059098944E-3</v>
      </c>
      <c r="AR1052" s="22">
        <f t="shared" si="367"/>
        <v>1.9311599352473808E-3</v>
      </c>
      <c r="AS1052" s="22">
        <f t="shared" si="367"/>
        <v>1.9657451303164626E-3</v>
      </c>
      <c r="AT1052" s="22">
        <f t="shared" si="367"/>
        <v>1.999423483673865E-3</v>
      </c>
      <c r="AU1052" s="22">
        <f t="shared" si="367"/>
        <v>2.0347015783123111E-3</v>
      </c>
      <c r="AV1052" s="22">
        <f t="shared" si="367"/>
        <v>2.0725416610168261E-3</v>
      </c>
      <c r="AW1052" s="22">
        <f t="shared" si="367"/>
        <v>2.11257706946729E-3</v>
      </c>
      <c r="AY1052" s="79"/>
      <c r="AZ1052" s="79"/>
    </row>
    <row r="1053" spans="1:52" x14ac:dyDescent="0.25">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2.7061685185942399E-2</v>
      </c>
      <c r="S1053" s="94">
        <f>IF('Net zero activities &amp; levers'!$C$12="Off",Constants!$H66*'Activity data'!AL8*Constants!$H84*FracLEACHMM*MMLeachEF*NtoN2O*kgtoGg,Constants!$H66*'Net zero Activity data'!AL8*Constants!$H84*FracLEACHMM*MMLeachEF*NtoN2O*kgtoGg)</f>
        <v>2.4014748048472239E-2</v>
      </c>
      <c r="T1053" s="94">
        <f>IF('Net zero activities &amp; levers'!$C$12="Off",Constants!$H66*'Activity data'!AM8*Constants!$H84*FracLEACHMM*MMLeachEF*NtoN2O*kgtoGg,Constants!$H66*'Net zero Activity data'!AM8*Constants!$H84*FracLEACHMM*MMLeachEF*NtoN2O*kgtoGg)</f>
        <v>2.4913020029281582E-2</v>
      </c>
      <c r="U1053" s="94">
        <f>IF('Net zero activities &amp; levers'!$C$12="Off",Constants!$H66*'Activity data'!AN8*Constants!$H84*FracLEACHMM*MMLeachEF*NtoN2O*kgtoGg,Constants!$H66*'Net zero Activity data'!AN8*Constants!$H84*FracLEACHMM*MMLeachEF*NtoN2O*kgtoGg)</f>
        <v>2.4967492067687117E-2</v>
      </c>
      <c r="V1053" s="94">
        <f>IF('Net zero activities &amp; levers'!$C$12="Off",Constants!$H66*'Activity data'!AO8*Constants!$H84*FracLEACHMM*MMLeachEF*NtoN2O*kgtoGg,Constants!$H66*'Net zero Activity data'!AO8*Constants!$H84*FracLEACHMM*MMLeachEF*NtoN2O*kgtoGg)</f>
        <v>2.4490984052511891E-2</v>
      </c>
      <c r="W1053" s="94">
        <f>IF('Net zero activities &amp; levers'!$C$12="Off",Constants!$H66*'Activity data'!AP8*Constants!$H84*FracLEACHMM*MMLeachEF*NtoN2O*kgtoGg,Constants!$H66*'Net zero Activity data'!AP8*Constants!$H84*FracLEACHMM*MMLeachEF*NtoN2O*kgtoGg)</f>
        <v>2.427068078926067E-2</v>
      </c>
      <c r="X1053" s="94">
        <f>IF('Net zero activities &amp; levers'!$C$12="Off",Constants!$H66*'Activity data'!AQ8*Constants!$H84*FracLEACHMM*MMLeachEF*NtoN2O*kgtoGg,Constants!$H66*'Net zero Activity data'!AQ8*Constants!$H84*FracLEACHMM*MMLeachEF*NtoN2O*kgtoGg)</f>
        <v>2.4085772372737162E-2</v>
      </c>
      <c r="Y1053" s="94">
        <f>IF('Net zero activities &amp; levers'!$C$12="Off",Constants!$H66*'Activity data'!AR8*Constants!$H84*FracLEACHMM*MMLeachEF*NtoN2O*kgtoGg,Constants!$H66*'Net zero Activity data'!AR8*Constants!$H84*FracLEACHMM*MMLeachEF*NtoN2O*kgtoGg)</f>
        <v>2.3999231319888695E-2</v>
      </c>
      <c r="Z1053" s="94">
        <f>IF('Net zero activities &amp; levers'!$C$12="Off",Constants!$H66*'Activity data'!AS8*Constants!$H84*FracLEACHMM*MMLeachEF*NtoN2O*kgtoGg,Constants!$H66*'Net zero Activity data'!AS8*Constants!$H84*FracLEACHMM*MMLeachEF*NtoN2O*kgtoGg)</f>
        <v>2.3978457958089842E-2</v>
      </c>
      <c r="AA1053" s="94">
        <f>IF('Net zero activities &amp; levers'!$C$12="Off",Constants!$H66*'Activity data'!AT8*Constants!$H84*FracLEACHMM*MMLeachEF*NtoN2O*kgtoGg,Constants!$H66*'Net zero Activity data'!AT8*Constants!$H84*FracLEACHMM*MMLeachEF*NtoN2O*kgtoGg)</f>
        <v>2.402219902053113E-2</v>
      </c>
      <c r="AB1053" s="94">
        <f>IF('Net zero activities &amp; levers'!$C$12="Off",Constants!$H66*'Activity data'!AU8*Constants!$H84*FracLEACHMM*MMLeachEF*NtoN2O*kgtoGg,Constants!$H66*'Net zero Activity data'!AU8*Constants!$H84*FracLEACHMM*MMLeachEF*NtoN2O*kgtoGg)</f>
        <v>2.4190177256763468E-2</v>
      </c>
      <c r="AC1053" s="94">
        <f>IF('Net zero activities &amp; levers'!$C$12="Off",Constants!$H66*'Activity data'!AV8*Constants!$H84*FracLEACHMM*MMLeachEF*NtoN2O*kgtoGg,Constants!$H66*'Net zero Activity data'!AV8*Constants!$H84*FracLEACHMM*MMLeachEF*NtoN2O*kgtoGg)</f>
        <v>2.4487022069257937E-2</v>
      </c>
      <c r="AD1053" s="94">
        <f>IF('Net zero activities &amp; levers'!$C$12="Off",Constants!$H66*'Activity data'!AW8*Constants!$H84*FracLEACHMM*MMLeachEF*NtoN2O*kgtoGg,Constants!$H66*'Net zero Activity data'!AW8*Constants!$H84*FracLEACHMM*MMLeachEF*NtoN2O*kgtoGg)</f>
        <v>2.4674493082593771E-2</v>
      </c>
      <c r="AE1053" s="94">
        <f>IF('Net zero activities &amp; levers'!$C$12="Off",Constants!$H66*'Activity data'!AX8*Constants!$H84*FracLEACHMM*MMLeachEF*NtoN2O*kgtoGg,Constants!$H66*'Net zero Activity data'!AX8*Constants!$H84*FracLEACHMM*MMLeachEF*NtoN2O*kgtoGg)</f>
        <v>2.4878344853189249E-2</v>
      </c>
      <c r="AF1053" s="94">
        <f>IF('Net zero activities &amp; levers'!$C$12="Off",Constants!$H66*'Activity data'!AY8*Constants!$H84*FracLEACHMM*MMLeachEF*NtoN2O*kgtoGg,Constants!$H66*'Net zero Activity data'!AY8*Constants!$H84*FracLEACHMM*MMLeachEF*NtoN2O*kgtoGg)</f>
        <v>2.5104139909981237E-2</v>
      </c>
      <c r="AG1053" s="94">
        <f>IF('Net zero activities &amp; levers'!$C$12="Off",Constants!$H66*'Activity data'!AZ8*Constants!$H84*FracLEACHMM*MMLeachEF*NtoN2O*kgtoGg,Constants!$H66*'Net zero Activity data'!AZ8*Constants!$H84*FracLEACHMM*MMLeachEF*NtoN2O*kgtoGg)</f>
        <v>2.5426409827964801E-2</v>
      </c>
      <c r="AH1053" s="94">
        <f>IF('Net zero activities &amp; levers'!$C$12="Off",Constants!$H66*'Activity data'!BA8*Constants!$H84*FracLEACHMM*MMLeachEF*NtoN2O*kgtoGg,Constants!$H66*'Net zero Activity data'!BA8*Constants!$H84*FracLEACHMM*MMLeachEF*NtoN2O*kgtoGg)</f>
        <v>2.5768875898053403E-2</v>
      </c>
      <c r="AI1053" s="94">
        <f>IF('Net zero activities &amp; levers'!$C$12="Off",Constants!$H66*'Activity data'!BB8*Constants!$H84*FracLEACHMM*MMLeachEF*NtoN2O*kgtoGg,Constants!$H66*'Net zero Activity data'!BB8*Constants!$H84*FracLEACHMM*MMLeachEF*NtoN2O*kgtoGg)</f>
        <v>2.6131308975829524E-2</v>
      </c>
      <c r="AJ1053" s="94">
        <f>IF('Net zero activities &amp; levers'!$C$12="Off",Constants!$H66*'Activity data'!BC8*Constants!$H84*FracLEACHMM*MMLeachEF*NtoN2O*kgtoGg,Constants!$H66*'Net zero Activity data'!BC8*Constants!$H84*FracLEACHMM*MMLeachEF*NtoN2O*kgtoGg)</f>
        <v>2.6517473925256753E-2</v>
      </c>
      <c r="AK1053" s="94">
        <f>IF('Net zero activities &amp; levers'!$C$12="Off",Constants!$H66*'Activity data'!BD8*Constants!$H84*FracLEACHMM*MMLeachEF*NtoN2O*kgtoGg,Constants!$H66*'Net zero Activity data'!BD8*Constants!$H84*FracLEACHMM*MMLeachEF*NtoN2O*kgtoGg)</f>
        <v>2.6908456498090223E-2</v>
      </c>
      <c r="AL1053" s="94">
        <f>IF('Net zero activities &amp; levers'!$C$12="Off",Constants!$H66*'Activity data'!BE8*Constants!$H84*FracLEACHMM*MMLeachEF*NtoN2O*kgtoGg,Constants!$H66*'Net zero Activity data'!BE8*Constants!$H84*FracLEACHMM*MMLeachEF*NtoN2O*kgtoGg)</f>
        <v>2.7268247310873892E-2</v>
      </c>
      <c r="AM1053" s="94">
        <f>IF('Net zero activities &amp; levers'!$C$12="Off",Constants!$H66*'Activity data'!BF8*Constants!$H84*FracLEACHMM*MMLeachEF*NtoN2O*kgtoGg,Constants!$H66*'Net zero Activity data'!BF8*Constants!$H84*FracLEACHMM*MMLeachEF*NtoN2O*kgtoGg)</f>
        <v>2.7583980993975396E-2</v>
      </c>
      <c r="AN1053" s="94">
        <f>IF('Net zero activities &amp; levers'!$C$12="Off",Constants!$H66*'Activity data'!BG8*Constants!$H84*FracLEACHMM*MMLeachEF*NtoN2O*kgtoGg,Constants!$H66*'Net zero Activity data'!BG8*Constants!$H84*FracLEACHMM*MMLeachEF*NtoN2O*kgtoGg)</f>
        <v>2.8044298655306568E-2</v>
      </c>
      <c r="AO1053" s="94">
        <f>IF('Net zero activities &amp; levers'!$C$12="Off",Constants!$H66*'Activity data'!BH8*Constants!$H84*FracLEACHMM*MMLeachEF*NtoN2O*kgtoGg,Constants!$H66*'Net zero Activity data'!BH8*Constants!$H84*FracLEACHMM*MMLeachEF*NtoN2O*kgtoGg)</f>
        <v>2.844839403492954E-2</v>
      </c>
      <c r="AP1053" s="94">
        <f>IF('Net zero activities &amp; levers'!$C$12="Off",Constants!$H66*'Activity data'!BI8*Constants!$H84*FracLEACHMM*MMLeachEF*NtoN2O*kgtoGg,Constants!$H66*'Net zero Activity data'!BI8*Constants!$H84*FracLEACHMM*MMLeachEF*NtoN2O*kgtoGg)</f>
        <v>2.885449992032919E-2</v>
      </c>
      <c r="AQ1053" s="94">
        <f>IF('Net zero activities &amp; levers'!$C$12="Off",Constants!$H66*'Activity data'!BJ8*Constants!$H84*FracLEACHMM*MMLeachEF*NtoN2O*kgtoGg,Constants!$H66*'Net zero Activity data'!BJ8*Constants!$H84*FracLEACHMM*MMLeachEF*NtoN2O*kgtoGg)</f>
        <v>2.927456612582886E-2</v>
      </c>
      <c r="AR1053" s="94">
        <f>IF('Net zero activities &amp; levers'!$C$12="Off",Constants!$H66*'Activity data'!BK8*Constants!$H84*FracLEACHMM*MMLeachEF*NtoN2O*kgtoGg,Constants!$H66*'Net zero Activity data'!BK8*Constants!$H84*FracLEACHMM*MMLeachEF*NtoN2O*kgtoGg)</f>
        <v>2.9709541943827189E-2</v>
      </c>
      <c r="AS1053" s="94">
        <f>IF('Net zero activities &amp; levers'!$C$12="Off",Constants!$H66*'Activity data'!BL8*Constants!$H84*FracLEACHMM*MMLeachEF*NtoN2O*kgtoGg,Constants!$H66*'Net zero Activity data'!BL8*Constants!$H84*FracLEACHMM*MMLeachEF*NtoN2O*kgtoGg)</f>
        <v>3.0159989319154656E-2</v>
      </c>
      <c r="AT1053" s="94">
        <f>IF('Net zero activities &amp; levers'!$C$12="Off",Constants!$H66*'Activity data'!BM8*Constants!$H84*FracLEACHMM*MMLeachEF*NtoN2O*kgtoGg,Constants!$H66*'Net zero Activity data'!BM8*Constants!$H84*FracLEACHMM*MMLeachEF*NtoN2O*kgtoGg)</f>
        <v>3.0546087015283521E-2</v>
      </c>
      <c r="AU1053" s="94">
        <f>IF('Net zero activities &amp; levers'!$C$12="Off",Constants!$H66*'Activity data'!BN8*Constants!$H84*FracLEACHMM*MMLeachEF*NtoN2O*kgtoGg,Constants!$H66*'Net zero Activity data'!BN8*Constants!$H84*FracLEACHMM*MMLeachEF*NtoN2O*kgtoGg)</f>
        <v>3.094551766769826E-2</v>
      </c>
      <c r="AV1053" s="94">
        <f>IF('Net zero activities &amp; levers'!$C$12="Off",Constants!$H66*'Activity data'!BO8*Constants!$H84*FracLEACHMM*MMLeachEF*NtoN2O*kgtoGg,Constants!$H66*'Net zero Activity data'!BO8*Constants!$H84*FracLEACHMM*MMLeachEF*NtoN2O*kgtoGg)</f>
        <v>3.1383769605566547E-2</v>
      </c>
      <c r="AW1053" s="94">
        <f>IF('Net zero activities &amp; levers'!$C$12="Off",Constants!$H66*'Activity data'!BP8*Constants!$H84*FracLEACHMM*MMLeachEF*NtoN2O*kgtoGg,Constants!$H66*'Net zero Activity data'!BP8*Constants!$H84*FracLEACHMM*MMLeachEF*NtoN2O*kgtoGg)</f>
        <v>3.1846027881071305E-2</v>
      </c>
      <c r="AY1053" s="79"/>
      <c r="AZ1053" s="79"/>
    </row>
    <row r="1054" spans="1:52" x14ac:dyDescent="0.25">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3.5923531179771262E-2</v>
      </c>
      <c r="S1054" s="94">
        <f>IF('Net zero activities &amp; levers'!$C$12="Off",Constants!$H67*'Activity data'!AL9*Constants!$H85*FracLEACHMM*MMLeachEF*NtoN2O*kgtoGg,Constants!$H67*'Net zero Activity data'!AL9*Constants!$H85*FracLEACHMM*MMLeachEF*NtoN2O*kgtoGg)</f>
        <v>3.1878818498035873E-2</v>
      </c>
      <c r="T1054" s="94">
        <f>IF('Net zero activities &amp; levers'!$C$12="Off",Constants!$H67*'Activity data'!AM9*Constants!$H85*FracLEACHMM*MMLeachEF*NtoN2O*kgtoGg,Constants!$H67*'Net zero Activity data'!AM9*Constants!$H85*FracLEACHMM*MMLeachEF*NtoN2O*kgtoGg)</f>
        <v>3.3071246142094106E-2</v>
      </c>
      <c r="U1054" s="94">
        <f>IF('Net zero activities &amp; levers'!$C$12="Off",Constants!$H67*'Activity data'!AN9*Constants!$H85*FracLEACHMM*MMLeachEF*NtoN2O*kgtoGg,Constants!$H67*'Net zero Activity data'!AN9*Constants!$H85*FracLEACHMM*MMLeachEF*NtoN2O*kgtoGg)</f>
        <v>3.3143556050240677E-2</v>
      </c>
      <c r="V1054" s="94">
        <f>IF('Net zero activities &amp; levers'!$C$12="Off",Constants!$H67*'Activity data'!AO9*Constants!$H85*FracLEACHMM*MMLeachEF*NtoN2O*kgtoGg,Constants!$H67*'Net zero Activity data'!AO9*Constants!$H85*FracLEACHMM*MMLeachEF*NtoN2O*kgtoGg)</f>
        <v>3.2511006731048613E-2</v>
      </c>
      <c r="W1054" s="94">
        <f>IF('Net zero activities &amp; levers'!$C$12="Off",Constants!$H67*'Activity data'!AP9*Constants!$H85*FracLEACHMM*MMLeachEF*NtoN2O*kgtoGg,Constants!$H67*'Net zero Activity data'!AP9*Constants!$H85*FracLEACHMM*MMLeachEF*NtoN2O*kgtoGg)</f>
        <v>3.2218561116814579E-2</v>
      </c>
      <c r="X1054" s="94">
        <f>IF('Net zero activities &amp; levers'!$C$12="Off",Constants!$H67*'Activity data'!AQ9*Constants!$H85*FracLEACHMM*MMLeachEF*NtoN2O*kgtoGg,Constants!$H67*'Net zero Activity data'!AQ9*Constants!$H85*FracLEACHMM*MMLeachEF*NtoN2O*kgtoGg)</f>
        <v>3.1973101042146533E-2</v>
      </c>
      <c r="Y1054" s="94">
        <f>IF('Net zero activities &amp; levers'!$C$12="Off",Constants!$H67*'Activity data'!AR9*Constants!$H85*FracLEACHMM*MMLeachEF*NtoN2O*kgtoGg,Constants!$H67*'Net zero Activity data'!AR9*Constants!$H85*FracLEACHMM*MMLeachEF*NtoN2O*kgtoGg)</f>
        <v>3.1858220531602907E-2</v>
      </c>
      <c r="Z1054" s="94">
        <f>IF('Net zero activities &amp; levers'!$C$12="Off",Constants!$H67*'Activity data'!AS9*Constants!$H85*FracLEACHMM*MMLeachEF*NtoN2O*kgtoGg,Constants!$H67*'Net zero Activity data'!AS9*Constants!$H85*FracLEACHMM*MMLeachEF*NtoN2O*kgtoGg)</f>
        <v>3.1830644550832975E-2</v>
      </c>
      <c r="AA1054" s="94">
        <f>IF('Net zero activities &amp; levers'!$C$12="Off",Constants!$H67*'Activity data'!AT9*Constants!$H85*FracLEACHMM*MMLeachEF*NtoN2O*kgtoGg,Constants!$H67*'Net zero Activity data'!AT9*Constants!$H85*FracLEACHMM*MMLeachEF*NtoN2O*kgtoGg)</f>
        <v>3.188870942778535E-2</v>
      </c>
      <c r="AB1054" s="94">
        <f>IF('Net zero activities &amp; levers'!$C$12="Off",Constants!$H67*'Activity data'!AU9*Constants!$H85*FracLEACHMM*MMLeachEF*NtoN2O*kgtoGg,Constants!$H67*'Net zero Activity data'!AU9*Constants!$H85*FracLEACHMM*MMLeachEF*NtoN2O*kgtoGg)</f>
        <v>3.2111695223583113E-2</v>
      </c>
      <c r="AC1054" s="94">
        <f>IF('Net zero activities &amp; levers'!$C$12="Off",Constants!$H67*'Activity data'!AV9*Constants!$H85*FracLEACHMM*MMLeachEF*NtoN2O*kgtoGg,Constants!$H67*'Net zero Activity data'!AV9*Constants!$H85*FracLEACHMM*MMLeachEF*NtoN2O*kgtoGg)</f>
        <v>3.2505747323588234E-2</v>
      </c>
      <c r="AD1054" s="94">
        <f>IF('Net zero activities &amp; levers'!$C$12="Off",Constants!$H67*'Activity data'!AW9*Constants!$H85*FracLEACHMM*MMLeachEF*NtoN2O*kgtoGg,Constants!$H67*'Net zero Activity data'!AW9*Constants!$H85*FracLEACHMM*MMLeachEF*NtoN2O*kgtoGg)</f>
        <v>3.2754609164475049E-2</v>
      </c>
      <c r="AE1054" s="94">
        <f>IF('Net zero activities &amp; levers'!$C$12="Off",Constants!$H67*'Activity data'!AX9*Constants!$H85*FracLEACHMM*MMLeachEF*NtoN2O*kgtoGg,Constants!$H67*'Net zero Activity data'!AX9*Constants!$H85*FracLEACHMM*MMLeachEF*NtoN2O*kgtoGg)</f>
        <v>3.3025215942534922E-2</v>
      </c>
      <c r="AF1054" s="94">
        <f>IF('Net zero activities &amp; levers'!$C$12="Off",Constants!$H67*'Activity data'!AY9*Constants!$H85*FracLEACHMM*MMLeachEF*NtoN2O*kgtoGg,Constants!$H67*'Net zero Activity data'!AY9*Constants!$H85*FracLEACHMM*MMLeachEF*NtoN2O*kgtoGg)</f>
        <v>3.3324951739000346E-2</v>
      </c>
      <c r="AG1054" s="94">
        <f>IF('Net zero activities &amp; levers'!$C$12="Off",Constants!$H67*'Activity data'!AZ9*Constants!$H85*FracLEACHMM*MMLeachEF*NtoN2O*kgtoGg,Constants!$H67*'Net zero Activity data'!AZ9*Constants!$H85*FracLEACHMM*MMLeachEF*NtoN2O*kgtoGg)</f>
        <v>3.3752754862399273E-2</v>
      </c>
      <c r="AH1054" s="94">
        <f>IF('Net zero activities &amp; levers'!$C$12="Off",Constants!$H67*'Activity data'!BA9*Constants!$H85*FracLEACHMM*MMLeachEF*NtoN2O*kgtoGg,Constants!$H67*'Net zero Activity data'!BA9*Constants!$H85*FracLEACHMM*MMLeachEF*NtoN2O*kgtoGg)</f>
        <v>3.4207367738955559E-2</v>
      </c>
      <c r="AI1054" s="94">
        <f>IF('Net zero activities &amp; levers'!$C$12="Off",Constants!$H67*'Activity data'!BB9*Constants!$H85*FracLEACHMM*MMLeachEF*NtoN2O*kgtoGg,Constants!$H67*'Net zero Activity data'!BB9*Constants!$H85*FracLEACHMM*MMLeachEF*NtoN2O*kgtoGg)</f>
        <v>3.4688486186702283E-2</v>
      </c>
      <c r="AJ1054" s="94">
        <f>IF('Net zero activities &amp; levers'!$C$12="Off",Constants!$H67*'Activity data'!BC9*Constants!$H85*FracLEACHMM*MMLeachEF*NtoN2O*kgtoGg,Constants!$H67*'Net zero Activity data'!BC9*Constants!$H85*FracLEACHMM*MMLeachEF*NtoN2O*kgtoGg)</f>
        <v>3.520110794347632E-2</v>
      </c>
      <c r="AK1054" s="94">
        <f>IF('Net zero activities &amp; levers'!$C$12="Off",Constants!$H67*'Activity data'!BD9*Constants!$H85*FracLEACHMM*MMLeachEF*NtoN2O*kgtoGg,Constants!$H67*'Net zero Activity data'!BD9*Constants!$H85*FracLEACHMM*MMLeachEF*NtoN2O*kgtoGg)</f>
        <v>3.5720124942950786E-2</v>
      </c>
      <c r="AL1054" s="94">
        <f>IF('Net zero activities &amp; levers'!$C$12="Off",Constants!$H67*'Activity data'!BE9*Constants!$H85*FracLEACHMM*MMLeachEF*NtoN2O*kgtoGg,Constants!$H67*'Net zero Activity data'!BE9*Constants!$H85*FracLEACHMM*MMLeachEF*NtoN2O*kgtoGg)</f>
        <v>3.6197735867489332E-2</v>
      </c>
      <c r="AM1054" s="94">
        <f>IF('Net zero activities &amp; levers'!$C$12="Off",Constants!$H67*'Activity data'!BF9*Constants!$H85*FracLEACHMM*MMLeachEF*NtoN2O*kgtoGg,Constants!$H67*'Net zero Activity data'!BF9*Constants!$H85*FracLEACHMM*MMLeachEF*NtoN2O*kgtoGg)</f>
        <v>3.6616862345809791E-2</v>
      </c>
      <c r="AN1054" s="94">
        <f>IF('Net zero activities &amp; levers'!$C$12="Off",Constants!$H67*'Activity data'!BG9*Constants!$H85*FracLEACHMM*MMLeachEF*NtoN2O*kgtoGg,Constants!$H67*'Net zero Activity data'!BG9*Constants!$H85*FracLEACHMM*MMLeachEF*NtoN2O*kgtoGg)</f>
        <v>3.7227919482340971E-2</v>
      </c>
      <c r="AO1054" s="94">
        <f>IF('Net zero activities &amp; levers'!$C$12="Off",Constants!$H67*'Activity data'!BH9*Constants!$H85*FracLEACHMM*MMLeachEF*NtoN2O*kgtoGg,Constants!$H67*'Net zero Activity data'!BH9*Constants!$H85*FracLEACHMM*MMLeachEF*NtoN2O*kgtoGg)</f>
        <v>3.7764343318097811E-2</v>
      </c>
      <c r="AP1054" s="94">
        <f>IF('Net zero activities &amp; levers'!$C$12="Off",Constants!$H67*'Activity data'!BI9*Constants!$H85*FracLEACHMM*MMLeachEF*NtoN2O*kgtoGg,Constants!$H67*'Net zero Activity data'!BI9*Constants!$H85*FracLEACHMM*MMLeachEF*NtoN2O*kgtoGg)</f>
        <v>3.8303436036685089E-2</v>
      </c>
      <c r="AQ1054" s="94">
        <f>IF('Net zero activities &amp; levers'!$C$12="Off",Constants!$H67*'Activity data'!BJ9*Constants!$H85*FracLEACHMM*MMLeachEF*NtoN2O*kgtoGg,Constants!$H67*'Net zero Activity data'!BJ9*Constants!$H85*FracLEACHMM*MMLeachEF*NtoN2O*kgtoGg)</f>
        <v>3.8861060638669384E-2</v>
      </c>
      <c r="AR1054" s="94">
        <f>IF('Net zero activities &amp; levers'!$C$12="Off",Constants!$H67*'Activity data'!BK9*Constants!$H85*FracLEACHMM*MMLeachEF*NtoN2O*kgtoGg,Constants!$H67*'Net zero Activity data'!BK9*Constants!$H85*FracLEACHMM*MMLeachEF*NtoN2O*kgtoGg)</f>
        <v>3.9438477279685767E-2</v>
      </c>
      <c r="AS1054" s="94">
        <f>IF('Net zero activities &amp; levers'!$C$12="Off",Constants!$H67*'Activity data'!BL9*Constants!$H85*FracLEACHMM*MMLeachEF*NtoN2O*kgtoGg,Constants!$H67*'Net zero Activity data'!BL9*Constants!$H85*FracLEACHMM*MMLeachEF*NtoN2O*kgtoGg)</f>
        <v>4.0036431923723546E-2</v>
      </c>
      <c r="AT1054" s="94">
        <f>IF('Net zero activities &amp; levers'!$C$12="Off",Constants!$H67*'Activity data'!BM9*Constants!$H85*FracLEACHMM*MMLeachEF*NtoN2O*kgtoGg,Constants!$H67*'Net zero Activity data'!BM9*Constants!$H85*FracLEACHMM*MMLeachEF*NtoN2O*kgtoGg)</f>
        <v>4.0548964403871089E-2</v>
      </c>
      <c r="AU1054" s="94">
        <f>IF('Net zero activities &amp; levers'!$C$12="Off",Constants!$H67*'Activity data'!BN9*Constants!$H85*FracLEACHMM*MMLeachEF*NtoN2O*kgtoGg,Constants!$H67*'Net zero Activity data'!BN9*Constants!$H85*FracLEACHMM*MMLeachEF*NtoN2O*kgtoGg)</f>
        <v>4.1079195961794567E-2</v>
      </c>
      <c r="AV1054" s="94">
        <f>IF('Net zero activities &amp; levers'!$C$12="Off",Constants!$H67*'Activity data'!BO9*Constants!$H85*FracLEACHMM*MMLeachEF*NtoN2O*kgtoGg,Constants!$H67*'Net zero Activity data'!BO9*Constants!$H85*FracLEACHMM*MMLeachEF*NtoN2O*kgtoGg)</f>
        <v>4.1660961548321489E-2</v>
      </c>
      <c r="AW1054" s="94">
        <f>IF('Net zero activities &amp; levers'!$C$12="Off",Constants!$H67*'Activity data'!BP9*Constants!$H85*FracLEACHMM*MMLeachEF*NtoN2O*kgtoGg,Constants!$H67*'Net zero Activity data'!BP9*Constants!$H85*FracLEACHMM*MMLeachEF*NtoN2O*kgtoGg)</f>
        <v>4.2274594788790511E-2</v>
      </c>
      <c r="AY1054" s="79"/>
      <c r="AZ1054" s="79"/>
    </row>
    <row r="1055" spans="1:52" x14ac:dyDescent="0.25">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4.6315596244033488E-2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4.8855920576585839E-2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4.5986911012556725E-2</v>
      </c>
      <c r="T1055" s="94">
        <f>IF('Net zero activities &amp; levers'!$C$12="Off",Constants!$H68*'Activity data'!AM10*Constants!$H86*FracLEACHMM*MMLeachEF*NtoN2O*kgtoGg,Constants!$H68*'Net zero Activity data'!AM10*Constants!$H86*FracLEACHMM*MMLeachEF*NtoN2O*kgtoGg)</f>
        <v>4.8856443444208197E-2</v>
      </c>
      <c r="U1055" s="94">
        <f>IF('Net zero activities &amp; levers'!$C$12="Off",Constants!$H68*'Activity data'!AN10*Constants!$H86*FracLEACHMM*MMLeachEF*NtoN2O*kgtoGg,Constants!$H68*'Net zero Activity data'!AN10*Constants!$H86*FracLEACHMM*MMLeachEF*NtoN2O*kgtoGg)</f>
        <v>5.0126725552886477E-2</v>
      </c>
      <c r="V1055" s="94">
        <f>IF('Net zero activities &amp; levers'!$C$12="Off",Constants!$H68*'Activity data'!AO10*Constants!$H86*FracLEACHMM*MMLeachEF*NtoN2O*kgtoGg,Constants!$H68*'Net zero Activity data'!AO10*Constants!$H86*FracLEACHMM*MMLeachEF*NtoN2O*kgtoGg)</f>
        <v>5.0323572055413011E-2</v>
      </c>
      <c r="W1055" s="94">
        <f>IF('Net zero activities &amp; levers'!$C$12="Off",Constants!$H68*'Activity data'!AP10*Constants!$H86*FracLEACHMM*MMLeachEF*NtoN2O*kgtoGg,Constants!$H68*'Net zero Activity data'!AP10*Constants!$H86*FracLEACHMM*MMLeachEF*NtoN2O*kgtoGg)</f>
        <v>5.1027089909847584E-2</v>
      </c>
      <c r="X1055" s="94">
        <f>IF('Net zero activities &amp; levers'!$C$12="Off",Constants!$H68*'Activity data'!AQ10*Constants!$H86*FracLEACHMM*MMLeachEF*NtoN2O*kgtoGg,Constants!$H68*'Net zero Activity data'!AQ10*Constants!$H86*FracLEACHMM*MMLeachEF*NtoN2O*kgtoGg)</f>
        <v>5.1799517753616409E-2</v>
      </c>
      <c r="Y1055" s="94">
        <f>IF('Net zero activities &amp; levers'!$C$12="Off",Constants!$H68*'Activity data'!AR10*Constants!$H86*FracLEACHMM*MMLeachEF*NtoN2O*kgtoGg,Constants!$H68*'Net zero Activity data'!AR10*Constants!$H86*FracLEACHMM*MMLeachEF*NtoN2O*kgtoGg)</f>
        <v>5.2784983515339438E-2</v>
      </c>
      <c r="Z1055" s="94">
        <f>IF('Net zero activities &amp; levers'!$C$12="Off",Constants!$H68*'Activity data'!AS10*Constants!$H86*FracLEACHMM*MMLeachEF*NtoN2O*kgtoGg,Constants!$H68*'Net zero Activity data'!AS10*Constants!$H86*FracLEACHMM*MMLeachEF*NtoN2O*kgtoGg)</f>
        <v>5.3925228435181494E-2</v>
      </c>
      <c r="AA1055" s="94">
        <f>IF('Net zero activities &amp; levers'!$C$12="Off",Constants!$H68*'Activity data'!AT10*Constants!$H86*FracLEACHMM*MMLeachEF*NtoN2O*kgtoGg,Constants!$H68*'Net zero Activity data'!AT10*Constants!$H86*FracLEACHMM*MMLeachEF*NtoN2O*kgtoGg)</f>
        <v>5.5227882789165614E-2</v>
      </c>
      <c r="AB1055" s="94">
        <f>IF('Net zero activities &amp; levers'!$C$12="Off",Constants!$H68*'Activity data'!AU10*Constants!$H86*FracLEACHMM*MMLeachEF*NtoN2O*kgtoGg,Constants!$H68*'Net zero Activity data'!AU10*Constants!$H86*FracLEACHMM*MMLeachEF*NtoN2O*kgtoGg)</f>
        <v>5.6843866240216291E-2</v>
      </c>
      <c r="AC1055" s="94">
        <f>IF('Net zero activities &amp; levers'!$C$12="Off",Constants!$H68*'Activity data'!AV10*Constants!$H86*FracLEACHMM*MMLeachEF*NtoN2O*kgtoGg,Constants!$H68*'Net zero Activity data'!AV10*Constants!$H86*FracLEACHMM*MMLeachEF*NtoN2O*kgtoGg)</f>
        <v>5.8804393787153471E-2</v>
      </c>
      <c r="AD1055" s="94">
        <f>IF('Net zero activities &amp; levers'!$C$12="Off",Constants!$H68*'Activity data'!AW10*Constants!$H86*FracLEACHMM*MMLeachEF*NtoN2O*kgtoGg,Constants!$H68*'Net zero Activity data'!AW10*Constants!$H86*FracLEACHMM*MMLeachEF*NtoN2O*kgtoGg)</f>
        <v>6.1219639268874082E-2</v>
      </c>
      <c r="AE1055" s="94">
        <f>IF('Net zero activities &amp; levers'!$C$12="Off",Constants!$H68*'Activity data'!AX10*Constants!$H86*FracLEACHMM*MMLeachEF*NtoN2O*kgtoGg,Constants!$H68*'Net zero Activity data'!AX10*Constants!$H86*FracLEACHMM*MMLeachEF*NtoN2O*kgtoGg)</f>
        <v>6.3776320001480799E-2</v>
      </c>
      <c r="AF1055" s="94">
        <f>IF('Net zero activities &amp; levers'!$C$12="Off",Constants!$H68*'Activity data'!AY10*Constants!$H86*FracLEACHMM*MMLeachEF*NtoN2O*kgtoGg,Constants!$H68*'Net zero Activity data'!AY10*Constants!$H86*FracLEACHMM*MMLeachEF*NtoN2O*kgtoGg)</f>
        <v>6.6498895502615951E-2</v>
      </c>
      <c r="AG1055" s="94">
        <f>IF('Net zero activities &amp; levers'!$C$12="Off",Constants!$H68*'Activity data'!AZ10*Constants!$H86*FracLEACHMM*MMLeachEF*NtoN2O*kgtoGg,Constants!$H68*'Net zero Activity data'!AZ10*Constants!$H86*FracLEACHMM*MMLeachEF*NtoN2O*kgtoGg)</f>
        <v>6.9603284640762972E-2</v>
      </c>
      <c r="AH1055" s="94">
        <f>IF('Net zero activities &amp; levers'!$C$12="Off",Constants!$H68*'Activity data'!BA10*Constants!$H86*FracLEACHMM*MMLeachEF*NtoN2O*kgtoGg,Constants!$H68*'Net zero Activity data'!BA10*Constants!$H86*FracLEACHMM*MMLeachEF*NtoN2O*kgtoGg)</f>
        <v>7.2906966362152381E-2</v>
      </c>
      <c r="AI1055" s="94">
        <f>IF('Net zero activities &amp; levers'!$C$12="Off",Constants!$H68*'Activity data'!BB10*Constants!$H86*FracLEACHMM*MMLeachEF*NtoN2O*kgtoGg,Constants!$H68*'Net zero Activity data'!BB10*Constants!$H86*FracLEACHMM*MMLeachEF*NtoN2O*kgtoGg)</f>
        <v>7.6423263660527499E-2</v>
      </c>
      <c r="AJ1055" s="94">
        <f>IF('Net zero activities &amp; levers'!$C$12="Off",Constants!$H68*'Activity data'!BC10*Constants!$H86*FracLEACHMM*MMLeachEF*NtoN2O*kgtoGg,Constants!$H68*'Net zero Activity data'!BC10*Constants!$H86*FracLEACHMM*MMLeachEF*NtoN2O*kgtoGg)</f>
        <v>8.0178550835766693E-2</v>
      </c>
      <c r="AK1055" s="94">
        <f>IF('Net zero activities &amp; levers'!$C$12="Off",Constants!$H68*'Activity data'!BD10*Constants!$H86*FracLEACHMM*MMLeachEF*NtoN2O*kgtoGg,Constants!$H68*'Net zero Activity data'!BD10*Constants!$H86*FracLEACHMM*MMLeachEF*NtoN2O*kgtoGg)</f>
        <v>8.413100995108784E-2</v>
      </c>
      <c r="AL1055" s="94">
        <f>IF('Net zero activities &amp; levers'!$C$12="Off",Constants!$H68*'Activity data'!BE10*Constants!$H86*FracLEACHMM*MMLeachEF*NtoN2O*kgtoGg,Constants!$H68*'Net zero Activity data'!BE10*Constants!$H86*FracLEACHMM*MMLeachEF*NtoN2O*kgtoGg)</f>
        <v>8.8176814110827659E-2</v>
      </c>
      <c r="AM1055" s="94">
        <f>IF('Net zero activities &amp; levers'!$C$12="Off",Constants!$H68*'Activity data'!BF10*Constants!$H86*FracLEACHMM*MMLeachEF*NtoN2O*kgtoGg,Constants!$H68*'Net zero Activity data'!BF10*Constants!$H86*FracLEACHMM*MMLeachEF*NtoN2O*kgtoGg)</f>
        <v>9.2274505584201458E-2</v>
      </c>
      <c r="AN1055" s="94">
        <f>IF('Net zero activities &amp; levers'!$C$12="Off",Constants!$H68*'Activity data'!BG10*Constants!$H86*FracLEACHMM*MMLeachEF*NtoN2O*kgtoGg,Constants!$H68*'Net zero Activity data'!BG10*Constants!$H86*FracLEACHMM*MMLeachEF*NtoN2O*kgtoGg)</f>
        <v>9.6461364292334692E-2</v>
      </c>
      <c r="AO1055" s="94">
        <f>IF('Net zero activities &amp; levers'!$C$12="Off",Constants!$H68*'Activity data'!BH10*Constants!$H86*FracLEACHMM*MMLeachEF*NtoN2O*kgtoGg,Constants!$H68*'Net zero Activity data'!BH10*Constants!$H86*FracLEACHMM*MMLeachEF*NtoN2O*kgtoGg)</f>
        <v>0.10062173504543424</v>
      </c>
      <c r="AP1055" s="94">
        <f>IF('Net zero activities &amp; levers'!$C$12="Off",Constants!$H68*'Activity data'!BI10*Constants!$H86*FracLEACHMM*MMLeachEF*NtoN2O*kgtoGg,Constants!$H68*'Net zero Activity data'!BI10*Constants!$H86*FracLEACHMM*MMLeachEF*NtoN2O*kgtoGg)</f>
        <v>0.10495893165406156</v>
      </c>
      <c r="AQ1055" s="94">
        <f>IF('Net zero activities &amp; levers'!$C$12="Off",Constants!$H68*'Activity data'!BJ10*Constants!$H86*FracLEACHMM*MMLeachEF*NtoN2O*kgtoGg,Constants!$H68*'Net zero Activity data'!BJ10*Constants!$H86*FracLEACHMM*MMLeachEF*NtoN2O*kgtoGg)</f>
        <v>0.10952672051483585</v>
      </c>
      <c r="AR1055" s="94">
        <f>IF('Net zero activities &amp; levers'!$C$12="Off",Constants!$H68*'Activity data'!BK10*Constants!$H86*FracLEACHMM*MMLeachEF*NtoN2O*kgtoGg,Constants!$H68*'Net zero Activity data'!BK10*Constants!$H86*FracLEACHMM*MMLeachEF*NtoN2O*kgtoGg)</f>
        <v>0.11434225005471457</v>
      </c>
      <c r="AS1055" s="94">
        <f>IF('Net zero activities &amp; levers'!$C$12="Off",Constants!$H68*'Activity data'!BL10*Constants!$H86*FracLEACHMM*MMLeachEF*NtoN2O*kgtoGg,Constants!$H68*'Net zero Activity data'!BL10*Constants!$H86*FracLEACHMM*MMLeachEF*NtoN2O*kgtoGg)</f>
        <v>0.11942245706952602</v>
      </c>
      <c r="AT1055" s="94">
        <f>IF('Net zero activities &amp; levers'!$C$12="Off",Constants!$H68*'Activity data'!BM10*Constants!$H86*FracLEACHMM*MMLeachEF*NtoN2O*kgtoGg,Constants!$H68*'Net zero Activity data'!BM10*Constants!$H86*FracLEACHMM*MMLeachEF*NtoN2O*kgtoGg)</f>
        <v>0.12445801961268657</v>
      </c>
      <c r="AU1055" s="94">
        <f>IF('Net zero activities &amp; levers'!$C$12="Off",Constants!$H68*'Activity data'!BN10*Constants!$H86*FracLEACHMM*MMLeachEF*NtoN2O*kgtoGg,Constants!$H68*'Net zero Activity data'!BN10*Constants!$H86*FracLEACHMM*MMLeachEF*NtoN2O*kgtoGg)</f>
        <v>0.12976322686402902</v>
      </c>
      <c r="AV1055" s="94">
        <f>IF('Net zero activities &amp; levers'!$C$12="Off",Constants!$H68*'Activity data'!BO10*Constants!$H86*FracLEACHMM*MMLeachEF*NtoN2O*kgtoGg,Constants!$H68*'Net zero Activity data'!BO10*Constants!$H86*FracLEACHMM*MMLeachEF*NtoN2O*kgtoGg)</f>
        <v>0.13546448505143638</v>
      </c>
      <c r="AW1055" s="94">
        <f>IF('Net zero activities &amp; levers'!$C$12="Off",Constants!$H68*'Activity data'!BP10*Constants!$H86*FracLEACHMM*MMLeachEF*NtoN2O*kgtoGg,Constants!$H68*'Net zero Activity data'!BP10*Constants!$H86*FracLEACHMM*MMLeachEF*NtoN2O*kgtoGg)</f>
        <v>0.14152327253928215</v>
      </c>
      <c r="AY1055" s="79"/>
      <c r="AZ1055" s="79"/>
    </row>
    <row r="1056" spans="1:52" x14ac:dyDescent="0.25">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4.4581709989822945E-3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4.4610980917274045E-3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4.4595819749100821E-3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4.4591492889482038E-3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4.4637731513944437E-3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4.4712731698915899E-3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4.4784042673409168E-3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4.485241386431282E-3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4.4917527438929237E-3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4.498084693555734E-3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4.5043547728788359E-3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4.510532278085972E-3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4.5166262135033974E-3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4.5226631659848722E-3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4.5286797298434598E-3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4.5346258681925782E-3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4.5405768629306698E-3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4.5464705257573486E-3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4.5521570128301964E-3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4.5575828912470711E-3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4.5627518435696962E-3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4.5677660955520385E-3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4.5724301465395233E-3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4.5767789562386934E-3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4.5808271676653408E-3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4.5845132132215621E-3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4.5877693834176433E-3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4.5904470581737663E-3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4.5926983315877348E-3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4.5945852867812966E-3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4.5960188686608441E-3</v>
      </c>
      <c r="AY1056" s="79"/>
      <c r="AZ1056" s="79"/>
    </row>
    <row r="1057" spans="1:52" x14ac:dyDescent="0.25">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3.7083959035202588E-3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3.7108307178752185E-3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3.7095695815491572E-3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3.7092096647023355E-3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3.7130558860693471E-3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3.7192945516291683E-3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3.7252263412744561E-3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3.7309135938343898E-3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3.736329871348784E-3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3.7415969138638022E-3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3.7468124913914136E-3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3.7519510639157407E-3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3.7570201214156547E-3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3.7620417793684698E-3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3.7670464776565233E-3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3.7719925945956605E-3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3.7769427511763856E-3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3.7818452179252324E-3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3.7865753517337332E-3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3.7910887060439956E-3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3.7953883440845922E-3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3.7995592992845569E-3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3.8034389502848774E-3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3.8070563772694571E-3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3.8104237605920328E-3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3.8134898870918915E-3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3.8161984346597329E-3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3.8184257781373244E-3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3.8202984324406178E-3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3.8218680395533831E-3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3.8230605216655962E-3</v>
      </c>
      <c r="AY1057" s="79"/>
      <c r="AZ1057" s="79"/>
    </row>
    <row r="1058" spans="1:52" x14ac:dyDescent="0.25">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5.5840147541839718E-4</v>
      </c>
      <c r="R1058" s="22">
        <f t="shared" si="369"/>
        <v>5.620753208024884E-4</v>
      </c>
      <c r="S1058" s="22">
        <f t="shared" si="369"/>
        <v>5.6066630759729153E-4</v>
      </c>
      <c r="T1058" s="22">
        <f t="shared" si="369"/>
        <v>5.6157634290112345E-4</v>
      </c>
      <c r="U1058" s="22">
        <f t="shared" si="369"/>
        <v>5.6159613547716977E-4</v>
      </c>
      <c r="V1058" s="22">
        <f t="shared" si="369"/>
        <v>5.6178683196627093E-4</v>
      </c>
      <c r="W1058" s="22">
        <f t="shared" si="369"/>
        <v>5.6290393869214356E-4</v>
      </c>
      <c r="X1058" s="22">
        <f t="shared" si="369"/>
        <v>5.645308779883766E-4</v>
      </c>
      <c r="Y1058" s="22">
        <f t="shared" si="369"/>
        <v>5.6605380948017545E-4</v>
      </c>
      <c r="Z1058" s="22">
        <f t="shared" si="369"/>
        <v>5.6748982359473594E-4</v>
      </c>
      <c r="AA1058" s="22">
        <f t="shared" si="369"/>
        <v>5.6883553846490673E-4</v>
      </c>
      <c r="AB1058" s="22">
        <f t="shared" si="369"/>
        <v>5.7012079913769484E-4</v>
      </c>
      <c r="AC1058" s="22">
        <f t="shared" si="369"/>
        <v>5.7136961061407033E-4</v>
      </c>
      <c r="AD1058" s="22">
        <f t="shared" si="369"/>
        <v>5.7257792176041594E-4</v>
      </c>
      <c r="AE1058" s="22">
        <f t="shared" si="369"/>
        <v>5.7374897777707958E-4</v>
      </c>
      <c r="AF1058" s="22">
        <f t="shared" si="369"/>
        <v>5.7488914523303825E-4</v>
      </c>
      <c r="AG1058" s="22">
        <f t="shared" si="369"/>
        <v>5.760064894775208E-4</v>
      </c>
      <c r="AH1058" s="22">
        <f t="shared" si="369"/>
        <v>5.7709286127535829E-4</v>
      </c>
      <c r="AI1058" s="22">
        <f t="shared" si="369"/>
        <v>5.7816327054346548E-4</v>
      </c>
      <c r="AJ1058" s="22">
        <f t="shared" si="369"/>
        <v>5.7920715562869113E-4</v>
      </c>
      <c r="AK1058" s="22">
        <f t="shared" si="369"/>
        <v>5.8019781115600767E-4</v>
      </c>
      <c r="AL1058" s="22">
        <f t="shared" si="369"/>
        <v>5.811263999509201E-4</v>
      </c>
      <c r="AM1058" s="22">
        <f t="shared" si="369"/>
        <v>5.8199457697221952E-4</v>
      </c>
      <c r="AN1058" s="22">
        <f t="shared" si="369"/>
        <v>5.8282199425588939E-4</v>
      </c>
      <c r="AO1058" s="22">
        <f t="shared" si="369"/>
        <v>5.8357363646125153E-4</v>
      </c>
      <c r="AP1058" s="22">
        <f t="shared" si="369"/>
        <v>5.8425678515061229E-4</v>
      </c>
      <c r="AQ1058" s="22">
        <f t="shared" si="369"/>
        <v>5.8487492413681285E-4</v>
      </c>
      <c r="AR1058" s="22">
        <f t="shared" si="369"/>
        <v>5.8541760018569874E-4</v>
      </c>
      <c r="AS1058" s="22">
        <f t="shared" si="369"/>
        <v>5.8587327760768629E-4</v>
      </c>
      <c r="AT1058" s="22">
        <f t="shared" si="369"/>
        <v>5.8621578048485747E-4</v>
      </c>
      <c r="AU1058" s="22">
        <f t="shared" si="369"/>
        <v>5.8647354978308105E-4</v>
      </c>
      <c r="AV1058" s="22">
        <f t="shared" si="369"/>
        <v>5.8665853167492793E-4</v>
      </c>
      <c r="AW1058" s="22">
        <f t="shared" si="369"/>
        <v>5.8675527523613749E-4</v>
      </c>
      <c r="AY1058" s="79"/>
      <c r="AZ1058" s="79"/>
    </row>
    <row r="1059" spans="1:52" x14ac:dyDescent="0.25">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6.769960915195136E-3</v>
      </c>
      <c r="O1059" s="22">
        <f t="shared" si="370"/>
        <v>6.8044291009834836E-3</v>
      </c>
      <c r="P1059" s="22">
        <f t="shared" si="370"/>
        <v>6.8438891439814974E-3</v>
      </c>
      <c r="Q1059" s="22">
        <f t="shared" si="370"/>
        <v>6.8863566425632575E-3</v>
      </c>
      <c r="R1059" s="22">
        <f t="shared" si="370"/>
        <v>6.9316634884048298E-3</v>
      </c>
      <c r="S1059" s="22">
        <f t="shared" si="370"/>
        <v>6.9142871599526205E-3</v>
      </c>
      <c r="T1059" s="22">
        <f t="shared" si="370"/>
        <v>6.9255099592025939E-3</v>
      </c>
      <c r="U1059" s="22">
        <f t="shared" si="370"/>
        <v>6.9257540465546717E-3</v>
      </c>
      <c r="V1059" s="22">
        <f t="shared" si="370"/>
        <v>6.9281057667635966E-3</v>
      </c>
      <c r="W1059" s="22">
        <f t="shared" si="370"/>
        <v>6.9418822262838752E-3</v>
      </c>
      <c r="X1059" s="22">
        <f t="shared" si="370"/>
        <v>6.9619460776934108E-3</v>
      </c>
      <c r="Y1059" s="22">
        <f t="shared" si="370"/>
        <v>6.9807272769853018E-3</v>
      </c>
      <c r="Z1059" s="22">
        <f t="shared" si="370"/>
        <v>6.9984365878878341E-3</v>
      </c>
      <c r="AA1059" s="22">
        <f t="shared" si="370"/>
        <v>7.0150323043089895E-3</v>
      </c>
      <c r="AB1059" s="22">
        <f t="shared" si="370"/>
        <v>7.0308824833667143E-3</v>
      </c>
      <c r="AC1059" s="22">
        <f t="shared" si="370"/>
        <v>7.0462831611661494E-3</v>
      </c>
      <c r="AD1059" s="22">
        <f t="shared" si="370"/>
        <v>7.0611843780418503E-3</v>
      </c>
      <c r="AE1059" s="22">
        <f t="shared" si="370"/>
        <v>7.0756261546741969E-3</v>
      </c>
      <c r="AF1059" s="22">
        <f t="shared" si="370"/>
        <v>7.0896870052980076E-3</v>
      </c>
      <c r="AG1059" s="22">
        <f t="shared" si="370"/>
        <v>7.1034663939614374E-3</v>
      </c>
      <c r="AH1059" s="22">
        <f t="shared" si="370"/>
        <v>7.1168638221124408E-3</v>
      </c>
      <c r="AI1059" s="22">
        <f t="shared" si="370"/>
        <v>7.1300643960689608E-3</v>
      </c>
      <c r="AJ1059" s="22">
        <f t="shared" si="370"/>
        <v>7.1429378666938896E-3</v>
      </c>
      <c r="AK1059" s="22">
        <f t="shared" si="370"/>
        <v>7.1551548961455366E-3</v>
      </c>
      <c r="AL1059" s="22">
        <f t="shared" si="370"/>
        <v>7.1666065020197216E-3</v>
      </c>
      <c r="AM1059" s="22">
        <f t="shared" si="370"/>
        <v>7.1773130937117773E-3</v>
      </c>
      <c r="AN1059" s="22">
        <f t="shared" si="370"/>
        <v>7.1875170253960594E-3</v>
      </c>
      <c r="AO1059" s="22">
        <f t="shared" si="370"/>
        <v>7.1967864785074569E-3</v>
      </c>
      <c r="AP1059" s="22">
        <f t="shared" si="370"/>
        <v>7.2052112512237436E-3</v>
      </c>
      <c r="AQ1059" s="22">
        <f t="shared" si="370"/>
        <v>7.2128343068585061E-3</v>
      </c>
      <c r="AR1059" s="22">
        <f t="shared" si="370"/>
        <v>7.219526733326766E-3</v>
      </c>
      <c r="AS1059" s="22">
        <f t="shared" si="370"/>
        <v>7.2251462694130899E-3</v>
      </c>
      <c r="AT1059" s="22">
        <f t="shared" si="370"/>
        <v>7.2293701066827492E-3</v>
      </c>
      <c r="AU1059" s="22">
        <f t="shared" si="370"/>
        <v>7.232548986748819E-3</v>
      </c>
      <c r="AV1059" s="22">
        <f t="shared" si="370"/>
        <v>7.2348302330129321E-3</v>
      </c>
      <c r="AW1059" s="22">
        <f t="shared" si="370"/>
        <v>7.2360233005363686E-3</v>
      </c>
      <c r="AY1059" s="79"/>
      <c r="AZ1059" s="79"/>
    </row>
    <row r="1060" spans="1:52" x14ac:dyDescent="0.25">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5">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5">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2.2119850736863438E-2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2.2884216141871892E-2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2.2864544545948863E-2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2.2349209585613386E-2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2.2072248282822265E-2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2.1829131631099036E-2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2.168349697720074E-2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2.16040406617014E-2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2.158909713703637E-2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2.1693597526377076E-2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2.1921059725777094E-2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2.2243888566125167E-2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2.2594213449130693E-2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2.2978036113902488E-2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2.3467810661069458E-2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2.3992643640663967E-2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2.4553401994137039E-2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2.5155179177804035E-2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2.5780868953810543E-2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2.6395448536936907E-2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2.6985938283534693E-2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2.7599371037367381E-2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2.816769452545647E-2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2.875043707640362E-2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2.9360485943112583E-2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2.9999669991420112E-2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3.0669498707449793E-2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3.1286560507744206E-2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3.1932726595321148E-2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3.2636230731040113E-2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3.3382774113920009E-2</v>
      </c>
      <c r="AY1062" s="79"/>
      <c r="AZ1062" s="79"/>
    </row>
    <row r="1063" spans="1:52" x14ac:dyDescent="0.25">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3.8999555700251309E-3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3.7580655955978051E-3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3.3059206492337782E-3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3.4201588240767131E-3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3.4172188071688704E-3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3.3401994589412646E-3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3.2988062280000664E-3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3.2624712468708769E-3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3.2407054304874959E-3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3.2288302927550535E-3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3.2265969093859632E-3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3.2422150073145662E-3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3.2762103534343064E-3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3.3244587137949075E-3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3.3768164931689913E-3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3.434180681029372E-3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3.5073798996050226E-3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3.5858187735956525E-3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3.6696268716714451E-3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3.7595654359677696E-3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3.8530778549764194E-3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3.9449298009332215E-3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4.0331814021605846E-3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4.1248619488304652E-3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4.2098006935385006E-3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4.2968944382152123E-3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4.3880692462863087E-3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4.4835984507596094E-3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4.5837076517716169E-3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4.6759305773109378E-3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4.7725032819447566E-3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4.8776454403056521E-3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4.9892200261548447E-3</v>
      </c>
      <c r="AY1063" s="79"/>
      <c r="AZ1063" s="79"/>
    </row>
    <row r="1064" spans="1:52" x14ac:dyDescent="0.25">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1.8197780265539365E-2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1.7866519757963228E-2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1.8509144113960856E-2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1.8806988990823701E-2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1.8884456622465989E-2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1.9076579460793972E-2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1.9288020002145689E-2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1.9539785970133085E-2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1.9819994601871449E-2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2.0129932389994051E-2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2.0500232945743369E-2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2.0937059179758664E-2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2.1429807921436568E-2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2.1945154822106773E-2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2.2487694592975279E-2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2.3099678743148656E-2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2.3744156426757715E-2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2.4423456573095255E-2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2.5142024875307544E-2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2.5890804322949275E-2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2.664925548017839E-2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2.7409320556492311E-2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2.8201196183477262E-2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2.8981036630624464E-2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2.9787501375830049E-2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3.0630461447410714E-2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3.1512558779286347E-2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3.2436334131589861E-2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3.3343283263071261E-2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3.4292330953186408E-2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3.5306560909979502E-2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3.6377908135725716E-2</v>
      </c>
      <c r="AY1064" s="79"/>
      <c r="AZ1064" s="79"/>
    </row>
    <row r="1065" spans="1:52" x14ac:dyDescent="0.25">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8.0430818839717713E-2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6.7721104784121369E-2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7.2746055762746717E-2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7.4131998037435823E-2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7.3072847188380266E-2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7.3078546347850409E-2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7.3192853128497673E-2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7.379139145393912E-2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7.4730832126072358E-2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7.6016686997398025E-2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7.7952791767565116E-2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8.058176878132102E-2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8.3779949770334525E-2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8.7193551289418469E-2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9.086314533375843E-2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9.5207542157191016E-2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9.9845384412612703E-2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0.10479058883031935</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0.11008424950630839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0.11563811747896563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0.12124974675259657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0.12684018285608722</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0.13269670954262766</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0.13840376003949142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0.14433134444584136</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0.15056902557263782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0.15713981745462244</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0.16406568679413838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0.17080292085025456</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0.17789457992774635</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0.18554565393050121</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0.19367806389247613</v>
      </c>
      <c r="AY1065" s="79"/>
      <c r="AZ1065" s="79"/>
    </row>
    <row r="1067" spans="1:52" x14ac:dyDescent="0.25">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72.246065125367679</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72.223708556447988</v>
      </c>
      <c r="T1067" s="93">
        <f>IF('Net zero activities &amp; levers'!$C$14="Off",('Activity data'!AM5*EF!$H4)*kgtoGg,IF('Net zero activities &amp; levers'!$C$14="On",('Net zero Activity data'!AM5*EF!$H4)*kgtoGg,"ERROR"))</f>
        <v>73.433953590671948</v>
      </c>
      <c r="U1067" s="93">
        <f>IF('Net zero activities &amp; levers'!$C$14="Off",('Activity data'!AN5*EF!$H4)*kgtoGg,IF('Net zero activities &amp; levers'!$C$14="On",('Net zero Activity data'!AN5*EF!$H4)*kgtoGg,"ERROR"))</f>
        <v>73.815520007442061</v>
      </c>
      <c r="V1067" s="93">
        <f>IF('Net zero activities &amp; levers'!$C$14="Off",('Activity data'!AO5*EF!$H4)*kgtoGg,IF('Net zero activities &amp; levers'!$C$14="On",('Net zero Activity data'!AO5*EF!$H4)*kgtoGg,"ERROR"))</f>
        <v>73.69387664151607</v>
      </c>
      <c r="W1067" s="93">
        <f>IF('Net zero activities &amp; levers'!$C$14="Off",('Activity data'!AP5*EF!$H4)*kgtoGg,IF('Net zero activities &amp; levers'!$C$14="On",('Net zero Activity data'!AP5*EF!$H4)*kgtoGg,"ERROR"))</f>
        <v>73.867797643681854</v>
      </c>
      <c r="X1067" s="93">
        <f>IF('Net zero activities &amp; levers'!$C$14="Off",('Activity data'!AQ5*EF!$H4)*kgtoGg,IF('Net zero activities &amp; levers'!$C$14="On",('Net zero Activity data'!AQ5*EF!$H4)*kgtoGg,"ERROR"))</f>
        <v>74.104125334437256</v>
      </c>
      <c r="Y1067" s="93">
        <f>IF('Net zero activities &amp; levers'!$C$14="Off",('Activity data'!AR5*EF!$H4)*kgtoGg,IF('Net zero activities &amp; levers'!$C$14="On",('Net zero Activity data'!AR5*EF!$H4)*kgtoGg,"ERROR"))</f>
        <v>74.43625124204452</v>
      </c>
      <c r="Z1067" s="93">
        <f>IF('Net zero activities &amp; levers'!$C$14="Off",('Activity data'!AS5*EF!$H4)*kgtoGg,IF('Net zero activities &amp; levers'!$C$14="On",('Net zero Activity data'!AS5*EF!$H4)*kgtoGg,"ERROR"))</f>
        <v>74.835653279987824</v>
      </c>
      <c r="AA1067" s="93">
        <f>IF('Net zero activities &amp; levers'!$C$14="Off",('Activity data'!AT5*EF!$H4)*kgtoGg,IF('Net zero activities &amp; levers'!$C$14="On",('Net zero Activity data'!AT5*EF!$H4)*kgtoGg,"ERROR"))</f>
        <v>75.303856336960493</v>
      </c>
      <c r="AB1067" s="93">
        <f>IF('Net zero activities &amp; levers'!$C$14="Off",('Activity data'!AU5*EF!$H4)*kgtoGg,IF('Net zero activities &amp; levers'!$C$14="On",('Net zero Activity data'!AU5*EF!$H4)*kgtoGg,"ERROR"))</f>
        <v>75.909370772409076</v>
      </c>
      <c r="AC1067" s="93">
        <f>IF('Net zero activities &amp; levers'!$C$14="Off",('Activity data'!AV5*EF!$H4)*kgtoGg,IF('Net zero activities &amp; levers'!$C$14="On",('Net zero Activity data'!AV5*EF!$H4)*kgtoGg,"ERROR"))</f>
        <v>76.664478114345883</v>
      </c>
      <c r="AD1067" s="93">
        <f>IF('Net zero activities &amp; levers'!$C$14="Off",('Activity data'!AW5*EF!$H4)*kgtoGg,IF('Net zero activities &amp; levers'!$C$14="On",('Net zero Activity data'!AW5*EF!$H4)*kgtoGg,"ERROR"))</f>
        <v>77.543244301457847</v>
      </c>
      <c r="AE1067" s="93">
        <f>IF('Net zero activities &amp; levers'!$C$14="Off",('Activity data'!AX5*EF!$H4)*kgtoGg,IF('Net zero activities &amp; levers'!$C$14="On",('Net zero Activity data'!AX5*EF!$H4)*kgtoGg,"ERROR"))</f>
        <v>78.469847600654177</v>
      </c>
      <c r="AF1067" s="93">
        <f>IF('Net zero activities &amp; levers'!$C$14="Off",('Activity data'!AY5*EF!$H4)*kgtoGg,IF('Net zero activities &amp; levers'!$C$14="On",('Net zero Activity data'!AY5*EF!$H4)*kgtoGg,"ERROR"))</f>
        <v>79.453945502873466</v>
      </c>
      <c r="AG1067" s="93">
        <f>IF('Net zero activities &amp; levers'!$C$14="Off",('Activity data'!AZ5*EF!$H4)*kgtoGg,IF('Net zero activities &amp; levers'!$C$14="On",('Net zero Activity data'!AZ5*EF!$H4)*kgtoGg,"ERROR"))</f>
        <v>80.588262140414244</v>
      </c>
      <c r="AH1067" s="93">
        <f>IF('Net zero activities &amp; levers'!$C$14="Off",('Activity data'!BA5*EF!$H4)*kgtoGg,IF('Net zero activities &amp; levers'!$C$14="On",('Net zero Activity data'!BA5*EF!$H4)*kgtoGg,"ERROR"))</f>
        <v>81.789525583734331</v>
      </c>
      <c r="AI1067" s="93">
        <f>IF('Net zero activities &amp; levers'!$C$14="Off",('Activity data'!BB5*EF!$H4)*kgtoGg,IF('Net zero activities &amp; levers'!$C$14="On",('Net zero Activity data'!BB5*EF!$H4)*kgtoGg,"ERROR"))</f>
        <v>83.062400052442698</v>
      </c>
      <c r="AJ1067" s="93">
        <f>IF('Net zero activities &amp; levers'!$C$14="Off",('Activity data'!BC5*EF!$H4)*kgtoGg,IF('Net zero activities &amp; levers'!$C$14="On",('Net zero Activity data'!BC5*EF!$H4)*kgtoGg,"ERROR"))</f>
        <v>84.41555806119554</v>
      </c>
      <c r="AK1067" s="93">
        <f>IF('Net zero activities &amp; levers'!$C$14="Off",('Activity data'!BD5*EF!$H4)*kgtoGg,IF('Net zero activities &amp; levers'!$C$14="On",('Net zero Activity data'!BD5*EF!$H4)*kgtoGg,"ERROR"))</f>
        <v>85.827840588614009</v>
      </c>
      <c r="AL1067" s="93">
        <f>IF('Net zero activities &amp; levers'!$C$14="Off",('Activity data'!BE5*EF!$H4)*kgtoGg,IF('Net zero activities &amp; levers'!$C$14="On",('Net zero Activity data'!BE5*EF!$H4)*kgtoGg,"ERROR"))</f>
        <v>87.253942574092775</v>
      </c>
      <c r="AM1067" s="93">
        <f>IF('Net zero activities &amp; levers'!$C$14="Off",('Activity data'!BF5*EF!$H4)*kgtoGg,IF('Net zero activities &amp; levers'!$C$14="On",('Net zero Activity data'!BF5*EF!$H4)*kgtoGg,"ERROR"))</f>
        <v>88.676405002762891</v>
      </c>
      <c r="AN1067" s="93">
        <f>IF('Net zero activities &amp; levers'!$C$14="Off",('Activity data'!BG5*EF!$H4)*kgtoGg,IF('Net zero activities &amp; levers'!$C$14="On",('Net zero Activity data'!BG5*EF!$H4)*kgtoGg,"ERROR"))</f>
        <v>90.160719665746086</v>
      </c>
      <c r="AO1067" s="93">
        <f>IF('Net zero activities &amp; levers'!$C$14="Off",('Activity data'!BH5*EF!$H4)*kgtoGg,IF('Net zero activities &amp; levers'!$C$14="On",('Net zero Activity data'!BH5*EF!$H4)*kgtoGg,"ERROR"))</f>
        <v>91.611506162683995</v>
      </c>
      <c r="AP1067" s="93">
        <f>IF('Net zero activities &amp; levers'!$C$14="Off",('Activity data'!BI5*EF!$H4)*kgtoGg,IF('Net zero activities &amp; levers'!$C$14="On",('Net zero Activity data'!BI5*EF!$H4)*kgtoGg,"ERROR"))</f>
        <v>93.11191624093901</v>
      </c>
      <c r="AQ1067" s="93">
        <f>IF('Net zero activities &amp; levers'!$C$14="Off",('Activity data'!BJ5*EF!$H4)*kgtoGg,IF('Net zero activities &amp; levers'!$C$14="On",('Net zero Activity data'!BJ5*EF!$H4)*kgtoGg,"ERROR"))</f>
        <v>94.682600951272718</v>
      </c>
      <c r="AR1067" s="93">
        <f>IF('Net zero activities &amp; levers'!$C$14="Off",('Activity data'!BK5*EF!$H4)*kgtoGg,IF('Net zero activities &amp; levers'!$C$14="On",('Net zero Activity data'!BK5*EF!$H4)*kgtoGg,"ERROR"))</f>
        <v>96.328293114276846</v>
      </c>
      <c r="AS1067" s="93">
        <f>IF('Net zero activities &amp; levers'!$C$14="Off",('Activity data'!BL5*EF!$H4)*kgtoGg,IF('Net zero activities &amp; levers'!$C$14="On",('Net zero Activity data'!BL5*EF!$H4)*kgtoGg,"ERROR"))</f>
        <v>98.05343909893719</v>
      </c>
      <c r="AT1067" s="93">
        <f>IF('Net zero activities &amp; levers'!$C$14="Off",('Activity data'!BM5*EF!$H4)*kgtoGg,IF('Net zero activities &amp; levers'!$C$14="On",('Net zero Activity data'!BM5*EF!$H4)*kgtoGg,"ERROR"))</f>
        <v>99.733350863160126</v>
      </c>
      <c r="AU1067" s="93">
        <f>IF('Net zero activities &amp; levers'!$C$14="Off",('Activity data'!BN5*EF!$H4)*kgtoGg,IF('Net zero activities &amp; levers'!$C$14="On",('Net zero Activity data'!BN5*EF!$H4)*kgtoGg,"ERROR"))</f>
        <v>101.49305940869296</v>
      </c>
      <c r="AV1067" s="93">
        <f>IF('Net zero activities &amp; levers'!$C$14="Off",('Activity data'!BO5*EF!$H4)*kgtoGg,IF('Net zero activities &amp; levers'!$C$14="On",('Net zero Activity data'!BO5*EF!$H4)*kgtoGg,"ERROR"))</f>
        <v>103.38056261943146</v>
      </c>
      <c r="AW1067" s="93">
        <f>IF('Net zero activities &amp; levers'!$C$14="Off",('Activity data'!BP5*EF!$H4)*kgtoGg,IF('Net zero activities &amp; levers'!$C$14="On",('Net zero Activity data'!BP5*EF!$H4)*kgtoGg,"ERROR"))</f>
        <v>105.37757099236671</v>
      </c>
      <c r="AY1067" s="79"/>
    </row>
    <row r="1068" spans="1:52" x14ac:dyDescent="0.25">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57.783598896292546</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57.765717742365183</v>
      </c>
      <c r="T1068" s="93">
        <f>IF('Net zero activities &amp; levers'!$C$14="Off",('Activity data'!AM6*EF!$H5)*kgtoGg,IF('Net zero activities &amp; levers'!$C$14="On",('Net zero Activity data'!AM6*EF!$H5)*kgtoGg,"ERROR"))</f>
        <v>58.733691755932206</v>
      </c>
      <c r="U1068" s="93">
        <f>IF('Net zero activities &amp; levers'!$C$14="Off",('Activity data'!AN6*EF!$H5)*kgtoGg,IF('Net zero activities &amp; levers'!$C$14="On",('Net zero Activity data'!AN6*EF!$H5)*kgtoGg,"ERROR"))</f>
        <v>59.038874892767126</v>
      </c>
      <c r="V1068" s="93">
        <f>IF('Net zero activities &amp; levers'!$C$14="Off",('Activity data'!AO6*EF!$H5)*kgtoGg,IF('Net zero activities &amp; levers'!$C$14="On",('Net zero Activity data'!AO6*EF!$H5)*kgtoGg,"ERROR"))</f>
        <v>58.941582514935</v>
      </c>
      <c r="W1068" s="93">
        <f>IF('Net zero activities &amp; levers'!$C$14="Off",('Activity data'!AP6*EF!$H5)*kgtoGg,IF('Net zero activities &amp; levers'!$C$14="On",('Net zero Activity data'!AP6*EF!$H5)*kgtoGg,"ERROR"))</f>
        <v>59.080687411670191</v>
      </c>
      <c r="X1068" s="93">
        <f>IF('Net zero activities &amp; levers'!$C$14="Off",('Activity data'!AQ6*EF!$H5)*kgtoGg,IF('Net zero activities &amp; levers'!$C$14="On",('Net zero Activity data'!AQ6*EF!$H5)*kgtoGg,"ERROR"))</f>
        <v>59.269706211060878</v>
      </c>
      <c r="Y1068" s="93">
        <f>IF('Net zero activities &amp; levers'!$C$14="Off",('Activity data'!AR6*EF!$H5)*kgtoGg,IF('Net zero activities &amp; levers'!$C$14="On",('Net zero Activity data'!AR6*EF!$H5)*kgtoGg,"ERROR"))</f>
        <v>59.535346010196534</v>
      </c>
      <c r="Z1068" s="93">
        <f>IF('Net zero activities &amp; levers'!$C$14="Off",('Activity data'!AS6*EF!$H5)*kgtoGg,IF('Net zero activities &amp; levers'!$C$14="On",('Net zero Activity data'!AS6*EF!$H5)*kgtoGg,"ERROR"))</f>
        <v>59.854794372108422</v>
      </c>
      <c r="AA1068" s="93">
        <f>IF('Net zero activities &amp; levers'!$C$14="Off",('Activity data'!AT6*EF!$H5)*kgtoGg,IF('Net zero activities &amp; levers'!$C$14="On",('Net zero Activity data'!AT6*EF!$H5)*kgtoGg,"ERROR"))</f>
        <v>60.229270928017449</v>
      </c>
      <c r="AB1068" s="93">
        <f>IF('Net zero activities &amp; levers'!$C$14="Off",('Activity data'!AU6*EF!$H5)*kgtoGg,IF('Net zero activities &amp; levers'!$C$14="On",('Net zero Activity data'!AU6*EF!$H5)*kgtoGg,"ERROR"))</f>
        <v>60.713571397574647</v>
      </c>
      <c r="AC1068" s="93">
        <f>IF('Net zero activities &amp; levers'!$C$14="Off",('Activity data'!AV6*EF!$H5)*kgtoGg,IF('Net zero activities &amp; levers'!$C$14="On",('Net zero Activity data'!AV6*EF!$H5)*kgtoGg,"ERROR"))</f>
        <v>61.317518750200797</v>
      </c>
      <c r="AD1068" s="93">
        <f>IF('Net zero activities &amp; levers'!$C$14="Off",('Activity data'!AW6*EF!$H5)*kgtoGg,IF('Net zero activities &amp; levers'!$C$14="On",('Net zero Activity data'!AW6*EF!$H5)*kgtoGg,"ERROR"))</f>
        <v>62.020370494328134</v>
      </c>
      <c r="AE1068" s="93">
        <f>IF('Net zero activities &amp; levers'!$C$14="Off",('Activity data'!AX6*EF!$H5)*kgtoGg,IF('Net zero activities &amp; levers'!$C$14="On",('Net zero Activity data'!AX6*EF!$H5)*kgtoGg,"ERROR"))</f>
        <v>62.761483152627669</v>
      </c>
      <c r="AF1068" s="93">
        <f>IF('Net zero activities &amp; levers'!$C$14="Off",('Activity data'!AY6*EF!$H5)*kgtoGg,IF('Net zero activities &amp; levers'!$C$14="On",('Net zero Activity data'!AY6*EF!$H5)*kgtoGg,"ERROR"))</f>
        <v>63.548580946228547</v>
      </c>
      <c r="AG1068" s="93">
        <f>IF('Net zero activities &amp; levers'!$C$14="Off",('Activity data'!AZ6*EF!$H5)*kgtoGg,IF('Net zero activities &amp; levers'!$C$14="On",('Net zero Activity data'!AZ6*EF!$H5)*kgtoGg,"ERROR"))</f>
        <v>64.455826171159586</v>
      </c>
      <c r="AH1068" s="93">
        <f>IF('Net zero activities &amp; levers'!$C$14="Off",('Activity data'!BA6*EF!$H5)*kgtoGg,IF('Net zero activities &amp; levers'!$C$14="On",('Net zero Activity data'!BA6*EF!$H5)*kgtoGg,"ERROR"))</f>
        <v>65.416616559634519</v>
      </c>
      <c r="AI1068" s="93">
        <f>IF('Net zero activities &amp; levers'!$C$14="Off",('Activity data'!BB6*EF!$H5)*kgtoGg,IF('Net zero activities &amp; levers'!$C$14="On",('Net zero Activity data'!BB6*EF!$H5)*kgtoGg,"ERROR"))</f>
        <v>66.434682631711155</v>
      </c>
      <c r="AJ1068" s="93">
        <f>IF('Net zero activities &amp; levers'!$C$14="Off",('Activity data'!BC6*EF!$H5)*kgtoGg,IF('Net zero activities &amp; levers'!$C$14="On",('Net zero Activity data'!BC6*EF!$H5)*kgtoGg,"ERROR"))</f>
        <v>67.516960808182034</v>
      </c>
      <c r="AK1068" s="93">
        <f>IF('Net zero activities &amp; levers'!$C$14="Off",('Activity data'!BD6*EF!$H5)*kgtoGg,IF('Net zero activities &amp; levers'!$C$14="On",('Net zero Activity data'!BD6*EF!$H5)*kgtoGg,"ERROR"))</f>
        <v>68.646527753468007</v>
      </c>
      <c r="AL1068" s="93">
        <f>IF('Net zero activities &amp; levers'!$C$14="Off",('Activity data'!BE6*EF!$H5)*kgtoGg,IF('Net zero activities &amp; levers'!$C$14="On",('Net zero Activity data'!BE6*EF!$H5)*kgtoGg,"ERROR"))</f>
        <v>69.787147730087</v>
      </c>
      <c r="AM1068" s="93">
        <f>IF('Net zero activities &amp; levers'!$C$14="Off",('Activity data'!BF6*EF!$H5)*kgtoGg,IF('Net zero activities &amp; levers'!$C$14="On",('Net zero Activity data'!BF6*EF!$H5)*kgtoGg,"ERROR"))</f>
        <v>70.924856728918783</v>
      </c>
      <c r="AN1068" s="93">
        <f>IF('Net zero activities &amp; levers'!$C$14="Off",('Activity data'!BG6*EF!$H5)*kgtoGg,IF('Net zero activities &amp; levers'!$C$14="On",('Net zero Activity data'!BG6*EF!$H5)*kgtoGg,"ERROR"))</f>
        <v>72.112036168696903</v>
      </c>
      <c r="AO1068" s="93">
        <f>IF('Net zero activities &amp; levers'!$C$14="Off",('Activity data'!BH6*EF!$H5)*kgtoGg,IF('Net zero activities &amp; levers'!$C$14="On",('Net zero Activity data'!BH6*EF!$H5)*kgtoGg,"ERROR"))</f>
        <v>73.272399226224607</v>
      </c>
      <c r="AP1068" s="93">
        <f>IF('Net zero activities &amp; levers'!$C$14="Off",('Activity data'!BI6*EF!$H5)*kgtoGg,IF('Net zero activities &amp; levers'!$C$14="On",('Net zero Activity data'!BI6*EF!$H5)*kgtoGg,"ERROR"))</f>
        <v>74.472452045591268</v>
      </c>
      <c r="AQ1068" s="93">
        <f>IF('Net zero activities &amp; levers'!$C$14="Off",('Activity data'!BJ6*EF!$H5)*kgtoGg,IF('Net zero activities &amp; levers'!$C$14="On",('Net zero Activity data'!BJ6*EF!$H5)*kgtoGg,"ERROR"))</f>
        <v>75.728711679067047</v>
      </c>
      <c r="AR1068" s="93">
        <f>IF('Net zero activities &amp; levers'!$C$14="Off",('Activity data'!BK6*EF!$H5)*kgtoGg,IF('Net zero activities &amp; levers'!$C$14="On",('Net zero Activity data'!BK6*EF!$H5)*kgtoGg,"ERROR"))</f>
        <v>77.044963514911501</v>
      </c>
      <c r="AS1068" s="93">
        <f>IF('Net zero activities &amp; levers'!$C$14="Off",('Activity data'!BL6*EF!$H5)*kgtoGg,IF('Net zero activities &amp; levers'!$C$14="On",('Net zero Activity data'!BL6*EF!$H5)*kgtoGg,"ERROR"))</f>
        <v>78.424763832647557</v>
      </c>
      <c r="AT1068" s="93">
        <f>IF('Net zero activities &amp; levers'!$C$14="Off",('Activity data'!BM6*EF!$H5)*kgtoGg,IF('Net zero activities &amp; levers'!$C$14="On",('Net zero Activity data'!BM6*EF!$H5)*kgtoGg,"ERROR"))</f>
        <v>79.768385072040658</v>
      </c>
      <c r="AU1068" s="93">
        <f>IF('Net zero activities &amp; levers'!$C$14="Off",('Activity data'!BN6*EF!$H5)*kgtoGg,IF('Net zero activities &amp; levers'!$C$14="On",('Net zero Activity data'!BN6*EF!$H5)*kgtoGg,"ERROR"))</f>
        <v>81.17582909813396</v>
      </c>
      <c r="AV1068" s="93">
        <f>IF('Net zero activities &amp; levers'!$C$14="Off",('Activity data'!BO6*EF!$H5)*kgtoGg,IF('Net zero activities &amp; levers'!$C$14="On",('Net zero Activity data'!BO6*EF!$H5)*kgtoGg,"ERROR"))</f>
        <v>82.685485413055972</v>
      </c>
      <c r="AW1068" s="93">
        <f>IF('Net zero activities &amp; levers'!$C$14="Off",('Activity data'!BP6*EF!$H5)*kgtoGg,IF('Net zero activities &amp; levers'!$C$14="On",('Net zero Activity data'!BP6*EF!$H5)*kgtoGg,"ERROR"))</f>
        <v>84.282725769523637</v>
      </c>
      <c r="AY1068" s="79"/>
    </row>
    <row r="1069" spans="1:52" x14ac:dyDescent="0.25">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26.126191807126638</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26.118107048368749</v>
      </c>
      <c r="T1069" s="93">
        <f>IF('Net zero activities &amp; levers'!$C$14="Off",('Activity data'!AM7*EF!$H6)*kgtoGg,IF('Net zero activities &amp; levers'!$C$14="On",('Net zero Activity data'!AM7*EF!$H6)*kgtoGg,"ERROR"))</f>
        <v>26.555765401704527</v>
      </c>
      <c r="U1069" s="93">
        <f>IF('Net zero activities &amp; levers'!$C$14="Off",('Activity data'!AN7*EF!$H6)*kgtoGg,IF('Net zero activities &amp; levers'!$C$14="On",('Net zero Activity data'!AN7*EF!$H6)*kgtoGg,"ERROR"))</f>
        <v>26.693750458390934</v>
      </c>
      <c r="V1069" s="93">
        <f>IF('Net zero activities &amp; levers'!$C$14="Off",('Activity data'!AO7*EF!$H6)*kgtoGg,IF('Net zero activities &amp; levers'!$C$14="On",('Net zero Activity data'!AO7*EF!$H6)*kgtoGg,"ERROR"))</f>
        <v>26.649760825118427</v>
      </c>
      <c r="W1069" s="93">
        <f>IF('Net zero activities &amp; levers'!$C$14="Off",('Activity data'!AP7*EF!$H6)*kgtoGg,IF('Net zero activities &amp; levers'!$C$14="On",('Net zero Activity data'!AP7*EF!$H6)*kgtoGg,"ERROR"))</f>
        <v>26.71265550947232</v>
      </c>
      <c r="X1069" s="93">
        <f>IF('Net zero activities &amp; levers'!$C$14="Off",('Activity data'!AQ7*EF!$H6)*kgtoGg,IF('Net zero activities &amp; levers'!$C$14="On",('Net zero Activity data'!AQ7*EF!$H6)*kgtoGg,"ERROR"))</f>
        <v>26.798118192696624</v>
      </c>
      <c r="Y1069" s="93">
        <f>IF('Net zero activities &amp; levers'!$C$14="Off",('Activity data'!AR7*EF!$H6)*kgtoGg,IF('Net zero activities &amp; levers'!$C$14="On",('Net zero Activity data'!AR7*EF!$H6)*kgtoGg,"ERROR"))</f>
        <v>26.918224182568949</v>
      </c>
      <c r="Z1069" s="93">
        <f>IF('Net zero activities &amp; levers'!$C$14="Off",('Activity data'!AS7*EF!$H6)*kgtoGg,IF('Net zero activities &amp; levers'!$C$14="On",('Net zero Activity data'!AS7*EF!$H6)*kgtoGg,"ERROR"))</f>
        <v>27.062659097236711</v>
      </c>
      <c r="AA1069" s="93">
        <f>IF('Net zero activities &amp; levers'!$C$14="Off",('Activity data'!AT7*EF!$H6)*kgtoGg,IF('Net zero activities &amp; levers'!$C$14="On",('Net zero Activity data'!AT7*EF!$H6)*kgtoGg,"ERROR"))</f>
        <v>27.231974378974542</v>
      </c>
      <c r="AB1069" s="93">
        <f>IF('Net zero activities &amp; levers'!$C$14="Off",('Activity data'!AU7*EF!$H6)*kgtoGg,IF('Net zero activities &amp; levers'!$C$14="On",('Net zero Activity data'!AU7*EF!$H6)*kgtoGg,"ERROR"))</f>
        <v>27.450945284241996</v>
      </c>
      <c r="AC1069" s="93">
        <f>IF('Net zero activities &amp; levers'!$C$14="Off",('Activity data'!AV7*EF!$H6)*kgtoGg,IF('Net zero activities &amp; levers'!$C$14="On",('Net zero Activity data'!AV7*EF!$H6)*kgtoGg,"ERROR"))</f>
        <v>27.724013156051718</v>
      </c>
      <c r="AD1069" s="93">
        <f>IF('Net zero activities &amp; levers'!$C$14="Off",('Activity data'!AW7*EF!$H6)*kgtoGg,IF('Net zero activities &amp; levers'!$C$14="On",('Net zero Activity data'!AW7*EF!$H6)*kgtoGg,"ERROR"))</f>
        <v>28.041799514634214</v>
      </c>
      <c r="AE1069" s="93">
        <f>IF('Net zero activities &amp; levers'!$C$14="Off",('Activity data'!AX7*EF!$H6)*kgtoGg,IF('Net zero activities &amp; levers'!$C$14="On",('Net zero Activity data'!AX7*EF!$H6)*kgtoGg,"ERROR"))</f>
        <v>28.37688510693479</v>
      </c>
      <c r="AF1069" s="93">
        <f>IF('Net zero activities &amp; levers'!$C$14="Off",('Activity data'!AY7*EF!$H6)*kgtoGg,IF('Net zero activities &amp; levers'!$C$14="On",('Net zero Activity data'!AY7*EF!$H6)*kgtoGg,"ERROR"))</f>
        <v>28.732762350986167</v>
      </c>
      <c r="AG1069" s="93">
        <f>IF('Net zero activities &amp; levers'!$C$14="Off",('Activity data'!AZ7*EF!$H6)*kgtoGg,IF('Net zero activities &amp; levers'!$C$14="On",('Net zero Activity data'!AZ7*EF!$H6)*kgtoGg,"ERROR"))</f>
        <v>29.142962878737809</v>
      </c>
      <c r="AH1069" s="93">
        <f>IF('Net zero activities &amp; levers'!$C$14="Off",('Activity data'!BA7*EF!$H6)*kgtoGg,IF('Net zero activities &amp; levers'!$C$14="On",('Net zero Activity data'!BA7*EF!$H6)*kgtoGg,"ERROR"))</f>
        <v>29.577373238341593</v>
      </c>
      <c r="AI1069" s="93">
        <f>IF('Net zero activities &amp; levers'!$C$14="Off",('Activity data'!BB7*EF!$H6)*kgtoGg,IF('Net zero activities &amp; levers'!$C$14="On",('Net zero Activity data'!BB7*EF!$H6)*kgtoGg,"ERROR"))</f>
        <v>30.037680141674837</v>
      </c>
      <c r="AJ1069" s="93">
        <f>IF('Net zero activities &amp; levers'!$C$14="Off",('Activity data'!BC7*EF!$H6)*kgtoGg,IF('Net zero activities &amp; levers'!$C$14="On",('Net zero Activity data'!BC7*EF!$H6)*kgtoGg,"ERROR"))</f>
        <v>30.527019811879413</v>
      </c>
      <c r="AK1069" s="93">
        <f>IF('Net zero activities &amp; levers'!$C$14="Off",('Activity data'!BD7*EF!$H6)*kgtoGg,IF('Net zero activities &amp; levers'!$C$14="On",('Net zero Activity data'!BD7*EF!$H6)*kgtoGg,"ERROR"))</f>
        <v>31.037740556783113</v>
      </c>
      <c r="AL1069" s="93">
        <f>IF('Net zero activities &amp; levers'!$C$14="Off",('Activity data'!BE7*EF!$H6)*kgtoGg,IF('Net zero activities &amp; levers'!$C$14="On",('Net zero Activity data'!BE7*EF!$H6)*kgtoGg,"ERROR"))</f>
        <v>31.553458803091583</v>
      </c>
      <c r="AM1069" s="93">
        <f>IF('Net zero activities &amp; levers'!$C$14="Off",('Activity data'!BF7*EF!$H6)*kgtoGg,IF('Net zero activities &amp; levers'!$C$14="On",('Net zero Activity data'!BF7*EF!$H6)*kgtoGg,"ERROR"))</f>
        <v>32.067860884165157</v>
      </c>
      <c r="AN1069" s="93">
        <f>IF('Net zero activities &amp; levers'!$C$14="Off",('Activity data'!BG7*EF!$H6)*kgtoGg,IF('Net zero activities &amp; levers'!$C$14="On",('Net zero Activity data'!BG7*EF!$H6)*kgtoGg,"ERROR"))</f>
        <v>32.604630457981209</v>
      </c>
      <c r="AO1069" s="93">
        <f>IF('Net zero activities &amp; levers'!$C$14="Off",('Activity data'!BH7*EF!$H6)*kgtoGg,IF('Net zero activities &amp; levers'!$C$14="On",('Net zero Activity data'!BH7*EF!$H6)*kgtoGg,"ERROR"))</f>
        <v>33.129275311986966</v>
      </c>
      <c r="AP1069" s="93">
        <f>IF('Net zero activities &amp; levers'!$C$14="Off",('Activity data'!BI7*EF!$H6)*kgtoGg,IF('Net zero activities &amp; levers'!$C$14="On",('Net zero Activity data'!BI7*EF!$H6)*kgtoGg,"ERROR"))</f>
        <v>33.671865436802946</v>
      </c>
      <c r="AQ1069" s="93">
        <f>IF('Net zero activities &amp; levers'!$C$14="Off",('Activity data'!BJ7*EF!$H6)*kgtoGg,IF('Net zero activities &amp; levers'!$C$14="On",('Net zero Activity data'!BJ7*EF!$H6)*kgtoGg,"ERROR"))</f>
        <v>34.239868828260882</v>
      </c>
      <c r="AR1069" s="93">
        <f>IF('Net zero activities &amp; levers'!$C$14="Off",('Activity data'!BK7*EF!$H6)*kgtoGg,IF('Net zero activities &amp; levers'!$C$14="On",('Net zero Activity data'!BK7*EF!$H6)*kgtoGg,"ERROR"))</f>
        <v>34.834997006266434</v>
      </c>
      <c r="AS1069" s="93">
        <f>IF('Net zero activities &amp; levers'!$C$14="Off",('Activity data'!BL7*EF!$H6)*kgtoGg,IF('Net zero activities &amp; levers'!$C$14="On",('Net zero Activity data'!BL7*EF!$H6)*kgtoGg,"ERROR"))</f>
        <v>35.458857901836573</v>
      </c>
      <c r="AT1069" s="93">
        <f>IF('Net zero activities &amp; levers'!$C$14="Off",('Activity data'!BM7*EF!$H6)*kgtoGg,IF('Net zero activities &amp; levers'!$C$14="On",('Net zero Activity data'!BM7*EF!$H6)*kgtoGg,"ERROR"))</f>
        <v>36.066360841892561</v>
      </c>
      <c r="AU1069" s="93">
        <f>IF('Net zero activities &amp; levers'!$C$14="Off",('Activity data'!BN7*EF!$H6)*kgtoGg,IF('Net zero activities &amp; levers'!$C$14="On",('Net zero Activity data'!BN7*EF!$H6)*kgtoGg,"ERROR"))</f>
        <v>36.702720523287681</v>
      </c>
      <c r="AV1069" s="93">
        <f>IF('Net zero activities &amp; levers'!$C$14="Off",('Activity data'!BO7*EF!$H6)*kgtoGg,IF('Net zero activities &amp; levers'!$C$14="On",('Net zero Activity data'!BO7*EF!$H6)*kgtoGg,"ERROR"))</f>
        <v>37.385294319310326</v>
      </c>
      <c r="AW1069" s="93">
        <f>IF('Net zero activities &amp; levers'!$C$14="Off",('Activity data'!BP7*EF!$H6)*kgtoGg,IF('Net zero activities &amp; levers'!$C$14="On",('Net zero Activity data'!BP7*EF!$H6)*kgtoGg,"ERROR"))</f>
        <v>38.107468235650359</v>
      </c>
      <c r="AY1069" s="79"/>
    </row>
    <row r="1070" spans="1:52" x14ac:dyDescent="0.25">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413.68555596285609</v>
      </c>
      <c r="S1070" s="93">
        <f>IF('Net zero activities &amp; levers'!$C$14="Off",('Activity data'!AL8*EF!$H7)*kgtoGg,IF('Net zero activities &amp; levers'!$C$14="On",('Net zero Activity data'!AL8*EF!$H7)*kgtoGg,"ERROR"))</f>
        <v>367.10775140126185</v>
      </c>
      <c r="T1070" s="93">
        <f>IF('Net zero activities &amp; levers'!$C$14="Off",('Activity data'!AM8*EF!$H7)*kgtoGg,IF('Net zero activities &amp; levers'!$C$14="On",('Net zero Activity data'!AM8*EF!$H7)*kgtoGg,"ERROR"))</f>
        <v>380.83942188791741</v>
      </c>
      <c r="U1070" s="93">
        <f>IF('Net zero activities &amp; levers'!$C$14="Off",('Activity data'!AN8*EF!$H7)*kgtoGg,IF('Net zero activities &amp; levers'!$C$14="On",('Net zero Activity data'!AN8*EF!$H7)*kgtoGg,"ERROR"))</f>
        <v>381.67212300528638</v>
      </c>
      <c r="V1070" s="93">
        <f>IF('Net zero activities &amp; levers'!$C$14="Off",('Activity data'!AO8*EF!$H7)*kgtoGg,IF('Net zero activities &amp; levers'!$C$14="On",('Net zero Activity data'!AO8*EF!$H7)*kgtoGg,"ERROR"))</f>
        <v>374.38785811845224</v>
      </c>
      <c r="W1070" s="93">
        <f>IF('Net zero activities &amp; levers'!$C$14="Off",('Activity data'!AP8*EF!$H7)*kgtoGg,IF('Net zero activities &amp; levers'!$C$14="On",('Net zero Activity data'!AP8*EF!$H7)*kgtoGg,"ERROR"))</f>
        <v>371.02013444151527</v>
      </c>
      <c r="X1070" s="93">
        <f>IF('Net zero activities &amp; levers'!$C$14="Off",('Activity data'!AQ8*EF!$H7)*kgtoGg,IF('Net zero activities &amp; levers'!$C$14="On",('Net zero Activity data'!AQ8*EF!$H7)*kgtoGg,"ERROR"))</f>
        <v>368.19348338242031</v>
      </c>
      <c r="Y1070" s="93">
        <f>IF('Net zero activities &amp; levers'!$C$14="Off",('Activity data'!AR8*EF!$H7)*kgtoGg,IF('Net zero activities &amp; levers'!$C$14="On",('Net zero Activity data'!AR8*EF!$H7)*kgtoGg,"ERROR"))</f>
        <v>366.87055085566737</v>
      </c>
      <c r="Z1070" s="93">
        <f>IF('Net zero activities &amp; levers'!$C$14="Off",('Activity data'!AS8*EF!$H7)*kgtoGg,IF('Net zero activities &amp; levers'!$C$14="On",('Net zero Activity data'!AS8*EF!$H7)*kgtoGg,"ERROR"))</f>
        <v>366.5529934062356</v>
      </c>
      <c r="AA1070" s="93">
        <f>IF('Net zero activities &amp; levers'!$C$14="Off",('Activity data'!AT8*EF!$H7)*kgtoGg,IF('Net zero activities &amp; levers'!$C$14="On",('Net zero Activity data'!AT8*EF!$H7)*kgtoGg,"ERROR"))</f>
        <v>367.22165264198151</v>
      </c>
      <c r="AB1070" s="93">
        <f>IF('Net zero activities &amp; levers'!$C$14="Off",('Activity data'!AU8*EF!$H7)*kgtoGg,IF('Net zero activities &amp; levers'!$C$14="On",('Net zero Activity data'!AU8*EF!$H7)*kgtoGg,"ERROR"))</f>
        <v>369.78949605483501</v>
      </c>
      <c r="AC1070" s="93">
        <f>IF('Net zero activities &amp; levers'!$C$14="Off",('Activity data'!AV8*EF!$H7)*kgtoGg,IF('Net zero activities &amp; levers'!$C$14="On",('Net zero Activity data'!AV8*EF!$H7)*kgtoGg,"ERROR"))</f>
        <v>374.32729222117479</v>
      </c>
      <c r="AD1070" s="93">
        <f>IF('Net zero activities &amp; levers'!$C$14="Off",('Activity data'!AW8*EF!$H7)*kgtoGg,IF('Net zero activities &amp; levers'!$C$14="On",('Net zero Activity data'!AW8*EF!$H7)*kgtoGg,"ERROR"))</f>
        <v>377.19311708928177</v>
      </c>
      <c r="AE1070" s="93">
        <f>IF('Net zero activities &amp; levers'!$C$14="Off",('Activity data'!AX8*EF!$H7)*kgtoGg,IF('Net zero activities &amp; levers'!$C$14="On",('Net zero Activity data'!AX8*EF!$H7)*kgtoGg,"ERROR"))</f>
        <v>380.30935070420128</v>
      </c>
      <c r="AF1070" s="93">
        <f>IF('Net zero activities &amp; levers'!$C$14="Off",('Activity data'!AY8*EF!$H7)*kgtoGg,IF('Net zero activities &amp; levers'!$C$14="On",('Net zero Activity data'!AY8*EF!$H7)*kgtoGg,"ERROR"))</f>
        <v>383.76102612503496</v>
      </c>
      <c r="AG1070" s="93">
        <f>IF('Net zero activities &amp; levers'!$C$14="Off",('Activity data'!AZ8*EF!$H7)*kgtoGg,IF('Net zero activities &amp; levers'!$C$14="On",('Net zero Activity data'!AZ8*EF!$H7)*kgtoGg,"ERROR"))</f>
        <v>388.68748984209822</v>
      </c>
      <c r="AH1070" s="93">
        <f>IF('Net zero activities &amp; levers'!$C$14="Off",('Activity data'!BA8*EF!$H7)*kgtoGg,IF('Net zero activities &amp; levers'!$C$14="On",('Net zero Activity data'!BA8*EF!$H7)*kgtoGg,"ERROR"))</f>
        <v>393.92268734105562</v>
      </c>
      <c r="AI1070" s="93">
        <f>IF('Net zero activities &amp; levers'!$C$14="Off",('Activity data'!BB8*EF!$H7)*kgtoGg,IF('Net zero activities &amp; levers'!$C$14="On",('Net zero Activity data'!BB8*EF!$H7)*kgtoGg,"ERROR"))</f>
        <v>399.46311574560417</v>
      </c>
      <c r="AJ1070" s="93">
        <f>IF('Net zero activities &amp; levers'!$C$14="Off",('Activity data'!BC8*EF!$H7)*kgtoGg,IF('Net zero activities &amp; levers'!$C$14="On",('Net zero Activity data'!BC8*EF!$H7)*kgtoGg,"ERROR"))</f>
        <v>405.36632763723298</v>
      </c>
      <c r="AK1070" s="93">
        <f>IF('Net zero activities &amp; levers'!$C$14="Off",('Activity data'!BD8*EF!$H7)*kgtoGg,IF('Net zero activities &amp; levers'!$C$14="On",('Net zero Activity data'!BD8*EF!$H7)*kgtoGg,"ERROR"))</f>
        <v>411.34318539398583</v>
      </c>
      <c r="AL1070" s="93">
        <f>IF('Net zero activities &amp; levers'!$C$14="Off",('Activity data'!BE8*EF!$H7)*kgtoGg,IF('Net zero activities &amp; levers'!$C$14="On",('Net zero Activity data'!BE8*EF!$H7)*kgtoGg,"ERROR"))</f>
        <v>416.84322212096885</v>
      </c>
      <c r="AM1070" s="93">
        <f>IF('Net zero activities &amp; levers'!$C$14="Off",('Activity data'!BF8*EF!$H7)*kgtoGg,IF('Net zero activities &amp; levers'!$C$14="On",('Net zero Activity data'!BF8*EF!$H7)*kgtoGg,"ERROR"))</f>
        <v>421.66976796734122</v>
      </c>
      <c r="AN1070" s="93">
        <f>IF('Net zero activities &amp; levers'!$C$14="Off",('Activity data'!BG8*EF!$H7)*kgtoGg,IF('Net zero activities &amp; levers'!$C$14="On",('Net zero Activity data'!BG8*EF!$H7)*kgtoGg,"ERROR"))</f>
        <v>428.70653475916799</v>
      </c>
      <c r="AO1070" s="93">
        <f>IF('Net zero activities &amp; levers'!$C$14="Off",('Activity data'!BH8*EF!$H7)*kgtoGg,IF('Net zero activities &amp; levers'!$C$14="On",('Net zero Activity data'!BH8*EF!$H7)*kgtoGg,"ERROR"))</f>
        <v>434.88384487983222</v>
      </c>
      <c r="AP1070" s="93">
        <f>IF('Net zero activities &amp; levers'!$C$14="Off",('Activity data'!BI8*EF!$H7)*kgtoGg,IF('Net zero activities &amp; levers'!$C$14="On",('Net zero Activity data'!BI8*EF!$H7)*kgtoGg,"ERROR"))</f>
        <v>441.09188912493386</v>
      </c>
      <c r="AQ1070" s="93">
        <f>IF('Net zero activities &amp; levers'!$C$14="Off",('Activity data'!BJ8*EF!$H7)*kgtoGg,IF('Net zero activities &amp; levers'!$C$14="On",('Net zero Activity data'!BJ8*EF!$H7)*kgtoGg,"ERROR"))</f>
        <v>447.51334146869289</v>
      </c>
      <c r="AR1070" s="93">
        <f>IF('Net zero activities &amp; levers'!$C$14="Off",('Activity data'!BK8*EF!$H7)*kgtoGg,IF('Net zero activities &amp; levers'!$C$14="On",('Net zero Activity data'!BK8*EF!$H7)*kgtoGg,"ERROR"))</f>
        <v>454.16271351860905</v>
      </c>
      <c r="AS1070" s="93">
        <f>IF('Net zero activities &amp; levers'!$C$14="Off",('Activity data'!BL8*EF!$H7)*kgtoGg,IF('Net zero activities &amp; levers'!$C$14="On",('Net zero Activity data'!BL8*EF!$H7)*kgtoGg,"ERROR"))</f>
        <v>461.04859559187889</v>
      </c>
      <c r="AT1070" s="93">
        <f>IF('Net zero activities &amp; levers'!$C$14="Off",('Activity data'!BM8*EF!$H7)*kgtoGg,IF('Net zero activities &amp; levers'!$C$14="On",('Net zero Activity data'!BM8*EF!$H7)*kgtoGg,"ERROR"))</f>
        <v>466.95077939830412</v>
      </c>
      <c r="AU1070" s="93">
        <f>IF('Net zero activities &amp; levers'!$C$14="Off",('Activity data'!BN8*EF!$H7)*kgtoGg,IF('Net zero activities &amp; levers'!$C$14="On",('Net zero Activity data'!BN8*EF!$H7)*kgtoGg,"ERROR"))</f>
        <v>473.05678094171992</v>
      </c>
      <c r="AV1070" s="93">
        <f>IF('Net zero activities &amp; levers'!$C$14="Off",('Activity data'!BO8*EF!$H7)*kgtoGg,IF('Net zero activities &amp; levers'!$C$14="On",('Net zero Activity data'!BO8*EF!$H7)*kgtoGg,"ERROR"))</f>
        <v>479.75623425821254</v>
      </c>
      <c r="AW1070" s="93">
        <f>IF('Net zero activities &amp; levers'!$C$14="Off",('Activity data'!BP8*EF!$H7)*kgtoGg,IF('Net zero activities &amp; levers'!$C$14="On",('Net zero Activity data'!BP8*EF!$H7)*kgtoGg,"ERROR"))</f>
        <v>486.8226667581352</v>
      </c>
      <c r="AY1070" s="79"/>
    </row>
    <row r="1071" spans="1:52" x14ac:dyDescent="0.25">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291.3087348709679</v>
      </c>
      <c r="S1071" s="93">
        <f>IF('Net zero activities &amp; levers'!$C$14="Off",('Activity data'!AL9*EF!$H8)*kgtoGg,IF('Net zero activities &amp; levers'!$C$14="On",('Net zero Activity data'!AL9*EF!$H8)*kgtoGg,"ERROR"))</f>
        <v>258.50961697978511</v>
      </c>
      <c r="T1071" s="93">
        <f>IF('Net zero activities &amp; levers'!$C$14="Off",('Activity data'!AM9*EF!$H8)*kgtoGg,IF('Net zero activities &amp; levers'!$C$14="On",('Net zero Activity data'!AM9*EF!$H8)*kgtoGg,"ERROR"))</f>
        <v>268.17917275584364</v>
      </c>
      <c r="U1071" s="93">
        <f>IF('Net zero activities &amp; levers'!$C$14="Off",('Activity data'!AN9*EF!$H8)*kgtoGg,IF('Net zero activities &amp; levers'!$C$14="On",('Net zero Activity data'!AN9*EF!$H8)*kgtoGg,"ERROR"))</f>
        <v>268.76554350418132</v>
      </c>
      <c r="V1071" s="93">
        <f>IF('Net zero activities &amp; levers'!$C$14="Off",('Activity data'!AO9*EF!$H8)*kgtoGg,IF('Net zero activities &amp; levers'!$C$14="On",('Net zero Activity data'!AO9*EF!$H8)*kgtoGg,"ERROR"))</f>
        <v>263.63611619384227</v>
      </c>
      <c r="W1071" s="93">
        <f>IF('Net zero activities &amp; levers'!$C$14="Off",('Activity data'!AP9*EF!$H8)*kgtoGg,IF('Net zero activities &amp; levers'!$C$14="On",('Net zero Activity data'!AP9*EF!$H8)*kgtoGg,"ERROR"))</f>
        <v>261.26463546510337</v>
      </c>
      <c r="X1071" s="93">
        <f>IF('Net zero activities &amp; levers'!$C$14="Off",('Activity data'!AQ9*EF!$H8)*kgtoGg,IF('Net zero activities &amp; levers'!$C$14="On",('Net zero Activity data'!AQ9*EF!$H8)*kgtoGg,"ERROR"))</f>
        <v>259.27416678163655</v>
      </c>
      <c r="Y1071" s="93">
        <f>IF('Net zero activities &amp; levers'!$C$14="Off",('Activity data'!AR9*EF!$H8)*kgtoGg,IF('Net zero activities &amp; levers'!$C$14="On",('Net zero Activity data'!AR9*EF!$H8)*kgtoGg,"ERROR"))</f>
        <v>258.34258530596463</v>
      </c>
      <c r="Z1071" s="93">
        <f>IF('Net zero activities &amp; levers'!$C$14="Off",('Activity data'!AS9*EF!$H8)*kgtoGg,IF('Net zero activities &amp; levers'!$C$14="On",('Net zero Activity data'!AS9*EF!$H8)*kgtoGg,"ERROR"))</f>
        <v>258.1189679775145</v>
      </c>
      <c r="AA1071" s="93">
        <f>IF('Net zero activities &amp; levers'!$C$14="Off",('Activity data'!AT9*EF!$H8)*kgtoGg,IF('Net zero activities &amp; levers'!$C$14="On",('Net zero Activity data'!AT9*EF!$H8)*kgtoGg,"ERROR"))</f>
        <v>258.58982385637535</v>
      </c>
      <c r="AB1071" s="93">
        <f>IF('Net zero activities &amp; levers'!$C$14="Off",('Activity data'!AU9*EF!$H8)*kgtoGg,IF('Net zero activities &amp; levers'!$C$14="On",('Net zero Activity data'!AU9*EF!$H8)*kgtoGg,"ERROR"))</f>
        <v>260.39804559668738</v>
      </c>
      <c r="AC1071" s="93">
        <f>IF('Net zero activities &amp; levers'!$C$14="Off",('Activity data'!AV9*EF!$H8)*kgtoGg,IF('Net zero activities &amp; levers'!$C$14="On",('Net zero Activity data'!AV9*EF!$H8)*kgtoGg,"ERROR"))</f>
        <v>263.59346695299269</v>
      </c>
      <c r="AD1071" s="93">
        <f>IF('Net zero activities &amp; levers'!$C$14="Off",('Activity data'!AW9*EF!$H8)*kgtoGg,IF('Net zero activities &amp; levers'!$C$14="On",('Net zero Activity data'!AW9*EF!$H8)*kgtoGg,"ERROR"))</f>
        <v>265.61152101520645</v>
      </c>
      <c r="AE1071" s="93">
        <f>IF('Net zero activities &amp; levers'!$C$14="Off",('Activity data'!AX9*EF!$H8)*kgtoGg,IF('Net zero activities &amp; levers'!$C$14="On",('Net zero Activity data'!AX9*EF!$H8)*kgtoGg,"ERROR"))</f>
        <v>267.80590769088269</v>
      </c>
      <c r="AF1071" s="93">
        <f>IF('Net zero activities &amp; levers'!$C$14="Off",('Activity data'!AY9*EF!$H8)*kgtoGg,IF('Net zero activities &amp; levers'!$C$14="On",('Net zero Activity data'!AY9*EF!$H8)*kgtoGg,"ERROR"))</f>
        <v>270.23650548559647</v>
      </c>
      <c r="AG1071" s="93">
        <f>IF('Net zero activities &amp; levers'!$C$14="Off",('Activity data'!AZ9*EF!$H8)*kgtoGg,IF('Net zero activities &amp; levers'!$C$14="On",('Net zero Activity data'!AZ9*EF!$H8)*kgtoGg,"ERROR"))</f>
        <v>273.70561841961023</v>
      </c>
      <c r="AH1071" s="93">
        <f>IF('Net zero activities &amp; levers'!$C$14="Off",('Activity data'!BA9*EF!$H8)*kgtoGg,IF('Net zero activities &amp; levers'!$C$14="On",('Net zero Activity data'!BA9*EF!$H8)*kgtoGg,"ERROR"))</f>
        <v>277.39213523954453</v>
      </c>
      <c r="AI1071" s="93">
        <f>IF('Net zero activities &amp; levers'!$C$14="Off",('Activity data'!BB9*EF!$H8)*kgtoGg,IF('Net zero activities &amp; levers'!$C$14="On",('Net zero Activity data'!BB9*EF!$H8)*kgtoGg,"ERROR"))</f>
        <v>281.29358929301202</v>
      </c>
      <c r="AJ1071" s="93">
        <f>IF('Net zero activities &amp; levers'!$C$14="Off",('Activity data'!BC9*EF!$H8)*kgtoGg,IF('Net zero activities &amp; levers'!$C$14="On",('Net zero Activity data'!BC9*EF!$H8)*kgtoGg,"ERROR"))</f>
        <v>285.45050790677192</v>
      </c>
      <c r="AK1071" s="93">
        <f>IF('Net zero activities &amp; levers'!$C$14="Off",('Activity data'!BD9*EF!$H8)*kgtoGg,IF('Net zero activities &amp; levers'!$C$14="On",('Net zero Activity data'!BD9*EF!$H8)*kgtoGg,"ERROR"))</f>
        <v>289.65928640175946</v>
      </c>
      <c r="AL1071" s="93">
        <f>IF('Net zero activities &amp; levers'!$C$14="Off",('Activity data'!BE9*EF!$H8)*kgtoGg,IF('Net zero activities &amp; levers'!$C$14="On",('Net zero Activity data'!BE9*EF!$H8)*kgtoGg,"ERROR"))</f>
        <v>293.53229747886155</v>
      </c>
      <c r="AM1071" s="93">
        <f>IF('Net zero activities &amp; levers'!$C$14="Off",('Activity data'!BF9*EF!$H8)*kgtoGg,IF('Net zero activities &amp; levers'!$C$14="On",('Net zero Activity data'!BF9*EF!$H8)*kgtoGg,"ERROR"))</f>
        <v>296.93105033362571</v>
      </c>
      <c r="AN1071" s="93">
        <f>IF('Net zero activities &amp; levers'!$C$14="Off",('Activity data'!BG9*EF!$H8)*kgtoGg,IF('Net zero activities &amp; levers'!$C$14="On",('Net zero Activity data'!BG9*EF!$H8)*kgtoGg,"ERROR"))</f>
        <v>301.88619465075811</v>
      </c>
      <c r="AO1071" s="93">
        <f>IF('Net zero activities &amp; levers'!$C$14="Off",('Activity data'!BH9*EF!$H8)*kgtoGg,IF('Net zero activities &amp; levers'!$C$14="On",('Net zero Activity data'!BH9*EF!$H8)*kgtoGg,"ERROR"))</f>
        <v>306.23612751696118</v>
      </c>
      <c r="AP1071" s="93">
        <f>IF('Net zero activities &amp; levers'!$C$14="Off",('Activity data'!BI9*EF!$H8)*kgtoGg,IF('Net zero activities &amp; levers'!$C$14="On",('Net zero Activity data'!BI9*EF!$H8)*kgtoGg,"ERROR"))</f>
        <v>310.60770271217035</v>
      </c>
      <c r="AQ1071" s="93">
        <f>IF('Net zero activities &amp; levers'!$C$14="Off",('Activity data'!BJ9*EF!$H8)*kgtoGg,IF('Net zero activities &amp; levers'!$C$14="On",('Net zero Activity data'!BJ9*EF!$H8)*kgtoGg,"ERROR"))</f>
        <v>315.12955543661644</v>
      </c>
      <c r="AR1071" s="93">
        <f>IF('Net zero activities &amp; levers'!$C$14="Off",('Activity data'!BK9*EF!$H8)*kgtoGg,IF('Net zero activities &amp; levers'!$C$14="On",('Net zero Activity data'!BK9*EF!$H8)*kgtoGg,"ERROR"))</f>
        <v>319.81190446144291</v>
      </c>
      <c r="AS1071" s="93">
        <f>IF('Net zero activities &amp; levers'!$C$14="Off",('Activity data'!BL9*EF!$H8)*kgtoGg,IF('Net zero activities &amp; levers'!$C$14="On",('Net zero Activity data'!BL9*EF!$H8)*kgtoGg,"ERROR"))</f>
        <v>324.66079890873908</v>
      </c>
      <c r="AT1071" s="93">
        <f>IF('Net zero activities &amp; levers'!$C$14="Off",('Activity data'!BM9*EF!$H8)*kgtoGg,IF('Net zero activities &amp; levers'!$C$14="On",('Net zero Activity data'!BM9*EF!$H8)*kgtoGg,"ERROR"))</f>
        <v>328.81699356635488</v>
      </c>
      <c r="AU1071" s="93">
        <f>IF('Net zero activities &amp; levers'!$C$14="Off",('Activity data'!BN9*EF!$H8)*kgtoGg,IF('Net zero activities &amp; levers'!$C$14="On",('Net zero Activity data'!BN9*EF!$H8)*kgtoGg,"ERROR"))</f>
        <v>333.1167124206732</v>
      </c>
      <c r="AV1071" s="93">
        <f>IF('Net zero activities &amp; levers'!$C$14="Off",('Activity data'!BO9*EF!$H8)*kgtoGg,IF('Net zero activities &amp; levers'!$C$14="On",('Net zero Activity data'!BO9*EF!$H8)*kgtoGg,"ERROR"))</f>
        <v>337.83432762822417</v>
      </c>
      <c r="AW1071" s="93">
        <f>IF('Net zero activities &amp; levers'!$C$14="Off",('Activity data'!BP9*EF!$H8)*kgtoGg,IF('Net zero activities &amp; levers'!$C$14="On",('Net zero Activity data'!BP9*EF!$H8)*kgtoGg,"ERROR"))</f>
        <v>342.81036191787291</v>
      </c>
      <c r="AY1071" s="79"/>
    </row>
    <row r="1072" spans="1:52" x14ac:dyDescent="0.25">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35.195504797614646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37.125912791560353</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34.945734880362735</v>
      </c>
      <c r="T1072" s="93">
        <f>IF('Net zero activities &amp; levers'!$C$14="Off",('Activity data'!AM10*EF!$H9)*kgtoGg,IF('Net zero activities &amp; levers'!$C$14="On",('Net zero Activity data'!AM10*EF!$H9)*kgtoGg,"ERROR"))</f>
        <v>37.126310121863817</v>
      </c>
      <c r="U1072" s="93">
        <f>IF('Net zero activities &amp; levers'!$C$14="Off",('Activity data'!AN10*EF!$H9)*kgtoGg,IF('Net zero activities &amp; levers'!$C$14="On",('Net zero Activity data'!AN10*EF!$H9)*kgtoGg,"ERROR"))</f>
        <v>38.091605263801455</v>
      </c>
      <c r="V1072" s="93">
        <f>IF('Net zero activities &amp; levers'!$C$14="Off",('Activity data'!AO10*EF!$H9)*kgtoGg,IF('Net zero activities &amp; levers'!$C$14="On",('Net zero Activity data'!AO10*EF!$H9)*kgtoGg,"ERROR"))</f>
        <v>38.241190124753324</v>
      </c>
      <c r="W1072" s="93">
        <f>IF('Net zero activities &amp; levers'!$C$14="Off",('Activity data'!AP10*EF!$H9)*kgtoGg,IF('Net zero activities &amp; levers'!$C$14="On",('Net zero Activity data'!AP10*EF!$H9)*kgtoGg,"ERROR"))</f>
        <v>38.775797644226841</v>
      </c>
      <c r="X1072" s="93">
        <f>IF('Net zero activities &amp; levers'!$C$14="Off",('Activity data'!AQ10*EF!$H9)*kgtoGg,IF('Net zero activities &amp; levers'!$C$14="On",('Net zero Activity data'!AQ10*EF!$H9)*kgtoGg,"ERROR"))</f>
        <v>39.362770285967983</v>
      </c>
      <c r="Y1072" s="93">
        <f>IF('Net zero activities &amp; levers'!$C$14="Off",('Activity data'!AR10*EF!$H9)*kgtoGg,IF('Net zero activities &amp; levers'!$C$14="On",('Net zero Activity data'!AR10*EF!$H9)*kgtoGg,"ERROR"))</f>
        <v>40.111631744252151</v>
      </c>
      <c r="Z1072" s="93">
        <f>IF('Net zero activities &amp; levers'!$C$14="Off",('Activity data'!AS10*EF!$H9)*kgtoGg,IF('Net zero activities &amp; levers'!$C$14="On",('Net zero Activity data'!AS10*EF!$H9)*kgtoGg,"ERROR"))</f>
        <v>40.97811083123846</v>
      </c>
      <c r="AA1072" s="93">
        <f>IF('Net zero activities &amp; levers'!$C$14="Off",('Activity data'!AT10*EF!$H9)*kgtoGg,IF('Net zero activities &amp; levers'!$C$14="On",('Net zero Activity data'!AT10*EF!$H9)*kgtoGg,"ERROR"))</f>
        <v>41.968005840334627</v>
      </c>
      <c r="AB1072" s="93">
        <f>IF('Net zero activities &amp; levers'!$C$14="Off",('Activity data'!AU10*EF!$H9)*kgtoGg,IF('Net zero activities &amp; levers'!$C$14="On",('Net zero Activity data'!AU10*EF!$H9)*kgtoGg,"ERROR"))</f>
        <v>43.196001546244318</v>
      </c>
      <c r="AC1072" s="93">
        <f>IF('Net zero activities &amp; levers'!$C$14="Off",('Activity data'!AV10*EF!$H9)*kgtoGg,IF('Net zero activities &amp; levers'!$C$14="On",('Net zero Activity data'!AV10*EF!$H9)*kgtoGg,"ERROR"))</f>
        <v>44.685818417445063</v>
      </c>
      <c r="AD1072" s="93">
        <f>IF('Net zero activities &amp; levers'!$C$14="Off",('Activity data'!AW10*EF!$H9)*kgtoGg,IF('Net zero activities &amp; levers'!$C$14="On",('Net zero Activity data'!AW10*EF!$H9)*kgtoGg,"ERROR"))</f>
        <v>46.521178227808413</v>
      </c>
      <c r="AE1072" s="93">
        <f>IF('Net zero activities &amp; levers'!$C$14="Off",('Activity data'!AX10*EF!$H9)*kgtoGg,IF('Net zero activities &amp; levers'!$C$14="On",('Net zero Activity data'!AX10*EF!$H9)*kgtoGg,"ERROR"))</f>
        <v>48.464015550171958</v>
      </c>
      <c r="AF1072" s="93">
        <f>IF('Net zero activities &amp; levers'!$C$14="Off",('Activity data'!AY10*EF!$H9)*kgtoGg,IF('Net zero activities &amp; levers'!$C$14="On",('Net zero Activity data'!AY10*EF!$H9)*kgtoGg,"ERROR"))</f>
        <v>50.53291732155774</v>
      </c>
      <c r="AG1072" s="93">
        <f>IF('Net zero activities &amp; levers'!$C$14="Off",('Activity data'!AZ10*EF!$H9)*kgtoGg,IF('Net zero activities &amp; levers'!$C$14="On",('Net zero Activity data'!AZ10*EF!$H9)*kgtoGg,"ERROR"))</f>
        <v>52.891961610432503</v>
      </c>
      <c r="AH1072" s="93">
        <f>IF('Net zero activities &amp; levers'!$C$14="Off",('Activity data'!BA10*EF!$H9)*kgtoGg,IF('Net zero activities &amp; levers'!$C$14="On",('Net zero Activity data'!BA10*EF!$H9)*kgtoGg,"ERROR"))</f>
        <v>55.402449551952458</v>
      </c>
      <c r="AI1072" s="93">
        <f>IF('Net zero activities &amp; levers'!$C$14="Off",('Activity data'!BB10*EF!$H9)*kgtoGg,IF('Net zero activities &amp; levers'!$C$14="On",('Net zero Activity data'!BB10*EF!$H9)*kgtoGg,"ERROR"))</f>
        <v>58.074505370530936</v>
      </c>
      <c r="AJ1072" s="93">
        <f>IF('Net zero activities &amp; levers'!$C$14="Off",('Activity data'!BC10*EF!$H9)*kgtoGg,IF('Net zero activities &amp; levers'!$C$14="On",('Net zero Activity data'!BC10*EF!$H9)*kgtoGg,"ERROR"))</f>
        <v>60.92817105791972</v>
      </c>
      <c r="AK1072" s="93">
        <f>IF('Net zero activities &amp; levers'!$C$14="Off",('Activity data'!BD10*EF!$H9)*kgtoGg,IF('Net zero activities &amp; levers'!$C$14="On",('Net zero Activity data'!BD10*EF!$H9)*kgtoGg,"ERROR"))</f>
        <v>63.931668908248753</v>
      </c>
      <c r="AL1072" s="93">
        <f>IF('Net zero activities &amp; levers'!$C$14="Off",('Activity data'!BE10*EF!$H9)*kgtoGg,IF('Net zero activities &amp; levers'!$C$14="On",('Net zero Activity data'!BE10*EF!$H9)*kgtoGg,"ERROR"))</f>
        <v>67.006100228620127</v>
      </c>
      <c r="AM1072" s="93">
        <f>IF('Net zero activities &amp; levers'!$C$14="Off",('Activity data'!BF10*EF!$H9)*kgtoGg,IF('Net zero activities &amp; levers'!$C$14="On",('Net zero Activity data'!BF10*EF!$H9)*kgtoGg,"ERROR"))</f>
        <v>70.119961035903842</v>
      </c>
      <c r="AN1072" s="93">
        <f>IF('Net zero activities &amp; levers'!$C$14="Off",('Activity data'!BG10*EF!$H9)*kgtoGg,IF('Net zero activities &amp; levers'!$C$14="On",('Net zero Activity data'!BG10*EF!$H9)*kgtoGg,"ERROR"))</f>
        <v>73.301580570123264</v>
      </c>
      <c r="AO1072" s="93">
        <f>IF('Net zero activities &amp; levers'!$C$14="Off",('Activity data'!BH10*EF!$H9)*kgtoGg,IF('Net zero activities &amp; levers'!$C$14="On",('Net zero Activity data'!BH10*EF!$H9)*kgtoGg,"ERROR"))</f>
        <v>76.463071745343427</v>
      </c>
      <c r="AP1072" s="93">
        <f>IF('Net zero activities &amp; levers'!$C$14="Off",('Activity data'!BI10*EF!$H9)*kgtoGg,IF('Net zero activities &amp; levers'!$C$14="On",('Net zero Activity data'!BI10*EF!$H9)*kgtoGg,"ERROR"))</f>
        <v>79.758933969438331</v>
      </c>
      <c r="AQ1072" s="93">
        <f>IF('Net zero activities &amp; levers'!$C$14="Off",('Activity data'!BJ10*EF!$H9)*kgtoGg,IF('Net zero activities &amp; levers'!$C$14="On",('Net zero Activity data'!BJ10*EF!$H9)*kgtoGg,"ERROR"))</f>
        <v>83.230024655970965</v>
      </c>
      <c r="AR1072" s="93">
        <f>IF('Net zero activities &amp; levers'!$C$14="Off",('Activity data'!BK10*EF!$H9)*kgtoGg,IF('Net zero activities &amp; levers'!$C$14="On",('Net zero Activity data'!BK10*EF!$H9)*kgtoGg,"ERROR"))</f>
        <v>86.889374999446048</v>
      </c>
      <c r="AS1072" s="93">
        <f>IF('Net zero activities &amp; levers'!$C$14="Off",('Activity data'!BL10*EF!$H9)*kgtoGg,IF('Net zero activities &amp; levers'!$C$14="On",('Net zero Activity data'!BL10*EF!$H9)*kgtoGg,"ERROR"))</f>
        <v>90.749855374578985</v>
      </c>
      <c r="AT1072" s="93">
        <f>IF('Net zero activities &amp; levers'!$C$14="Off",('Activity data'!BM10*EF!$H9)*kgtoGg,IF('Net zero activities &amp; levers'!$C$14="On",('Net zero Activity data'!BM10*EF!$H9)*kgtoGg,"ERROR"))</f>
        <v>94.576410142711268</v>
      </c>
      <c r="AU1072" s="93">
        <f>IF('Net zero activities &amp; levers'!$C$14="Off",('Activity data'!BN10*EF!$H9)*kgtoGg,IF('Net zero activities &amp; levers'!$C$14="On",('Net zero Activity data'!BN10*EF!$H9)*kgtoGg,"ERROR"))</f>
        <v>98.607869573421212</v>
      </c>
      <c r="AV1072" s="93">
        <f>IF('Net zero activities &amp; levers'!$C$14="Off",('Activity data'!BO10*EF!$H9)*kgtoGg,IF('Net zero activities &amp; levers'!$C$14="On",('Net zero Activity data'!BO10*EF!$H9)*kgtoGg,"ERROR"))</f>
        <v>102.94029053222913</v>
      </c>
      <c r="AW1072" s="93">
        <f>IF('Net zero activities &amp; levers'!$C$14="Off",('Activity data'!BP10*EF!$H9)*kgtoGg,IF('Net zero activities &amp; levers'!$C$14="On",('Net zero Activity data'!BP10*EF!$H9)*kgtoGg,"ERROR"))</f>
        <v>107.54440019266934</v>
      </c>
      <c r="AY1072" s="79"/>
    </row>
    <row r="1073" spans="1:51" x14ac:dyDescent="0.25">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134.50952060304346</v>
      </c>
      <c r="T1073" s="93">
        <f>IF('Net zero activities &amp; levers'!$C$14="Off",('Activity data'!AM11*EF!$H10)*kgtoGg,IF('Net zero activities &amp; levers'!$C$14="On",('Net zero Activity data'!AM11*EF!$H10)*kgtoGg,"ERROR"))</f>
        <v>134.5978352598826</v>
      </c>
      <c r="U1073" s="93">
        <f>IF('Net zero activities &amp; levers'!$C$14="Off",('Activity data'!AN11*EF!$H10)*kgtoGg,IF('Net zero activities &amp; levers'!$C$14="On",('Net zero Activity data'!AN11*EF!$H10)*kgtoGg,"ERROR"))</f>
        <v>134.55209180447844</v>
      </c>
      <c r="V1073" s="93">
        <f>IF('Net zero activities &amp; levers'!$C$14="Off",('Activity data'!AO11*EF!$H10)*kgtoGg,IF('Net zero activities &amp; levers'!$C$14="On",('Net zero Activity data'!AO11*EF!$H10)*kgtoGg,"ERROR"))</f>
        <v>134.53903703800194</v>
      </c>
      <c r="W1073" s="93">
        <f>IF('Net zero activities &amp; levers'!$C$14="Off",('Activity data'!AP11*EF!$H10)*kgtoGg,IF('Net zero activities &amp; levers'!$C$14="On",('Net zero Activity data'!AP11*EF!$H10)*kgtoGg,"ERROR"))</f>
        <v>134.67854571120449</v>
      </c>
      <c r="X1073" s="93">
        <f>IF('Net zero activities &amp; levers'!$C$14="Off",('Activity data'!AQ11*EF!$H10)*kgtoGg,IF('Net zero activities &amp; levers'!$C$14="On",('Net zero Activity data'!AQ11*EF!$H10)*kgtoGg,"ERROR"))</f>
        <v>134.90483220689865</v>
      </c>
      <c r="Y1073" s="93">
        <f>IF('Net zero activities &amp; levers'!$C$14="Off",('Activity data'!AR11*EF!$H10)*kgtoGg,IF('Net zero activities &amp; levers'!$C$14="On",('Net zero Activity data'!AR11*EF!$H10)*kgtoGg,"ERROR"))</f>
        <v>135.11998781656493</v>
      </c>
      <c r="Z1073" s="93">
        <f>IF('Net zero activities &amp; levers'!$C$14="Off",('Activity data'!AS11*EF!$H10)*kgtoGg,IF('Net zero activities &amp; levers'!$C$14="On",('Net zero Activity data'!AS11*EF!$H10)*kgtoGg,"ERROR"))</f>
        <v>135.32627367041866</v>
      </c>
      <c r="AA1073" s="93">
        <f>IF('Net zero activities &amp; levers'!$C$14="Off",('Activity data'!AT11*EF!$H10)*kgtoGg,IF('Net zero activities &amp; levers'!$C$14="On",('Net zero Activity data'!AT11*EF!$H10)*kgtoGg,"ERROR"))</f>
        <v>135.52273082086006</v>
      </c>
      <c r="AB1073" s="93">
        <f>IF('Net zero activities &amp; levers'!$C$14="Off",('Activity data'!AU11*EF!$H10)*kgtoGg,IF('Net zero activities &amp; levers'!$C$14="On",('Net zero Activity data'!AU11*EF!$H10)*kgtoGg,"ERROR"))</f>
        <v>135.7137749763717</v>
      </c>
      <c r="AC1073" s="93">
        <f>IF('Net zero activities &amp; levers'!$C$14="Off",('Activity data'!AV11*EF!$H10)*kgtoGg,IF('Net zero activities &amp; levers'!$C$14="On",('Net zero Activity data'!AV11*EF!$H10)*kgtoGg,"ERROR"))</f>
        <v>135.90295241350591</v>
      </c>
      <c r="AD1073" s="93">
        <f>IF('Net zero activities &amp; levers'!$C$14="Off",('Activity data'!AW11*EF!$H10)*kgtoGg,IF('Net zero activities &amp; levers'!$C$14="On",('Net zero Activity data'!AW11*EF!$H10)*kgtoGg,"ERROR"))</f>
        <v>136.0893367545562</v>
      </c>
      <c r="AE1073" s="93">
        <f>IF('Net zero activities &amp; levers'!$C$14="Off",('Activity data'!AX11*EF!$H10)*kgtoGg,IF('Net zero activities &amp; levers'!$C$14="On",('Net zero Activity data'!AX11*EF!$H10)*kgtoGg,"ERROR"))</f>
        <v>136.27319967317703</v>
      </c>
      <c r="AF1073" s="93">
        <f>IF('Net zero activities &amp; levers'!$C$14="Off",('Activity data'!AY11*EF!$H10)*kgtoGg,IF('Net zero activities &amp; levers'!$C$14="On",('Net zero Activity data'!AY11*EF!$H10)*kgtoGg,"ERROR"))</f>
        <v>136.45534333351932</v>
      </c>
      <c r="AG1073" s="93">
        <f>IF('Net zero activities &amp; levers'!$C$14="Off",('Activity data'!AZ11*EF!$H10)*kgtoGg,IF('Net zero activities &amp; levers'!$C$14="On",('Net zero Activity data'!AZ11*EF!$H10)*kgtoGg,"ERROR"))</f>
        <v>136.63687183937546</v>
      </c>
      <c r="AH1073" s="93">
        <f>IF('Net zero activities &amp; levers'!$C$14="Off",('Activity data'!BA11*EF!$H10)*kgtoGg,IF('Net zero activities &amp; levers'!$C$14="On",('Net zero Activity data'!BA11*EF!$H10)*kgtoGg,"ERROR"))</f>
        <v>136.81627550490597</v>
      </c>
      <c r="AI1073" s="93">
        <f>IF('Net zero activities &amp; levers'!$C$14="Off",('Activity data'!BB11*EF!$H10)*kgtoGg,IF('Net zero activities &amp; levers'!$C$14="On",('Net zero Activity data'!BB11*EF!$H10)*kgtoGg,"ERROR"))</f>
        <v>136.99582569477411</v>
      </c>
      <c r="AJ1073" s="93">
        <f>IF('Net zero activities &amp; levers'!$C$14="Off",('Activity data'!BC11*EF!$H10)*kgtoGg,IF('Net zero activities &amp; levers'!$C$14="On",('Net zero Activity data'!BC11*EF!$H10)*kgtoGg,"ERROR"))</f>
        <v>137.17364609726505</v>
      </c>
      <c r="AK1073" s="93">
        <f>IF('Net zero activities &amp; levers'!$C$14="Off",('Activity data'!BD11*EF!$H10)*kgtoGg,IF('Net zero activities &amp; levers'!$C$14="On",('Net zero Activity data'!BD11*EF!$H10)*kgtoGg,"ERROR"))</f>
        <v>137.3452157051286</v>
      </c>
      <c r="AL1073" s="93">
        <f>IF('Net zero activities &amp; levers'!$C$14="Off",('Activity data'!BE11*EF!$H10)*kgtoGg,IF('Net zero activities &amp; levers'!$C$14="On",('Net zero Activity data'!BE11*EF!$H10)*kgtoGg,"ERROR"))</f>
        <v>137.50892236978345</v>
      </c>
      <c r="AM1073" s="93">
        <f>IF('Net zero activities &amp; levers'!$C$14="Off",('Activity data'!BF11*EF!$H10)*kgtoGg,IF('Net zero activities &amp; levers'!$C$14="On",('Net zero Activity data'!BF11*EF!$H10)*kgtoGg,"ERROR"))</f>
        <v>137.66487719948714</v>
      </c>
      <c r="AN1073" s="93">
        <f>IF('Net zero activities &amp; levers'!$C$14="Off",('Activity data'!BG11*EF!$H10)*kgtoGg,IF('Net zero activities &amp; levers'!$C$14="On",('Net zero Activity data'!BG11*EF!$H10)*kgtoGg,"ERROR"))</f>
        <v>137.8161644943176</v>
      </c>
      <c r="AO1073" s="93">
        <f>IF('Net zero activities &amp; levers'!$C$14="Off",('Activity data'!BH11*EF!$H10)*kgtoGg,IF('Net zero activities &amp; levers'!$C$14="On",('Net zero Activity data'!BH11*EF!$H10)*kgtoGg,"ERROR"))</f>
        <v>137.95688571441841</v>
      </c>
      <c r="AP1073" s="93">
        <f>IF('Net zero activities &amp; levers'!$C$14="Off",('Activity data'!BI11*EF!$H10)*kgtoGg,IF('Net zero activities &amp; levers'!$C$14="On",('Net zero Activity data'!BI11*EF!$H10)*kgtoGg,"ERROR"))</f>
        <v>138.0880956451193</v>
      </c>
      <c r="AQ1073" s="93">
        <f>IF('Net zero activities &amp; levers'!$C$14="Off",('Activity data'!BJ11*EF!$H10)*kgtoGg,IF('Net zero activities &amp; levers'!$C$14="On",('Net zero Activity data'!BJ11*EF!$H10)*kgtoGg,"ERROR"))</f>
        <v>138.21023608756138</v>
      </c>
      <c r="AR1073" s="93">
        <f>IF('Net zero activities &amp; levers'!$C$14="Off",('Activity data'!BK11*EF!$H10)*kgtoGg,IF('Net zero activities &amp; levers'!$C$14="On",('Net zero Activity data'!BK11*EF!$H10)*kgtoGg,"ERROR"))</f>
        <v>138.3214494575289</v>
      </c>
      <c r="AS1073" s="93">
        <f>IF('Net zero activities &amp; levers'!$C$14="Off",('Activity data'!BL11*EF!$H10)*kgtoGg,IF('Net zero activities &amp; levers'!$C$14="On",('Net zero Activity data'!BL11*EF!$H10)*kgtoGg,"ERROR"))</f>
        <v>138.41969286097324</v>
      </c>
      <c r="AT1073" s="93">
        <f>IF('Net zero activities &amp; levers'!$C$14="Off",('Activity data'!BM11*EF!$H10)*kgtoGg,IF('Net zero activities &amp; levers'!$C$14="On",('Net zero Activity data'!BM11*EF!$H10)*kgtoGg,"ERROR"))</f>
        <v>138.50048221334654</v>
      </c>
      <c r="AU1073" s="93">
        <f>IF('Net zero activities &amp; levers'!$C$14="Off",('Activity data'!BN11*EF!$H10)*kgtoGg,IF('Net zero activities &amp; levers'!$C$14="On",('Net zero Activity data'!BN11*EF!$H10)*kgtoGg,"ERROR"))</f>
        <v>138.56840641538551</v>
      </c>
      <c r="AV1073" s="93">
        <f>IF('Net zero activities &amp; levers'!$C$14="Off",('Activity data'!BO11*EF!$H10)*kgtoGg,IF('Net zero activities &amp; levers'!$C$14="On",('Net zero Activity data'!BO11*EF!$H10)*kgtoGg,"ERROR"))</f>
        <v>138.62533860541211</v>
      </c>
      <c r="AW1073" s="93">
        <f>IF('Net zero activities &amp; levers'!$C$14="Off",('Activity data'!BP11*EF!$H10)*kgtoGg,IF('Net zero activities &amp; levers'!$C$14="On",('Net zero Activity data'!BP11*EF!$H10)*kgtoGg,"ERROR"))</f>
        <v>138.66859186137901</v>
      </c>
      <c r="AY1073" s="79"/>
    </row>
    <row r="1074" spans="1:51" x14ac:dyDescent="0.25">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14.57731005863897</v>
      </c>
      <c r="T1074" s="93">
        <f>IF('Net zero activities &amp; levers'!$C$14="Off",('Activity data'!AM12*EF!$H11)*kgtoGg,IF('Net zero activities &amp; levers'!$C$14="On",('Net zero Activity data'!AM12*EF!$H11)*kgtoGg,"ERROR"))</f>
        <v>14.586881055024168</v>
      </c>
      <c r="U1074" s="93">
        <f>IF('Net zero activities &amp; levers'!$C$14="Off",('Activity data'!AN12*EF!$H11)*kgtoGg,IF('Net zero activities &amp; levers'!$C$14="On",('Net zero Activity data'!AN12*EF!$H11)*kgtoGg,"ERROR"))</f>
        <v>14.581923662197322</v>
      </c>
      <c r="V1074" s="93">
        <f>IF('Net zero activities &amp; levers'!$C$14="Off",('Activity data'!AO12*EF!$H11)*kgtoGg,IF('Net zero activities &amp; levers'!$C$14="On",('Net zero Activity data'!AO12*EF!$H11)*kgtoGg,"ERROR"))</f>
        <v>14.580508867335086</v>
      </c>
      <c r="W1074" s="93">
        <f>IF('Net zero activities &amp; levers'!$C$14="Off",('Activity data'!AP12*EF!$H11)*kgtoGg,IF('Net zero activities &amp; levers'!$C$14="On",('Net zero Activity data'!AP12*EF!$H11)*kgtoGg,"ERROR"))</f>
        <v>14.595627954638539</v>
      </c>
      <c r="X1074" s="93">
        <f>IF('Net zero activities &amp; levers'!$C$14="Off",('Activity data'!AQ12*EF!$H11)*kgtoGg,IF('Net zero activities &amp; levers'!$C$14="On",('Net zero Activity data'!AQ12*EF!$H11)*kgtoGg,"ERROR"))</f>
        <v>14.620151485724129</v>
      </c>
      <c r="Y1074" s="93">
        <f>IF('Net zero activities &amp; levers'!$C$14="Off",('Activity data'!AR12*EF!$H11)*kgtoGg,IF('Net zero activities &amp; levers'!$C$14="On",('Net zero Activity data'!AR12*EF!$H11)*kgtoGg,"ERROR"))</f>
        <v>14.643468720213551</v>
      </c>
      <c r="Z1074" s="93">
        <f>IF('Net zero activities &amp; levers'!$C$14="Off",('Activity data'!AS12*EF!$H11)*kgtoGg,IF('Net zero activities &amp; levers'!$C$14="On",('Net zero Activity data'!AS12*EF!$H11)*kgtoGg,"ERROR"))</f>
        <v>14.665824705417089</v>
      </c>
      <c r="AA1074" s="93">
        <f>IF('Net zero activities &amp; levers'!$C$14="Off",('Activity data'!AT12*EF!$H11)*kgtoGg,IF('Net zero activities &amp; levers'!$C$14="On",('Net zero Activity data'!AT12*EF!$H11)*kgtoGg,"ERROR"))</f>
        <v>14.687115516523853</v>
      </c>
      <c r="AB1074" s="93">
        <f>IF('Net zero activities &amp; levers'!$C$14="Off",('Activity data'!AU12*EF!$H11)*kgtoGg,IF('Net zero activities &amp; levers'!$C$14="On",('Net zero Activity data'!AU12*EF!$H11)*kgtoGg,"ERROR"))</f>
        <v>14.707819700713191</v>
      </c>
      <c r="AC1074" s="93">
        <f>IF('Net zero activities &amp; levers'!$C$14="Off",('Activity data'!AV12*EF!$H11)*kgtoGg,IF('Net zero activities &amp; levers'!$C$14="On",('Net zero Activity data'!AV12*EF!$H11)*kgtoGg,"ERROR"))</f>
        <v>14.728321581508247</v>
      </c>
      <c r="AD1074" s="93">
        <f>IF('Net zero activities &amp; levers'!$C$14="Off",('Activity data'!AW12*EF!$H11)*kgtoGg,IF('Net zero activities &amp; levers'!$C$14="On",('Net zero Activity data'!AW12*EF!$H11)*kgtoGg,"ERROR"))</f>
        <v>14.748520763821768</v>
      </c>
      <c r="AE1074" s="93">
        <f>IF('Net zero activities &amp; levers'!$C$14="Off",('Activity data'!AX12*EF!$H11)*kgtoGg,IF('Net zero activities &amp; levers'!$C$14="On",('Net zero Activity data'!AX12*EF!$H11)*kgtoGg,"ERROR"))</f>
        <v>14.768446689964435</v>
      </c>
      <c r="AF1074" s="93">
        <f>IF('Net zero activities &amp; levers'!$C$14="Off",('Activity data'!AY12*EF!$H11)*kgtoGg,IF('Net zero activities &amp; levers'!$C$14="On",('Net zero Activity data'!AY12*EF!$H11)*kgtoGg,"ERROR"))</f>
        <v>14.788186293526485</v>
      </c>
      <c r="AG1074" s="93">
        <f>IF('Net zero activities &amp; levers'!$C$14="Off",('Activity data'!AZ12*EF!$H11)*kgtoGg,IF('Net zero activities &amp; levers'!$C$14="On",('Net zero Activity data'!AZ12*EF!$H11)*kgtoGg,"ERROR"))</f>
        <v>14.80785923044933</v>
      </c>
      <c r="AH1074" s="93">
        <f>IF('Net zero activities &amp; levers'!$C$14="Off",('Activity data'!BA12*EF!$H11)*kgtoGg,IF('Net zero activities &amp; levers'!$C$14="On",('Net zero Activity data'!BA12*EF!$H11)*kgtoGg,"ERROR"))</f>
        <v>14.827301890317345</v>
      </c>
      <c r="AI1074" s="93">
        <f>IF('Net zero activities &amp; levers'!$C$14="Off",('Activity data'!BB12*EF!$H11)*kgtoGg,IF('Net zero activities &amp; levers'!$C$14="On",('Net zero Activity data'!BB12*EF!$H11)*kgtoGg,"ERROR"))</f>
        <v>14.846760429586991</v>
      </c>
      <c r="AJ1074" s="93">
        <f>IF('Net zero activities &amp; levers'!$C$14="Off",('Activity data'!BC12*EF!$H11)*kgtoGg,IF('Net zero activities &amp; levers'!$C$14="On",('Net zero Activity data'!BC12*EF!$H11)*kgtoGg,"ERROR"))</f>
        <v>14.866031505197411</v>
      </c>
      <c r="AK1074" s="93">
        <f>IF('Net zero activities &amp; levers'!$C$14="Off",('Activity data'!BD12*EF!$H11)*kgtoGg,IF('Net zero activities &amp; levers'!$C$14="On",('Net zero Activity data'!BD12*EF!$H11)*kgtoGg,"ERROR"))</f>
        <v>14.884625158339979</v>
      </c>
      <c r="AL1074" s="93">
        <f>IF('Net zero activities &amp; levers'!$C$14="Off",('Activity data'!BE12*EF!$H11)*kgtoGg,IF('Net zero activities &amp; levers'!$C$14="On",('Net zero Activity data'!BE12*EF!$H11)*kgtoGg,"ERROR"))</f>
        <v>14.902366674320708</v>
      </c>
      <c r="AM1074" s="93">
        <f>IF('Net zero activities &amp; levers'!$C$14="Off",('Activity data'!BF12*EF!$H11)*kgtoGg,IF('Net zero activities &amp; levers'!$C$14="On",('Net zero Activity data'!BF12*EF!$H11)*kgtoGg,"ERROR"))</f>
        <v>14.919268094365481</v>
      </c>
      <c r="AN1074" s="93">
        <f>IF('Net zero activities &amp; levers'!$C$14="Off",('Activity data'!BG12*EF!$H11)*kgtoGg,IF('Net zero activities &amp; levers'!$C$14="On",('Net zero Activity data'!BG12*EF!$H11)*kgtoGg,"ERROR"))</f>
        <v>14.935663675843946</v>
      </c>
      <c r="AO1074" s="93">
        <f>IF('Net zero activities &amp; levers'!$C$14="Off",('Activity data'!BH12*EF!$H11)*kgtoGg,IF('Net zero activities &amp; levers'!$C$14="On",('Net zero Activity data'!BH12*EF!$H11)*kgtoGg,"ERROR"))</f>
        <v>14.950914171482042</v>
      </c>
      <c r="AP1074" s="93">
        <f>IF('Net zero activities &amp; levers'!$C$14="Off",('Activity data'!BI12*EF!$H11)*kgtoGg,IF('Net zero activities &amp; levers'!$C$14="On",('Net zero Activity data'!BI12*EF!$H11)*kgtoGg,"ERROR"))</f>
        <v>14.965133892391199</v>
      </c>
      <c r="AQ1074" s="93">
        <f>IF('Net zero activities &amp; levers'!$C$14="Off",('Activity data'!BJ12*EF!$H11)*kgtoGg,IF('Net zero activities &amp; levers'!$C$14="On",('Net zero Activity data'!BJ12*EF!$H11)*kgtoGg,"ERROR"))</f>
        <v>14.978370718247056</v>
      </c>
      <c r="AR1074" s="93">
        <f>IF('Net zero activities &amp; levers'!$C$14="Off",('Activity data'!BK12*EF!$H11)*kgtoGg,IF('Net zero activities &amp; levers'!$C$14="On",('Net zero Activity data'!BK12*EF!$H11)*kgtoGg,"ERROR"))</f>
        <v>14.990423335559308</v>
      </c>
      <c r="AS1074" s="93">
        <f>IF('Net zero activities &amp; levers'!$C$14="Off",('Activity data'!BL12*EF!$H11)*kgtoGg,IF('Net zero activities &amp; levers'!$C$14="On",('Net zero Activity data'!BL12*EF!$H11)*kgtoGg,"ERROR"))</f>
        <v>15.001070348103873</v>
      </c>
      <c r="AT1074" s="93">
        <f>IF('Net zero activities &amp; levers'!$C$14="Off",('Activity data'!BM12*EF!$H11)*kgtoGg,IF('Net zero activities &amp; levers'!$C$14="On",('Net zero Activity data'!BM12*EF!$H11)*kgtoGg,"ERROR"))</f>
        <v>15.009825798526281</v>
      </c>
      <c r="AU1074" s="93">
        <f>IF('Net zero activities &amp; levers'!$C$14="Off",('Activity data'!BN12*EF!$H11)*kgtoGg,IF('Net zero activities &amp; levers'!$C$14="On",('Net zero Activity data'!BN12*EF!$H11)*kgtoGg,"ERROR"))</f>
        <v>15.017187003511392</v>
      </c>
      <c r="AV1074" s="93">
        <f>IF('Net zero activities &amp; levers'!$C$14="Off",('Activity data'!BO12*EF!$H11)*kgtoGg,IF('Net zero activities &amp; levers'!$C$14="On",('Net zero Activity data'!BO12*EF!$H11)*kgtoGg,"ERROR"))</f>
        <v>15.023356962207361</v>
      </c>
      <c r="AW1074" s="93">
        <f>IF('Net zero activities &amp; levers'!$C$14="Off",('Activity data'!BP12*EF!$H11)*kgtoGg,IF('Net zero activities &amp; levers'!$C$14="On",('Net zero Activity data'!BP12*EF!$H11)*kgtoGg,"ERROR"))</f>
        <v>15.028044482618171</v>
      </c>
      <c r="AY1074" s="79"/>
    </row>
    <row r="1075" spans="1:51" x14ac:dyDescent="0.25">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15.608841098506876</v>
      </c>
      <c r="T1075" s="93">
        <f>IF('Net zero activities &amp; levers'!$C$14="Off",('Activity data'!AM13*EF!$H12)*kgtoGg,IF('Net zero activities &amp; levers'!$C$14="On",('Net zero Activity data'!AM13*EF!$H12)*kgtoGg,"ERROR"))</f>
        <v>15.634176304598387</v>
      </c>
      <c r="U1075" s="93">
        <f>IF('Net zero activities &amp; levers'!$C$14="Off",('Activity data'!AN13*EF!$H12)*kgtoGg,IF('Net zero activities &amp; levers'!$C$14="On",('Net zero Activity data'!AN13*EF!$H12)*kgtoGg,"ERROR"))</f>
        <v>15.634727326070967</v>
      </c>
      <c r="V1075" s="93">
        <f>IF('Net zero activities &amp; levers'!$C$14="Off",('Activity data'!AO13*EF!$H12)*kgtoGg,IF('Net zero activities &amp; levers'!$C$14="On",('Net zero Activity data'!AO13*EF!$H12)*kgtoGg,"ERROR"))</f>
        <v>15.640036279286257</v>
      </c>
      <c r="W1075" s="93">
        <f>IF('Net zero activities &amp; levers'!$C$14="Off",('Activity data'!AP13*EF!$H12)*kgtoGg,IF('Net zero activities &amp; levers'!$C$14="On",('Net zero Activity data'!AP13*EF!$H12)*kgtoGg,"ERROR"))</f>
        <v>15.671136313545395</v>
      </c>
      <c r="X1075" s="93">
        <f>IF('Net zero activities &amp; levers'!$C$14="Off",('Activity data'!AQ13*EF!$H12)*kgtoGg,IF('Net zero activities &amp; levers'!$C$14="On",('Net zero Activity data'!AQ13*EF!$H12)*kgtoGg,"ERROR"))</f>
        <v>15.716429987532408</v>
      </c>
      <c r="Y1075" s="93">
        <f>IF('Net zero activities &amp; levers'!$C$14="Off",('Activity data'!AR13*EF!$H12)*kgtoGg,IF('Net zero activities &amp; levers'!$C$14="On",('Net zero Activity data'!AR13*EF!$H12)*kgtoGg,"ERROR"))</f>
        <v>15.75882810444668</v>
      </c>
      <c r="Z1075" s="93">
        <f>IF('Net zero activities &amp; levers'!$C$14="Off",('Activity data'!AS13*EF!$H12)*kgtoGg,IF('Net zero activities &amp; levers'!$C$14="On",('Net zero Activity data'!AS13*EF!$H12)*kgtoGg,"ERROR"))</f>
        <v>15.798806458461641</v>
      </c>
      <c r="AA1075" s="93">
        <f>IF('Net zero activities &amp; levers'!$C$14="Off",('Activity data'!AT13*EF!$H12)*kgtoGg,IF('Net zero activities &amp; levers'!$C$14="On",('Net zero Activity data'!AT13*EF!$H12)*kgtoGg,"ERROR"))</f>
        <v>15.836270899052716</v>
      </c>
      <c r="AB1075" s="93">
        <f>IF('Net zero activities &amp; levers'!$C$14="Off",('Activity data'!AU13*EF!$H12)*kgtoGg,IF('Net zero activities &amp; levers'!$C$14="On",('Net zero Activity data'!AU13*EF!$H12)*kgtoGg,"ERROR"))</f>
        <v>15.872052306531405</v>
      </c>
      <c r="AC1075" s="93">
        <f>IF('Net zero activities &amp; levers'!$C$14="Off",('Activity data'!AV13*EF!$H12)*kgtoGg,IF('Net zero activities &amp; levers'!$C$14="On",('Net zero Activity data'!AV13*EF!$H12)*kgtoGg,"ERROR"))</f>
        <v>15.906818975461929</v>
      </c>
      <c r="AD1075" s="93">
        <f>IF('Net zero activities &amp; levers'!$C$14="Off",('Activity data'!AW13*EF!$H12)*kgtoGg,IF('Net zero activities &amp; levers'!$C$14="On",('Net zero Activity data'!AW13*EF!$H12)*kgtoGg,"ERROR"))</f>
        <v>15.940458123071297</v>
      </c>
      <c r="AE1075" s="93">
        <f>IF('Net zero activities &amp; levers'!$C$14="Off",('Activity data'!AX13*EF!$H12)*kgtoGg,IF('Net zero activities &amp; levers'!$C$14="On",('Net zero Activity data'!AX13*EF!$H12)*kgtoGg,"ERROR"))</f>
        <v>15.973060095106831</v>
      </c>
      <c r="AF1075" s="93">
        <f>IF('Net zero activities &amp; levers'!$C$14="Off",('Activity data'!AY13*EF!$H12)*kgtoGg,IF('Net zero activities &amp; levers'!$C$14="On",('Net zero Activity data'!AY13*EF!$H12)*kgtoGg,"ERROR"))</f>
        <v>16.004802135612195</v>
      </c>
      <c r="AG1075" s="93">
        <f>IF('Net zero activities &amp; levers'!$C$14="Off",('Activity data'!AZ13*EF!$H12)*kgtoGg,IF('Net zero activities &amp; levers'!$C$14="On",('Net zero Activity data'!AZ13*EF!$H12)*kgtoGg,"ERROR"))</f>
        <v>16.035908782343299</v>
      </c>
      <c r="AH1075" s="93">
        <f>IF('Net zero activities &amp; levers'!$C$14="Off",('Activity data'!BA13*EF!$H12)*kgtoGg,IF('Net zero activities &amp; levers'!$C$14="On",('Net zero Activity data'!BA13*EF!$H12)*kgtoGg,"ERROR"))</f>
        <v>16.066153162175954</v>
      </c>
      <c r="AI1075" s="93">
        <f>IF('Net zero activities &amp; levers'!$C$14="Off",('Activity data'!BB13*EF!$H12)*kgtoGg,IF('Net zero activities &amp; levers'!$C$14="On",('Net zero Activity data'!BB13*EF!$H12)*kgtoGg,"ERROR"))</f>
        <v>16.095953148281513</v>
      </c>
      <c r="AJ1075" s="93">
        <f>IF('Net zero activities &amp; levers'!$C$14="Off",('Activity data'!BC13*EF!$H12)*kgtoGg,IF('Net zero activities &amp; levers'!$C$14="On",('Net zero Activity data'!BC13*EF!$H12)*kgtoGg,"ERROR"))</f>
        <v>16.125014706287757</v>
      </c>
      <c r="AK1075" s="93">
        <f>IF('Net zero activities &amp; levers'!$C$14="Off",('Activity data'!BD13*EF!$H12)*kgtoGg,IF('Net zero activities &amp; levers'!$C$14="On",('Net zero Activity data'!BD13*EF!$H12)*kgtoGg,"ERROR"))</f>
        <v>16.15259436374124</v>
      </c>
      <c r="AL1075" s="93">
        <f>IF('Net zero activities &amp; levers'!$C$14="Off",('Activity data'!BE13*EF!$H12)*kgtoGg,IF('Net zero activities &amp; levers'!$C$14="On",('Net zero Activity data'!BE13*EF!$H12)*kgtoGg,"ERROR"))</f>
        <v>16.178446095420561</v>
      </c>
      <c r="AM1075" s="93">
        <f>IF('Net zero activities &amp; levers'!$C$14="Off",('Activity data'!BF13*EF!$H12)*kgtoGg,IF('Net zero activities &amp; levers'!$C$14="On",('Net zero Activity data'!BF13*EF!$H12)*kgtoGg,"ERROR"))</f>
        <v>16.202615975057011</v>
      </c>
      <c r="AN1075" s="93">
        <f>IF('Net zero activities &amp; levers'!$C$14="Off",('Activity data'!BG13*EF!$H12)*kgtoGg,IF('Net zero activities &amp; levers'!$C$14="On",('Net zero Activity data'!BG13*EF!$H12)*kgtoGg,"ERROR"))</f>
        <v>16.225651111515109</v>
      </c>
      <c r="AO1075" s="93">
        <f>IF('Net zero activities &amp; levers'!$C$14="Off",('Activity data'!BH13*EF!$H12)*kgtoGg,IF('Net zero activities &amp; levers'!$C$14="On",('Net zero Activity data'!BH13*EF!$H12)*kgtoGg,"ERROR"))</f>
        <v>16.24657668451183</v>
      </c>
      <c r="AP1075" s="93">
        <f>IF('Net zero activities &amp; levers'!$C$14="Off",('Activity data'!BI13*EF!$H12)*kgtoGg,IF('Net zero activities &amp; levers'!$C$14="On",('Net zero Activity data'!BI13*EF!$H12)*kgtoGg,"ERROR"))</f>
        <v>16.2655954113274</v>
      </c>
      <c r="AQ1075" s="93">
        <f>IF('Net zero activities &amp; levers'!$C$14="Off",('Activity data'!BJ13*EF!$H12)*kgtoGg,IF('Net zero activities &amp; levers'!$C$14="On",('Net zero Activity data'!BJ13*EF!$H12)*kgtoGg,"ERROR"))</f>
        <v>16.282804280634604</v>
      </c>
      <c r="AR1075" s="93">
        <f>IF('Net zero activities &amp; levers'!$C$14="Off",('Activity data'!BK13*EF!$H12)*kgtoGg,IF('Net zero activities &amp; levers'!$C$14="On",('Net zero Activity data'!BK13*EF!$H12)*kgtoGg,"ERROR"))</f>
        <v>16.297912276425052</v>
      </c>
      <c r="AS1075" s="93">
        <f>IF('Net zero activities &amp; levers'!$C$14="Off",('Activity data'!BL13*EF!$H12)*kgtoGg,IF('Net zero activities &amp; levers'!$C$14="On",('Net zero Activity data'!BL13*EF!$H12)*kgtoGg,"ERROR"))</f>
        <v>16.310598247341446</v>
      </c>
      <c r="AT1075" s="93">
        <f>IF('Net zero activities &amp; levers'!$C$14="Off",('Activity data'!BM13*EF!$H12)*kgtoGg,IF('Net zero activities &amp; levers'!$C$14="On",('Net zero Activity data'!BM13*EF!$H12)*kgtoGg,"ERROR"))</f>
        <v>16.320133460913411</v>
      </c>
      <c r="AU1075" s="93">
        <f>IF('Net zero activities &amp; levers'!$C$14="Off",('Activity data'!BN13*EF!$H12)*kgtoGg,IF('Net zero activities &amp; levers'!$C$14="On",('Net zero Activity data'!BN13*EF!$H12)*kgtoGg,"ERROR"))</f>
        <v>16.327309708106313</v>
      </c>
      <c r="AV1075" s="93">
        <f>IF('Net zero activities &amp; levers'!$C$14="Off",('Activity data'!BO13*EF!$H12)*kgtoGg,IF('Net zero activities &amp; levers'!$C$14="On",('Net zero Activity data'!BO13*EF!$H12)*kgtoGg,"ERROR"))</f>
        <v>16.332459568044055</v>
      </c>
      <c r="AW1075" s="93">
        <f>IF('Net zero activities &amp; levers'!$C$14="Off",('Activity data'!BP13*EF!$H12)*kgtoGg,IF('Net zero activities &amp; levers'!$C$14="On",('Net zero Activity data'!BP13*EF!$H12)*kgtoGg,"ERROR"))</f>
        <v>16.335152889996454</v>
      </c>
      <c r="AY1075" s="79"/>
    </row>
    <row r="1076" spans="1:51" x14ac:dyDescent="0.25">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23.099483706921031</v>
      </c>
      <c r="T1076" s="93">
        <f>IF('Net zero activities &amp; levers'!$C$14="Off",('Activity data'!AM14*EF!$H13)*kgtoGg,IF('Net zero activities &amp; levers'!$C$14="On",('Net zero Activity data'!AM14*EF!$H13)*kgtoGg,"ERROR"))</f>
        <v>23.136977213109546</v>
      </c>
      <c r="U1076" s="93">
        <f>IF('Net zero activities &amp; levers'!$C$14="Off",('Activity data'!AN14*EF!$H13)*kgtoGg,IF('Net zero activities &amp; levers'!$C$14="On",('Net zero Activity data'!AN14*EF!$H13)*kgtoGg,"ERROR"))</f>
        <v>23.137792668366455</v>
      </c>
      <c r="V1076" s="93">
        <f>IF('Net zero activities &amp; levers'!$C$14="Off",('Activity data'!AO14*EF!$H13)*kgtoGg,IF('Net zero activities &amp; levers'!$C$14="On",('Net zero Activity data'!AO14*EF!$H13)*kgtoGg,"ERROR"))</f>
        <v>23.14564937454492</v>
      </c>
      <c r="W1076" s="93">
        <f>IF('Net zero activities &amp; levers'!$C$14="Off",('Activity data'!AP14*EF!$H13)*kgtoGg,IF('Net zero activities &amp; levers'!$C$14="On",('Net zero Activity data'!AP14*EF!$H13)*kgtoGg,"ERROR"))</f>
        <v>23.191674235078761</v>
      </c>
      <c r="X1076" s="93">
        <f>IF('Net zero activities &amp; levers'!$C$14="Off",('Activity data'!AQ14*EF!$H13)*kgtoGg,IF('Net zero activities &amp; levers'!$C$14="On",('Net zero Activity data'!AQ14*EF!$H13)*kgtoGg,"ERROR"))</f>
        <v>23.258704226459077</v>
      </c>
      <c r="Y1076" s="93">
        <f>IF('Net zero activities &amp; levers'!$C$14="Off",('Activity data'!AR14*EF!$H13)*kgtoGg,IF('Net zero activities &amp; levers'!$C$14="On",('Net zero Activity data'!AR14*EF!$H13)*kgtoGg,"ERROR"))</f>
        <v>23.321449090391294</v>
      </c>
      <c r="Z1076" s="93">
        <f>IF('Net zero activities &amp; levers'!$C$14="Off",('Activity data'!AS14*EF!$H13)*kgtoGg,IF('Net zero activities &amp; levers'!$C$14="On",('Net zero Activity data'!AS14*EF!$H13)*kgtoGg,"ERROR"))</f>
        <v>23.380612953446221</v>
      </c>
      <c r="AA1076" s="93">
        <f>IF('Net zero activities &amp; levers'!$C$14="Off",('Activity data'!AT14*EF!$H13)*kgtoGg,IF('Net zero activities &amp; levers'!$C$14="On",('Net zero Activity data'!AT14*EF!$H13)*kgtoGg,"ERROR"))</f>
        <v>23.436056482505219</v>
      </c>
      <c r="AB1076" s="93">
        <f>IF('Net zero activities &amp; levers'!$C$14="Off",('Activity data'!AU14*EF!$H13)*kgtoGg,IF('Net zero activities &amp; levers'!$C$14="On",('Net zero Activity data'!AU14*EF!$H13)*kgtoGg,"ERROR"))</f>
        <v>23.489009295199537</v>
      </c>
      <c r="AC1076" s="93">
        <f>IF('Net zero activities &amp; levers'!$C$14="Off",('Activity data'!AV14*EF!$H13)*kgtoGg,IF('Net zero activities &amp; levers'!$C$14="On",('Net zero Activity data'!AV14*EF!$H13)*kgtoGg,"ERROR"))</f>
        <v>23.540460398932115</v>
      </c>
      <c r="AD1076" s="93">
        <f>IF('Net zero activities &amp; levers'!$C$14="Off",('Activity data'!AW14*EF!$H13)*kgtoGg,IF('Net zero activities &amp; levers'!$C$14="On",('Net zero Activity data'!AW14*EF!$H13)*kgtoGg,"ERROR"))</f>
        <v>23.590242886767914</v>
      </c>
      <c r="AE1076" s="93">
        <f>IF('Net zero activities &amp; levers'!$C$14="Off",('Activity data'!AX14*EF!$H13)*kgtoGg,IF('Net zero activities &amp; levers'!$C$14="On",('Net zero Activity data'!AX14*EF!$H13)*kgtoGg,"ERROR"))</f>
        <v>23.638490461145512</v>
      </c>
      <c r="AF1076" s="93">
        <f>IF('Net zero activities &amp; levers'!$C$14="Off",('Activity data'!AY14*EF!$H13)*kgtoGg,IF('Net zero activities &amp; levers'!$C$14="On",('Net zero Activity data'!AY14*EF!$H13)*kgtoGg,"ERROR"))</f>
        <v>23.685465425068244</v>
      </c>
      <c r="AG1076" s="93">
        <f>IF('Net zero activities &amp; levers'!$C$14="Off",('Activity data'!AZ14*EF!$H13)*kgtoGg,IF('Net zero activities &amp; levers'!$C$14="On",('Net zero Activity data'!AZ14*EF!$H13)*kgtoGg,"ERROR"))</f>
        <v>23.731500071382303</v>
      </c>
      <c r="AH1076" s="93">
        <f>IF('Net zero activities &amp; levers'!$C$14="Off",('Activity data'!BA14*EF!$H13)*kgtoGg,IF('Net zero activities &amp; levers'!$C$14="On",('Net zero Activity data'!BA14*EF!$H13)*kgtoGg,"ERROR"))</f>
        <v>23.776258651136008</v>
      </c>
      <c r="AI1076" s="93">
        <f>IF('Net zero activities &amp; levers'!$C$14="Off",('Activity data'!BB14*EF!$H13)*kgtoGg,IF('Net zero activities &amp; levers'!$C$14="On",('Net zero Activity data'!BB14*EF!$H13)*kgtoGg,"ERROR"))</f>
        <v>23.820359573758481</v>
      </c>
      <c r="AJ1076" s="93">
        <f>IF('Net zero activities &amp; levers'!$C$14="Off",('Activity data'!BC14*EF!$H13)*kgtoGg,IF('Net zero activities &amp; levers'!$C$14="On",('Net zero Activity data'!BC14*EF!$H13)*kgtoGg,"ERROR"))</f>
        <v>23.863367698540223</v>
      </c>
      <c r="AK1076" s="93">
        <f>IF('Net zero activities &amp; levers'!$C$14="Off",('Activity data'!BD14*EF!$H13)*kgtoGg,IF('Net zero activities &amp; levers'!$C$14="On",('Net zero Activity data'!BD14*EF!$H13)*kgtoGg,"ERROR"))</f>
        <v>23.904182762513823</v>
      </c>
      <c r="AL1076" s="93">
        <f>IF('Net zero activities &amp; levers'!$C$14="Off",('Activity data'!BE14*EF!$H13)*kgtoGg,IF('Net zero activities &amp; levers'!$C$14="On",('Net zero Activity data'!BE14*EF!$H13)*kgtoGg,"ERROR"))</f>
        <v>23.94244067358829</v>
      </c>
      <c r="AM1076" s="93">
        <f>IF('Net zero activities &amp; levers'!$C$14="Off",('Activity data'!BF14*EF!$H13)*kgtoGg,IF('Net zero activities &amp; levers'!$C$14="On",('Net zero Activity data'!BF14*EF!$H13)*kgtoGg,"ERROR"))</f>
        <v>23.978209616159802</v>
      </c>
      <c r="AN1076" s="93">
        <f>IF('Net zero activities &amp; levers'!$C$14="Off",('Activity data'!BG14*EF!$H13)*kgtoGg,IF('Net zero activities &amp; levers'!$C$14="On",('Net zero Activity data'!BG14*EF!$H13)*kgtoGg,"ERROR"))</f>
        <v>24.012299255226694</v>
      </c>
      <c r="AO1076" s="93">
        <f>IF('Net zero activities &amp; levers'!$C$14="Off",('Activity data'!BH14*EF!$H13)*kgtoGg,IF('Net zero activities &amp; levers'!$C$14="On",('Net zero Activity data'!BH14*EF!$H13)*kgtoGg,"ERROR"))</f>
        <v>24.043266956764896</v>
      </c>
      <c r="AP1076" s="93">
        <f>IF('Net zero activities &amp; levers'!$C$14="Off",('Activity data'!BI14*EF!$H13)*kgtoGg,IF('Net zero activities &amp; levers'!$C$14="On",('Net zero Activity data'!BI14*EF!$H13)*kgtoGg,"ERROR"))</f>
        <v>24.071412721554868</v>
      </c>
      <c r="AQ1076" s="93">
        <f>IF('Net zero activities &amp; levers'!$C$14="Off",('Activity data'!BJ14*EF!$H13)*kgtoGg,IF('Net zero activities &amp; levers'!$C$14="On",('Net zero Activity data'!BJ14*EF!$H13)*kgtoGg,"ERROR"))</f>
        <v>24.096880082883459</v>
      </c>
      <c r="AR1076" s="93">
        <f>IF('Net zero activities &amp; levers'!$C$14="Off",('Activity data'!BK14*EF!$H13)*kgtoGg,IF('Net zero activities &amp; levers'!$C$14="On",('Net zero Activity data'!BK14*EF!$H13)*kgtoGg,"ERROR"))</f>
        <v>24.119238366910007</v>
      </c>
      <c r="AS1076" s="93">
        <f>IF('Net zero activities &amp; levers'!$C$14="Off",('Activity data'!BL14*EF!$H13)*kgtoGg,IF('Net zero activities &amp; levers'!$C$14="On",('Net zero Activity data'!BL14*EF!$H13)*kgtoGg,"ERROR"))</f>
        <v>24.138012302568676</v>
      </c>
      <c r="AT1076" s="93">
        <f>IF('Net zero activities &amp; levers'!$C$14="Off",('Activity data'!BM14*EF!$H13)*kgtoGg,IF('Net zero activities &amp; levers'!$C$14="On",('Net zero Activity data'!BM14*EF!$H13)*kgtoGg,"ERROR"))</f>
        <v>24.152123440554998</v>
      </c>
      <c r="AU1076" s="93">
        <f>IF('Net zero activities &amp; levers'!$C$14="Off",('Activity data'!BN14*EF!$H13)*kgtoGg,IF('Net zero activities &amp; levers'!$C$14="On",('Net zero Activity data'!BN14*EF!$H13)*kgtoGg,"ERROR"))</f>
        <v>24.162743550277629</v>
      </c>
      <c r="AV1076" s="93">
        <f>IF('Net zero activities &amp; levers'!$C$14="Off",('Activity data'!BO14*EF!$H13)*kgtoGg,IF('Net zero activities &amp; levers'!$C$14="On",('Net zero Activity data'!BO14*EF!$H13)*kgtoGg,"ERROR"))</f>
        <v>24.170364814724749</v>
      </c>
      <c r="AW1076" s="93">
        <f>IF('Net zero activities &amp; levers'!$C$14="Off",('Activity data'!BP14*EF!$H13)*kgtoGg,IF('Net zero activities &amp; levers'!$C$14="On",('Net zero Activity data'!BP14*EF!$H13)*kgtoGg,"ERROR"))</f>
        <v>24.174350654939559</v>
      </c>
      <c r="AY1076" s="79"/>
    </row>
    <row r="1077" spans="1:51" x14ac:dyDescent="0.25">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5.6203482259438013</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5.5833231296706112</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5.5483103177944031</v>
      </c>
      <c r="S1077" s="93">
        <f>IF('Net zero activities &amp; levers'!$C$14="Off",('Activity data'!AL15*EF!$H14)*kgtoGg,IF('Net zero activities &amp; levers'!$C$14="On",('Net zero Activity data'!AL15*EF!$H14)*kgtoGg,"ERROR"))</f>
        <v>5.2803833464567367</v>
      </c>
      <c r="T1077" s="93">
        <f>IF('Net zero activities &amp; levers'!$C$14="Off",('Activity data'!AM15*EF!$H14)*kgtoGg,IF('Net zero activities &amp; levers'!$C$14="On",('Net zero Activity data'!AM15*EF!$H14)*kgtoGg,"ERROR"))</f>
        <v>5.4084183105105064</v>
      </c>
      <c r="U1077" s="93">
        <f>IF('Net zero activities &amp; levers'!$C$14="Off",('Activity data'!AN15*EF!$H14)*kgtoGg,IF('Net zero activities &amp; levers'!$C$14="On",('Net zero Activity data'!AN15*EF!$H14)*kgtoGg,"ERROR"))</f>
        <v>5.4467115947178373</v>
      </c>
      <c r="V1077" s="93">
        <f>IF('Net zero activities &amp; levers'!$C$14="Off",('Activity data'!AO15*EF!$H14)*kgtoGg,IF('Net zero activities &amp; levers'!$C$14="On",('Net zero Activity data'!AO15*EF!$H14)*kgtoGg,"ERROR"))</f>
        <v>5.4224186083093189</v>
      </c>
      <c r="W1077" s="93">
        <f>IF('Net zero activities &amp; levers'!$C$14="Off",('Activity data'!AP15*EF!$H14)*kgtoGg,IF('Net zero activities &amp; levers'!$C$14="On",('Net zero Activity data'!AP15*EF!$H14)*kgtoGg,"ERROR"))</f>
        <v>5.4223243033308801</v>
      </c>
      <c r="X1077" s="93">
        <f>IF('Net zero activities &amp; levers'!$C$14="Off",('Activity data'!AQ15*EF!$H14)*kgtoGg,IF('Net zero activities &amp; levers'!$C$14="On",('Net zero Activity data'!AQ15*EF!$H14)*kgtoGg,"ERROR"))</f>
        <v>5.4234073071057072</v>
      </c>
      <c r="Y1077" s="93">
        <f>IF('Net zero activities &amp; levers'!$C$14="Off",('Activity data'!AR15*EF!$H14)*kgtoGg,IF('Net zero activities &amp; levers'!$C$14="On",('Net zero Activity data'!AR15*EF!$H14)*kgtoGg,"ERROR"))</f>
        <v>5.4369231886816394</v>
      </c>
      <c r="Z1077" s="93">
        <f>IF('Net zero activities &amp; levers'!$C$14="Off",('Activity data'!AS15*EF!$H14)*kgtoGg,IF('Net zero activities &amp; levers'!$C$14="On",('Net zero Activity data'!AS15*EF!$H14)*kgtoGg,"ERROR"))</f>
        <v>5.4591522823339398</v>
      </c>
      <c r="AA1077" s="93">
        <f>IF('Net zero activities &amp; levers'!$C$14="Off",('Activity data'!AT15*EF!$H14)*kgtoGg,IF('Net zero activities &amp; levers'!$C$14="On",('Net zero Activity data'!AT15*EF!$H14)*kgtoGg,"ERROR"))</f>
        <v>5.4902125756346534</v>
      </c>
      <c r="AB1077" s="93">
        <f>IF('Net zero activities &amp; levers'!$C$14="Off",('Activity data'!AU15*EF!$H14)*kgtoGg,IF('Net zero activities &amp; levers'!$C$14="On",('Net zero Activity data'!AU15*EF!$H14)*kgtoGg,"ERROR"))</f>
        <v>5.5376204396745452</v>
      </c>
      <c r="AC1077" s="93">
        <f>IF('Net zero activities &amp; levers'!$C$14="Off",('Activity data'!AV15*EF!$H14)*kgtoGg,IF('Net zero activities &amp; levers'!$C$14="On",('Net zero Activity data'!AV15*EF!$H14)*kgtoGg,"ERROR"))</f>
        <v>5.6023226186449859</v>
      </c>
      <c r="AD1077" s="93">
        <f>IF('Net zero activities &amp; levers'!$C$14="Off",('Activity data'!AW15*EF!$H14)*kgtoGg,IF('Net zero activities &amp; levers'!$C$14="On",('Net zero Activity data'!AW15*EF!$H14)*kgtoGg,"ERROR"))</f>
        <v>5.6811895482573158</v>
      </c>
      <c r="AE1077" s="93">
        <f>IF('Net zero activities &amp; levers'!$C$14="Off",('Activity data'!AX15*EF!$H14)*kgtoGg,IF('Net zero activities &amp; levers'!$C$14="On",('Net zero Activity data'!AX15*EF!$H14)*kgtoGg,"ERROR"))</f>
        <v>5.7653288791715855</v>
      </c>
      <c r="AF1077" s="93">
        <f>IF('Net zero activities &amp; levers'!$C$14="Off",('Activity data'!AY15*EF!$H14)*kgtoGg,IF('Net zero activities &amp; levers'!$C$14="On",('Net zero Activity data'!AY15*EF!$H14)*kgtoGg,"ERROR"))</f>
        <v>5.8557364759404038</v>
      </c>
      <c r="AG1077" s="93">
        <f>IF('Net zero activities &amp; levers'!$C$14="Off",('Activity data'!AZ15*EF!$H14)*kgtoGg,IF('Net zero activities &amp; levers'!$C$14="On",('Net zero Activity data'!AZ15*EF!$H14)*kgtoGg,"ERROR"))</f>
        <v>5.9628535041253414</v>
      </c>
      <c r="AH1077" s="93">
        <f>IF('Net zero activities &amp; levers'!$C$14="Off",('Activity data'!BA15*EF!$H14)*kgtoGg,IF('Net zero activities &amp; levers'!$C$14="On",('Net zero Activity data'!BA15*EF!$H14)*kgtoGg,"ERROR"))</f>
        <v>6.077164122124282</v>
      </c>
      <c r="AI1077" s="93">
        <f>IF('Net zero activities &amp; levers'!$C$14="Off",('Activity data'!BB15*EF!$H14)*kgtoGg,IF('Net zero activities &amp; levers'!$C$14="On",('Net zero Activity data'!BB15*EF!$H14)*kgtoGg,"ERROR"))</f>
        <v>6.1989600195503085</v>
      </c>
      <c r="AJ1077" s="93">
        <f>IF('Net zero activities &amp; levers'!$C$14="Off",('Activity data'!BC15*EF!$H14)*kgtoGg,IF('Net zero activities &amp; levers'!$C$14="On",('Net zero Activity data'!BC15*EF!$H14)*kgtoGg,"ERROR"))</f>
        <v>6.3293136796276546</v>
      </c>
      <c r="AK1077" s="93">
        <f>IF('Net zero activities &amp; levers'!$C$14="Off",('Activity data'!BD15*EF!$H14)*kgtoGg,IF('Net zero activities &amp; levers'!$C$14="On",('Net zero Activity data'!BD15*EF!$H14)*kgtoGg,"ERROR"))</f>
        <v>6.4661549750479965</v>
      </c>
      <c r="AL1077" s="93">
        <f>IF('Net zero activities &amp; levers'!$C$14="Off",('Activity data'!BE15*EF!$H14)*kgtoGg,IF('Net zero activities &amp; levers'!$C$14="On",('Net zero Activity data'!BE15*EF!$H14)*kgtoGg,"ERROR"))</f>
        <v>6.6045071340041819</v>
      </c>
      <c r="AM1077" s="93">
        <f>IF('Net zero activities &amp; levers'!$C$14="Off",('Activity data'!BF15*EF!$H14)*kgtoGg,IF('Net zero activities &amp; levers'!$C$14="On",('Net zero Activity data'!BF15*EF!$H14)*kgtoGg,"ERROR"))</f>
        <v>6.7424345411353785</v>
      </c>
      <c r="AN1077" s="93">
        <f>IF('Net zero activities &amp; levers'!$C$14="Off",('Activity data'!BG15*EF!$H14)*kgtoGg,IF('Net zero activities &amp; levers'!$C$14="On",('Net zero Activity data'!BG15*EF!$H14)*kgtoGg,"ERROR"))</f>
        <v>6.8870444673045936</v>
      </c>
      <c r="AO1077" s="93">
        <f>IF('Net zero activities &amp; levers'!$C$14="Off",('Activity data'!BH15*EF!$H14)*kgtoGg,IF('Net zero activities &amp; levers'!$C$14="On",('Net zero Activity data'!BH15*EF!$H14)*kgtoGg,"ERROR"))</f>
        <v>7.0281911039522464</v>
      </c>
      <c r="AP1077" s="93">
        <f>IF('Net zero activities &amp; levers'!$C$14="Off",('Activity data'!BI15*EF!$H14)*kgtoGg,IF('Net zero activities &amp; levers'!$C$14="On",('Net zero Activity data'!BI15*EF!$H14)*kgtoGg,"ERROR"))</f>
        <v>7.1751234269686286</v>
      </c>
      <c r="AQ1077" s="93">
        <f>IF('Net zero activities &amp; levers'!$C$14="Off",('Activity data'!BJ15*EF!$H14)*kgtoGg,IF('Net zero activities &amp; levers'!$C$14="On",('Net zero Activity data'!BJ15*EF!$H14)*kgtoGg,"ERROR"))</f>
        <v>7.3301139720202508</v>
      </c>
      <c r="AR1077" s="93">
        <f>IF('Net zero activities &amp; levers'!$C$14="Off",('Activity data'!BK15*EF!$H14)*kgtoGg,IF('Net zero activities &amp; levers'!$C$14="On",('Net zero Activity data'!BK15*EF!$H14)*kgtoGg,"ERROR"))</f>
        <v>7.49386719023276</v>
      </c>
      <c r="AS1077" s="93">
        <f>IF('Net zero activities &amp; levers'!$C$14="Off",('Activity data'!BL15*EF!$H14)*kgtoGg,IF('Net zero activities &amp; levers'!$C$14="On",('Net zero Activity data'!BL15*EF!$H14)*kgtoGg,"ERROR"))</f>
        <v>7.6670892883429591</v>
      </c>
      <c r="AT1077" s="93">
        <f>IF('Net zero activities &amp; levers'!$C$14="Off",('Activity data'!BM15*EF!$H14)*kgtoGg,IF('Net zero activities &amp; levers'!$C$14="On",('Net zero Activity data'!BM15*EF!$H14)*kgtoGg,"ERROR"))</f>
        <v>7.8364451360238094</v>
      </c>
      <c r="AU1077" s="93">
        <f>IF('Net zero activities &amp; levers'!$C$14="Off",('Activity data'!BN15*EF!$H14)*kgtoGg,IF('Net zero activities &amp; levers'!$C$14="On",('Net zero Activity data'!BN15*EF!$H14)*kgtoGg,"ERROR"))</f>
        <v>8.0154296684326614</v>
      </c>
      <c r="AV1077" s="93">
        <f>IF('Net zero activities &amp; levers'!$C$14="Off",('Activity data'!BO15*EF!$H14)*kgtoGg,IF('Net zero activities &amp; levers'!$C$14="On",('Net zero Activity data'!BO15*EF!$H14)*kgtoGg,"ERROR"))</f>
        <v>8.2092106985069559</v>
      </c>
      <c r="AW1077" s="93">
        <f>IF('Net zero activities &amp; levers'!$C$14="Off",('Activity data'!BP15*EF!$H14)*kgtoGg,IF('Net zero activities &amp; levers'!$C$14="On",('Net zero Activity data'!BP15*EF!$H14)*kgtoGg,"ERROR"))</f>
        <v>8.4160816764157058</v>
      </c>
      <c r="AY1077" s="79"/>
    </row>
    <row r="1078" spans="1:51" x14ac:dyDescent="0.25">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5">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1.7866561368117297</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1.7216531928010095</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1.5145155655524785</v>
      </c>
      <c r="T1079" s="93">
        <f>IF('Net zero activities &amp; levers'!$C$14="Off",('Activity data'!AM17*EF!$H16)*kgtoGg,IF('Net zero activities &amp; levers'!$C$14="On",('Net zero Activity data'!AM17*EF!$H16)*kgtoGg,"ERROR"))</f>
        <v>1.5668506069334709</v>
      </c>
      <c r="U1079" s="93">
        <f>IF('Net zero activities &amp; levers'!$C$14="Off",('Activity data'!AN17*EF!$H16)*kgtoGg,IF('Net zero activities &amp; levers'!$C$14="On",('Net zero Activity data'!AN17*EF!$H16)*kgtoGg,"ERROR"))</f>
        <v>1.5655037199865789</v>
      </c>
      <c r="V1079" s="93">
        <f>IF('Net zero activities &amp; levers'!$C$14="Off",('Activity data'!AO17*EF!$H16)*kgtoGg,IF('Net zero activities &amp; levers'!$C$14="On",('Net zero Activity data'!AO17*EF!$H16)*kgtoGg,"ERROR"))</f>
        <v>1.5302194484882745</v>
      </c>
      <c r="W1079" s="93">
        <f>IF('Net zero activities &amp; levers'!$C$14="Off",('Activity data'!AP17*EF!$H16)*kgtoGg,IF('Net zero activities &amp; levers'!$C$14="On",('Net zero Activity data'!AP17*EF!$H16)*kgtoGg,"ERROR"))</f>
        <v>1.5112562914072105</v>
      </c>
      <c r="X1079" s="93">
        <f>IF('Net zero activities &amp; levers'!$C$14="Off",('Activity data'!AQ17*EF!$H16)*kgtoGg,IF('Net zero activities &amp; levers'!$C$14="On",('Net zero Activity data'!AQ17*EF!$H16)*kgtoGg,"ERROR"))</f>
        <v>1.4946104307429604</v>
      </c>
      <c r="Y1079" s="93">
        <f>IF('Net zero activities &amp; levers'!$C$14="Off",('Activity data'!AR17*EF!$H16)*kgtoGg,IF('Net zero activities &amp; levers'!$C$14="On",('Net zero Activity data'!AR17*EF!$H16)*kgtoGg,"ERROR"))</f>
        <v>1.484639027552376</v>
      </c>
      <c r="Z1079" s="93">
        <f>IF('Net zero activities &amp; levers'!$C$14="Off",('Activity data'!AS17*EF!$H16)*kgtoGg,IF('Net zero activities &amp; levers'!$C$14="On",('Net zero Activity data'!AS17*EF!$H16)*kgtoGg,"ERROR"))</f>
        <v>1.47919876359957</v>
      </c>
      <c r="AA1079" s="93">
        <f>IF('Net zero activities &amp; levers'!$C$14="Off",('Activity data'!AT17*EF!$H16)*kgtoGg,IF('Net zero activities &amp; levers'!$C$14="On",('Net zero Activity data'!AT17*EF!$H16)*kgtoGg,"ERROR"))</f>
        <v>1.4781756011479497</v>
      </c>
      <c r="AB1079" s="93">
        <f>IF('Net zero activities &amp; levers'!$C$14="Off",('Activity data'!AU17*EF!$H16)*kgtoGg,IF('Net zero activities &amp; levers'!$C$14="On",('Net zero Activity data'!AU17*EF!$H16)*kgtoGg,"ERROR"))</f>
        <v>1.4853305981750786</v>
      </c>
      <c r="AC1079" s="93">
        <f>IF('Net zero activities &amp; levers'!$C$14="Off",('Activity data'!AV17*EF!$H16)*kgtoGg,IF('Net zero activities &amp; levers'!$C$14="On",('Net zero Activity data'!AV17*EF!$H16)*kgtoGg,"ERROR"))</f>
        <v>1.5009046201548932</v>
      </c>
      <c r="AD1079" s="93">
        <f>IF('Net zero activities &amp; levers'!$C$14="Off",('Activity data'!AW17*EF!$H16)*kgtoGg,IF('Net zero activities &amp; levers'!$C$14="On",('Net zero Activity data'!AW17*EF!$H16)*kgtoGg,"ERROR"))</f>
        <v>1.5230082640507174</v>
      </c>
      <c r="AE1079" s="93">
        <f>IF('Net zero activities &amp; levers'!$C$14="Off",('Activity data'!AX17*EF!$H16)*kgtoGg,IF('Net zero activities &amp; levers'!$C$14="On",('Net zero Activity data'!AX17*EF!$H16)*kgtoGg,"ERROR"))</f>
        <v>1.546994523932119</v>
      </c>
      <c r="AF1079" s="93">
        <f>IF('Net zero activities &amp; levers'!$C$14="Off",('Activity data'!AY17*EF!$H16)*kgtoGg,IF('Net zero activities &amp; levers'!$C$14="On",('Net zero Activity data'!AY17*EF!$H16)*kgtoGg,"ERROR"))</f>
        <v>1.5732743305693289</v>
      </c>
      <c r="AG1079" s="93">
        <f>IF('Net zero activities &amp; levers'!$C$14="Off",('Activity data'!AZ17*EF!$H16)*kgtoGg,IF('Net zero activities &amp; levers'!$C$14="On",('Net zero Activity data'!AZ17*EF!$H16)*kgtoGg,"ERROR"))</f>
        <v>1.6068085159542065</v>
      </c>
      <c r="AH1079" s="93">
        <f>IF('Net zero activities &amp; levers'!$C$14="Off",('Activity data'!BA17*EF!$H16)*kgtoGg,IF('Net zero activities &amp; levers'!$C$14="On",('Net zero Activity data'!BA17*EF!$H16)*kgtoGg,"ERROR"))</f>
        <v>1.6427431036856912</v>
      </c>
      <c r="AI1079" s="93">
        <f>IF('Net zero activities &amp; levers'!$C$14="Off",('Activity data'!BB17*EF!$H16)*kgtoGg,IF('Net zero activities &amp; levers'!$C$14="On",('Net zero Activity data'!BB17*EF!$H16)*kgtoGg,"ERROR"))</f>
        <v>1.6811374520450673</v>
      </c>
      <c r="AJ1079" s="93">
        <f>IF('Net zero activities &amp; levers'!$C$14="Off",('Activity data'!BC17*EF!$H16)*kgtoGg,IF('Net zero activities &amp; levers'!$C$14="On",('Net zero Activity data'!BC17*EF!$H16)*kgtoGg,"ERROR"))</f>
        <v>1.7223403029367834</v>
      </c>
      <c r="AK1079" s="93">
        <f>IF('Net zero activities &amp; levers'!$C$14="Off",('Activity data'!BD17*EF!$H16)*kgtoGg,IF('Net zero activities &amp; levers'!$C$14="On",('Net zero Activity data'!BD17*EF!$H16)*kgtoGg,"ERROR"))</f>
        <v>1.7651804159303879</v>
      </c>
      <c r="AL1079" s="93">
        <f>IF('Net zero activities &amp; levers'!$C$14="Off",('Activity data'!BE17*EF!$H16)*kgtoGg,IF('Net zero activities &amp; levers'!$C$14="On",('Net zero Activity data'!BE17*EF!$H16)*kgtoGg,"ERROR"))</f>
        <v>1.807259829394261</v>
      </c>
      <c r="AM1079" s="93">
        <f>IF('Net zero activities &amp; levers'!$C$14="Off",('Activity data'!BF17*EF!$H16)*kgtoGg,IF('Net zero activities &amp; levers'!$C$14="On",('Net zero Activity data'!BF17*EF!$H16)*kgtoGg,"ERROR"))</f>
        <v>1.8476898450919306</v>
      </c>
      <c r="AN1079" s="93">
        <f>IF('Net zero activities &amp; levers'!$C$14="Off",('Activity data'!BG17*EF!$H16)*kgtoGg,IF('Net zero activities &amp; levers'!$C$14="On",('Net zero Activity data'!BG17*EF!$H16)*kgtoGg,"ERROR"))</f>
        <v>1.8896907367413041</v>
      </c>
      <c r="AO1079" s="93">
        <f>IF('Net zero activities &amp; levers'!$C$14="Off",('Activity data'!BH17*EF!$H16)*kgtoGg,IF('Net zero activities &amp; levers'!$C$14="On",('Net zero Activity data'!BH17*EF!$H16)*kgtoGg,"ERROR"))</f>
        <v>1.928603059397513</v>
      </c>
      <c r="AP1079" s="93">
        <f>IF('Net zero activities &amp; levers'!$C$14="Off",('Activity data'!BI17*EF!$H16)*kgtoGg,IF('Net zero activities &amp; levers'!$C$14="On",('Net zero Activity data'!BI17*EF!$H16)*kgtoGg,"ERROR"))</f>
        <v>1.9685026353312862</v>
      </c>
      <c r="AQ1079" s="93">
        <f>IF('Net zero activities &amp; levers'!$C$14="Off",('Activity data'!BJ17*EF!$H16)*kgtoGg,IF('Net zero activities &amp; levers'!$C$14="On",('Net zero Activity data'!BJ17*EF!$H16)*kgtoGg,"ERROR"))</f>
        <v>2.0102718369126795</v>
      </c>
      <c r="AR1079" s="93">
        <f>IF('Net zero activities &amp; levers'!$C$14="Off",('Activity data'!BK17*EF!$H16)*kgtoGg,IF('Net zero activities &amp; levers'!$C$14="On",('Net zero Activity data'!BK17*EF!$H16)*kgtoGg,"ERROR"))</f>
        <v>2.0540358840543407</v>
      </c>
      <c r="AS1079" s="93">
        <f>IF('Net zero activities &amp; levers'!$C$14="Off",('Activity data'!BL17*EF!$H16)*kgtoGg,IF('Net zero activities &amp; levers'!$C$14="On",('Net zero Activity data'!BL17*EF!$H16)*kgtoGg,"ERROR"))</f>
        <v>2.0998981291819869</v>
      </c>
      <c r="AT1079" s="93">
        <f>IF('Net zero activities &amp; levers'!$C$14="Off",('Activity data'!BM17*EF!$H16)*kgtoGg,IF('Net zero activities &amp; levers'!$C$14="On",('Net zero Activity data'!BM17*EF!$H16)*kgtoGg,"ERROR"))</f>
        <v>2.1421474966199083</v>
      </c>
      <c r="AU1079" s="93">
        <f>IF('Net zero activities &amp; levers'!$C$14="Off",('Activity data'!BN17*EF!$H16)*kgtoGg,IF('Net zero activities &amp; levers'!$C$14="On",('Net zero Activity data'!BN17*EF!$H16)*kgtoGg,"ERROR"))</f>
        <v>2.1863895943270379</v>
      </c>
      <c r="AV1079" s="93">
        <f>IF('Net zero activities &amp; levers'!$C$14="Off",('Activity data'!BO17*EF!$H16)*kgtoGg,IF('Net zero activities &amp; levers'!$C$14="On",('Net zero Activity data'!BO17*EF!$H16)*kgtoGg,"ERROR"))</f>
        <v>2.2345575488332261</v>
      </c>
      <c r="AW1079" s="93">
        <f>IF('Net zero activities &amp; levers'!$C$14="Off",('Activity data'!BP17*EF!$H16)*kgtoGg,IF('Net zero activities &amp; levers'!$C$14="On",('Net zero Activity data'!BP17*EF!$H16)*kgtoGg,"ERROR"))</f>
        <v>2.2856723410251796</v>
      </c>
      <c r="AY1079" s="79"/>
    </row>
    <row r="1080" spans="1:51" x14ac:dyDescent="0.25">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0.24756197704412702</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0.23855506351363703</v>
      </c>
      <c r="R1080" s="93">
        <f>IF('Net zero activities &amp; levers'!$C$14="Off",('Activity data'!AK18*EF!$H17)*kgtoGg,IF('Net zero activities &amp; levers'!$C$14="On",('Net zero Activity data'!AK18*EF!$H17)*kgtoGg,"ERROR"))</f>
        <v>0.2351014533295149</v>
      </c>
      <c r="S1080" s="93">
        <f>IF('Net zero activities &amp; levers'!$C$14="Off",('Activity data'!AL18*EF!$H17)*kgtoGg,IF('Net zero activities &amp; levers'!$C$14="On",('Net zero Activity data'!AL18*EF!$H17)*kgtoGg,"ERROR"))</f>
        <v>0.20985373735169108</v>
      </c>
      <c r="T1080" s="93">
        <f>IF('Net zero activities &amp; levers'!$C$14="Off",('Activity data'!AM18*EF!$H17)*kgtoGg,IF('Net zero activities &amp; levers'!$C$14="On",('Net zero Activity data'!AM18*EF!$H17)*kgtoGg,"ERROR"))</f>
        <v>0.21710536571263853</v>
      </c>
      <c r="U1080" s="93">
        <f>IF('Net zero activities &amp; levers'!$C$14="Off",('Activity data'!AN18*EF!$H17)*kgtoGg,IF('Net zero activities &amp; levers'!$C$14="On",('Net zero Activity data'!AN18*EF!$H17)*kgtoGg,"ERROR"))</f>
        <v>0.21691873886902968</v>
      </c>
      <c r="V1080" s="93">
        <f>IF('Net zero activities &amp; levers'!$C$14="Off",('Activity data'!AO18*EF!$H17)*kgtoGg,IF('Net zero activities &amp; levers'!$C$14="On",('Net zero Activity data'!AO18*EF!$H17)*kgtoGg,"ERROR"))</f>
        <v>0.21202969288491011</v>
      </c>
      <c r="W1080" s="93">
        <f>IF('Net zero activities &amp; levers'!$C$14="Off",('Activity data'!AP18*EF!$H17)*kgtoGg,IF('Net zero activities &amp; levers'!$C$14="On",('Net zero Activity data'!AP18*EF!$H17)*kgtoGg,"ERROR"))</f>
        <v>0.20940212703087621</v>
      </c>
      <c r="X1080" s="93">
        <f>IF('Net zero activities &amp; levers'!$C$14="Off",('Activity data'!AQ18*EF!$H17)*kgtoGg,IF('Net zero activities &amp; levers'!$C$14="On",('Net zero Activity data'!AQ18*EF!$H17)*kgtoGg,"ERROR"))</f>
        <v>0.2070956495331992</v>
      </c>
      <c r="Y1080" s="93">
        <f>IF('Net zero activities &amp; levers'!$C$14="Off",('Activity data'!AR18*EF!$H17)*kgtoGg,IF('Net zero activities &amp; levers'!$C$14="On",('Net zero Activity data'!AR18*EF!$H17)*kgtoGg,"ERROR"))</f>
        <v>0.20571399570686735</v>
      </c>
      <c r="Z1080" s="93">
        <f>IF('Net zero activities &amp; levers'!$C$14="Off",('Activity data'!AS18*EF!$H17)*kgtoGg,IF('Net zero activities &amp; levers'!$C$14="On",('Net zero Activity data'!AS18*EF!$H17)*kgtoGg,"ERROR"))</f>
        <v>0.20496018389493031</v>
      </c>
      <c r="AA1080" s="93">
        <f>IF('Net zero activities &amp; levers'!$C$14="Off",('Activity data'!AT18*EF!$H17)*kgtoGg,IF('Net zero activities &amp; levers'!$C$14="On",('Net zero Activity data'!AT18*EF!$H17)*kgtoGg,"ERROR"))</f>
        <v>0.20481841284333191</v>
      </c>
      <c r="AB1080" s="93">
        <f>IF('Net zero activities &amp; levers'!$C$14="Off",('Activity data'!AU18*EF!$H17)*kgtoGg,IF('Net zero activities &amp; levers'!$C$14="On",('Net zero Activity data'!AU18*EF!$H17)*kgtoGg,"ERROR"))</f>
        <v>0.20580982085592342</v>
      </c>
      <c r="AC1080" s="93">
        <f>IF('Net zero activities &amp; levers'!$C$14="Off",('Activity data'!AV18*EF!$H17)*kgtoGg,IF('Net zero activities &amp; levers'!$C$14="On",('Net zero Activity data'!AV18*EF!$H17)*kgtoGg,"ERROR"))</f>
        <v>0.2079677826441004</v>
      </c>
      <c r="AD1080" s="93">
        <f>IF('Net zero activities &amp; levers'!$C$14="Off",('Activity data'!AW18*EF!$H17)*kgtoGg,IF('Net zero activities &amp; levers'!$C$14="On",('Net zero Activity data'!AW18*EF!$H17)*kgtoGg,"ERROR"))</f>
        <v>0.21103049945344365</v>
      </c>
      <c r="AE1080" s="93">
        <f>IF('Net zero activities &amp; levers'!$C$14="Off",('Activity data'!AX18*EF!$H17)*kgtoGg,IF('Net zero activities &amp; levers'!$C$14="On",('Net zero Activity data'!AX18*EF!$H17)*kgtoGg,"ERROR"))</f>
        <v>0.21435407459237918</v>
      </c>
      <c r="AF1080" s="93">
        <f>IF('Net zero activities &amp; levers'!$C$14="Off",('Activity data'!AY18*EF!$H17)*kgtoGg,IF('Net zero activities &amp; levers'!$C$14="On",('Net zero Activity data'!AY18*EF!$H17)*kgtoGg,"ERROR"))</f>
        <v>0.21799544729605716</v>
      </c>
      <c r="AG1080" s="93">
        <f>IF('Net zero activities &amp; levers'!$C$14="Off",('Activity data'!AZ18*EF!$H17)*kgtoGg,IF('Net zero activities &amp; levers'!$C$14="On",('Net zero Activity data'!AZ18*EF!$H17)*kgtoGg,"ERROR"))</f>
        <v>0.22264199850498709</v>
      </c>
      <c r="AH1080" s="93">
        <f>IF('Net zero activities &amp; levers'!$C$14="Off",('Activity data'!BA18*EF!$H17)*kgtoGg,IF('Net zero activities &amp; levers'!$C$14="On",('Net zero Activity data'!BA18*EF!$H17)*kgtoGg,"ERROR"))</f>
        <v>0.22762115336292571</v>
      </c>
      <c r="AI1080" s="93">
        <f>IF('Net zero activities &amp; levers'!$C$14="Off",('Activity data'!BB18*EF!$H17)*kgtoGg,IF('Net zero activities &amp; levers'!$C$14="On",('Net zero Activity data'!BB18*EF!$H17)*kgtoGg,"ERROR"))</f>
        <v>0.23294113664976548</v>
      </c>
      <c r="AJ1080" s="93">
        <f>IF('Net zero activities &amp; levers'!$C$14="Off",('Activity data'!BC18*EF!$H17)*kgtoGg,IF('Net zero activities &amp; levers'!$C$14="On",('Net zero Activity data'!BC18*EF!$H17)*kgtoGg,"ERROR"))</f>
        <v>0.23865027061037747</v>
      </c>
      <c r="AK1080" s="93">
        <f>IF('Net zero activities &amp; levers'!$C$14="Off",('Activity data'!BD18*EF!$H17)*kgtoGg,IF('Net zero activities &amp; levers'!$C$14="On",('Net zero Activity data'!BD18*EF!$H17)*kgtoGg,"ERROR"))</f>
        <v>0.2445862662678385</v>
      </c>
      <c r="AL1080" s="93">
        <f>IF('Net zero activities &amp; levers'!$C$14="Off",('Activity data'!BE18*EF!$H17)*kgtoGg,IF('Net zero activities &amp; levers'!$C$14="On",('Net zero Activity data'!BE18*EF!$H17)*kgtoGg,"ERROR"))</f>
        <v>0.25041685816257381</v>
      </c>
      <c r="AM1080" s="93">
        <f>IF('Net zero activities &amp; levers'!$C$14="Off",('Activity data'!BF18*EF!$H17)*kgtoGg,IF('Net zero activities &amp; levers'!$C$14="On",('Net zero Activity data'!BF18*EF!$H17)*kgtoGg,"ERROR"))</f>
        <v>0.25601890682309614</v>
      </c>
      <c r="AN1080" s="93">
        <f>IF('Net zero activities &amp; levers'!$C$14="Off",('Activity data'!BG18*EF!$H17)*kgtoGg,IF('Net zero activities &amp; levers'!$C$14="On",('Net zero Activity data'!BG18*EF!$H17)*kgtoGg,"ERROR"))</f>
        <v>0.2618386186076424</v>
      </c>
      <c r="AO1080" s="93">
        <f>IF('Net zero activities &amp; levers'!$C$14="Off",('Activity data'!BH18*EF!$H17)*kgtoGg,IF('Net zero activities &amp; levers'!$C$14="On",('Net zero Activity data'!BH18*EF!$H17)*kgtoGg,"ERROR"))</f>
        <v>0.26723037325458887</v>
      </c>
      <c r="AP1080" s="93">
        <f>IF('Net zero activities &amp; levers'!$C$14="Off",('Activity data'!BI18*EF!$H17)*kgtoGg,IF('Net zero activities &amp; levers'!$C$14="On",('Net zero Activity data'!BI18*EF!$H17)*kgtoGg,"ERROR"))</f>
        <v>0.27275892331963592</v>
      </c>
      <c r="AQ1080" s="93">
        <f>IF('Net zero activities &amp; levers'!$C$14="Off",('Activity data'!BJ18*EF!$H17)*kgtoGg,IF('Net zero activities &amp; levers'!$C$14="On",('Net zero Activity data'!BJ18*EF!$H17)*kgtoGg,"ERROR"))</f>
        <v>0.27854653175194277</v>
      </c>
      <c r="AR1080" s="93">
        <f>IF('Net zero activities &amp; levers'!$C$14="Off",('Activity data'!BK18*EF!$H17)*kgtoGg,IF('Net zero activities &amp; levers'!$C$14="On",('Net zero Activity data'!BK18*EF!$H17)*kgtoGg,"ERROR"))</f>
        <v>0.28461054922604706</v>
      </c>
      <c r="AS1080" s="93">
        <f>IF('Net zero activities &amp; levers'!$C$14="Off",('Activity data'!BL18*EF!$H17)*kgtoGg,IF('Net zero activities &amp; levers'!$C$14="On",('Net zero Activity data'!BL18*EF!$H17)*kgtoGg,"ERROR"))</f>
        <v>0.29096529642196983</v>
      </c>
      <c r="AT1080" s="93">
        <f>IF('Net zero activities &amp; levers'!$C$14="Off",('Activity data'!BM18*EF!$H17)*kgtoGg,IF('Net zero activities &amp; levers'!$C$14="On",('Net zero Activity data'!BM18*EF!$H17)*kgtoGg,"ERROR"))</f>
        <v>0.29681943741546851</v>
      </c>
      <c r="AU1080" s="93">
        <f>IF('Net zero activities &amp; levers'!$C$14="Off",('Activity data'!BN18*EF!$H17)*kgtoGg,IF('Net zero activities &amp; levers'!$C$14="On",('Net zero Activity data'!BN18*EF!$H17)*kgtoGg,"ERROR"))</f>
        <v>0.30294969435259883</v>
      </c>
      <c r="AV1080" s="93">
        <f>IF('Net zero activities &amp; levers'!$C$14="Off",('Activity data'!BO18*EF!$H17)*kgtoGg,IF('Net zero activities &amp; levers'!$C$14="On",('Net zero Activity data'!BO18*EF!$H17)*kgtoGg,"ERROR"))</f>
        <v>0.3096239243860302</v>
      </c>
      <c r="AW1080" s="93">
        <f>IF('Net zero activities &amp; levers'!$C$14="Off",('Activity data'!BP18*EF!$H17)*kgtoGg,IF('Net zero activities &amp; levers'!$C$14="On",('Net zero Activity data'!BP18*EF!$H17)*kgtoGg,"ERROR"))</f>
        <v>0.31670647303684163</v>
      </c>
      <c r="AY1080" s="79"/>
    </row>
    <row r="1081" spans="1:51" x14ac:dyDescent="0.25">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7.3513306511079053</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7.3490557793890403</v>
      </c>
      <c r="T1081" s="93">
        <f>IF('Net zero activities &amp; levers'!$C$14="Off",('Activity data'!AM5*EF!$H18)*kgtoGg,IF('Net zero activities &amp; levers'!$C$14="On",('Net zero Activity data'!AM5*EF!$H18)*kgtoGg,"ERROR"))</f>
        <v>7.4722031286599382</v>
      </c>
      <c r="U1081" s="93">
        <f>IF('Net zero activities &amp; levers'!$C$14="Off",('Activity data'!AN5*EF!$H18)*kgtoGg,IF('Net zero activities &amp; levers'!$C$14="On",('Net zero Activity data'!AN5*EF!$H18)*kgtoGg,"ERROR"))</f>
        <v>7.5110290618117022</v>
      </c>
      <c r="V1081" s="93">
        <f>IF('Net zero activities &amp; levers'!$C$14="Off",('Activity data'!AO5*EF!$H18)*kgtoGg,IF('Net zero activities &amp; levers'!$C$14="On",('Net zero Activity data'!AO5*EF!$H18)*kgtoGg,"ERROR"))</f>
        <v>7.4986513551105292</v>
      </c>
      <c r="W1081" s="93">
        <f>IF('Net zero activities &amp; levers'!$C$14="Off",('Activity data'!AP5*EF!$H18)*kgtoGg,IF('Net zero activities &amp; levers'!$C$14="On",('Net zero Activity data'!AP5*EF!$H18)*kgtoGg,"ERROR"))</f>
        <v>7.5163485236950613</v>
      </c>
      <c r="X1081" s="93">
        <f>IF('Net zero activities &amp; levers'!$C$14="Off",('Activity data'!AQ5*EF!$H18)*kgtoGg,IF('Net zero activities &amp; levers'!$C$14="On",('Net zero Activity data'!AQ5*EF!$H18)*kgtoGg,"ERROR"))</f>
        <v>7.5403958263923236</v>
      </c>
      <c r="Y1081" s="93">
        <f>IF('Net zero activities &amp; levers'!$C$14="Off",('Activity data'!AR5*EF!$H18)*kgtoGg,IF('Net zero activities &amp; levers'!$C$14="On",('Net zero Activity data'!AR5*EF!$H18)*kgtoGg,"ERROR"))</f>
        <v>7.5741909868676158</v>
      </c>
      <c r="Z1081" s="93">
        <f>IF('Net zero activities &amp; levers'!$C$14="Off",('Activity data'!AS5*EF!$H18)*kgtoGg,IF('Net zero activities &amp; levers'!$C$14="On",('Net zero Activity data'!AS5*EF!$H18)*kgtoGg,"ERROR"))</f>
        <v>7.6148317669371268</v>
      </c>
      <c r="AA1081" s="93">
        <f>IF('Net zero activities &amp; levers'!$C$14="Off",('Activity data'!AT5*EF!$H18)*kgtoGg,IF('Net zero activities &amp; levers'!$C$14="On",('Net zero Activity data'!AT5*EF!$H18)*kgtoGg,"ERROR"))</f>
        <v>7.6624733302207861</v>
      </c>
      <c r="AB1081" s="93">
        <f>IF('Net zero activities &amp; levers'!$C$14="Off",('Activity data'!AU5*EF!$H18)*kgtoGg,IF('Net zero activities &amp; levers'!$C$14="On",('Net zero Activity data'!AU5*EF!$H18)*kgtoGg,"ERROR"))</f>
        <v>7.7240868841392878</v>
      </c>
      <c r="AC1081" s="93">
        <f>IF('Net zero activities &amp; levers'!$C$14="Off",('Activity data'!AV5*EF!$H18)*kgtoGg,IF('Net zero activities &amp; levers'!$C$14="On",('Net zero Activity data'!AV5*EF!$H18)*kgtoGg,"ERROR"))</f>
        <v>7.8009221240658375</v>
      </c>
      <c r="AD1081" s="93">
        <f>IF('Net zero activities &amp; levers'!$C$14="Off",('Activity data'!AW5*EF!$H18)*kgtoGg,IF('Net zero activities &amp; levers'!$C$14="On",('Net zero Activity data'!AW5*EF!$H18)*kgtoGg,"ERROR"))</f>
        <v>7.8903401538957416</v>
      </c>
      <c r="AE1081" s="93">
        <f>IF('Net zero activities &amp; levers'!$C$14="Off",('Activity data'!AX5*EF!$H18)*kgtoGg,IF('Net zero activities &amp; levers'!$C$14="On",('Net zero Activity data'!AX5*EF!$H18)*kgtoGg,"ERROR"))</f>
        <v>7.9846258042350273</v>
      </c>
      <c r="AF1081" s="93">
        <f>IF('Net zero activities &amp; levers'!$C$14="Off",('Activity data'!AY5*EF!$H18)*kgtoGg,IF('Net zero activities &amp; levers'!$C$14="On",('Net zero Activity data'!AY5*EF!$H18)*kgtoGg,"ERROR"))</f>
        <v>8.0847617640235896</v>
      </c>
      <c r="AG1081" s="93">
        <f>IF('Net zero activities &amp; levers'!$C$14="Off",('Activity data'!AZ5*EF!$H18)*kgtoGg,IF('Net zero activities &amp; levers'!$C$14="On",('Net zero Activity data'!AZ5*EF!$H18)*kgtoGg,"ERROR"))</f>
        <v>8.2001830904466289</v>
      </c>
      <c r="AH1081" s="93">
        <f>IF('Net zero activities &amp; levers'!$C$14="Off",('Activity data'!BA5*EF!$H18)*kgtoGg,IF('Net zero activities &amp; levers'!$C$14="On",('Net zero Activity data'!BA5*EF!$H18)*kgtoGg,"ERROR"))</f>
        <v>8.3224165263522423</v>
      </c>
      <c r="AI1081" s="93">
        <f>IF('Net zero activities &amp; levers'!$C$14="Off",('Activity data'!BB5*EF!$H18)*kgtoGg,IF('Net zero activities &amp; levers'!$C$14="On",('Net zero Activity data'!BB5*EF!$H18)*kgtoGg,"ERROR"))</f>
        <v>8.4519366750356451</v>
      </c>
      <c r="AJ1081" s="93">
        <f>IF('Net zero activities &amp; levers'!$C$14="Off",('Activity data'!BC5*EF!$H18)*kgtoGg,IF('Net zero activities &amp; levers'!$C$14="On",('Net zero Activity data'!BC5*EF!$H18)*kgtoGg,"ERROR"))</f>
        <v>8.5896260000981943</v>
      </c>
      <c r="AK1081" s="93">
        <f>IF('Net zero activities &amp; levers'!$C$14="Off",('Activity data'!BD5*EF!$H18)*kgtoGg,IF('Net zero activities &amp; levers'!$C$14="On",('Net zero Activity data'!BD5*EF!$H18)*kgtoGg,"ERROR"))</f>
        <v>8.73333148514876</v>
      </c>
      <c r="AL1081" s="93">
        <f>IF('Net zero activities &amp; levers'!$C$14="Off",('Activity data'!BE5*EF!$H18)*kgtoGg,IF('Net zero activities &amp; levers'!$C$14="On",('Net zero Activity data'!BE5*EF!$H18)*kgtoGg,"ERROR"))</f>
        <v>8.8784431562032786</v>
      </c>
      <c r="AM1081" s="93">
        <f>IF('Net zero activities &amp; levers'!$C$14="Off",('Activity data'!BF5*EF!$H18)*kgtoGg,IF('Net zero activities &amp; levers'!$C$14="On",('Net zero Activity data'!BF5*EF!$H18)*kgtoGg,"ERROR"))</f>
        <v>9.0231844875655636</v>
      </c>
      <c r="AN1081" s="93">
        <f>IF('Net zero activities &amp; levers'!$C$14="Off",('Activity data'!BG5*EF!$H18)*kgtoGg,IF('Net zero activities &amp; levers'!$C$14="On",('Net zero Activity data'!BG5*EF!$H18)*kgtoGg,"ERROR"))</f>
        <v>9.1742195350652782</v>
      </c>
      <c r="AO1081" s="93">
        <f>IF('Net zero activities &amp; levers'!$C$14="Off",('Activity data'!BH5*EF!$H18)*kgtoGg,IF('Net zero activities &amp; levers'!$C$14="On",('Net zero Activity data'!BH5*EF!$H18)*kgtoGg,"ERROR"))</f>
        <v>9.3218429554501228</v>
      </c>
      <c r="AP1081" s="93">
        <f>IF('Net zero activities &amp; levers'!$C$14="Off",('Activity data'!BI5*EF!$H18)*kgtoGg,IF('Net zero activities &amp; levers'!$C$14="On",('Net zero Activity data'!BI5*EF!$H18)*kgtoGg,"ERROR"))</f>
        <v>9.4745157768469301</v>
      </c>
      <c r="AQ1081" s="93">
        <f>IF('Net zero activities &amp; levers'!$C$14="Off",('Activity data'!BJ5*EF!$H18)*kgtoGg,IF('Net zero activities &amp; levers'!$C$14="On",('Net zero Activity data'!BJ5*EF!$H18)*kgtoGg,"ERROR"))</f>
        <v>9.634339327572718</v>
      </c>
      <c r="AR1081" s="93">
        <f>IF('Net zero activities &amp; levers'!$C$14="Off",('Activity data'!BK5*EF!$H18)*kgtoGg,IF('Net zero activities &amp; levers'!$C$14="On",('Net zero Activity data'!BK5*EF!$H18)*kgtoGg,"ERROR"))</f>
        <v>9.8017951913514132</v>
      </c>
      <c r="AS1081" s="93">
        <f>IF('Net zero activities &amp; levers'!$C$14="Off",('Activity data'!BL5*EF!$H18)*kgtoGg,IF('Net zero activities &amp; levers'!$C$14="On",('Net zero Activity data'!BL5*EF!$H18)*kgtoGg,"ERROR"))</f>
        <v>9.9773358042922293</v>
      </c>
      <c r="AT1081" s="93">
        <f>IF('Net zero activities &amp; levers'!$C$14="Off",('Activity data'!BM5*EF!$H18)*kgtoGg,IF('Net zero activities &amp; levers'!$C$14="On",('Net zero Activity data'!BM5*EF!$H18)*kgtoGg,"ERROR"))</f>
        <v>10.148273651523894</v>
      </c>
      <c r="AU1081" s="93">
        <f>IF('Net zero activities &amp; levers'!$C$14="Off",('Activity data'!BN5*EF!$H18)*kgtoGg,IF('Net zero activities &amp; levers'!$C$14="On",('Net zero Activity data'!BN5*EF!$H18)*kgtoGg,"ERROR"))</f>
        <v>10.327331145455831</v>
      </c>
      <c r="AV1081" s="93">
        <f>IF('Net zero activities &amp; levers'!$C$14="Off",('Activity data'!BO5*EF!$H18)*kgtoGg,IF('Net zero activities &amp; levers'!$C$14="On",('Net zero Activity data'!BO5*EF!$H18)*kgtoGg,"ERROR"))</f>
        <v>10.519392265782431</v>
      </c>
      <c r="AW1081" s="93">
        <f>IF('Net zero activities &amp; levers'!$C$14="Off",('Activity data'!BP5*EF!$H18)*kgtoGg,IF('Net zero activities &amp; levers'!$C$14="On",('Net zero Activity data'!BP5*EF!$H18)*kgtoGg,"ERROR"))</f>
        <v>10.722595981265105</v>
      </c>
      <c r="AY1081" s="79"/>
    </row>
    <row r="1082" spans="1:51" x14ac:dyDescent="0.25">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2.0944490884992812</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2.0938009605311412</v>
      </c>
      <c r="T1082" s="93">
        <f>IF('Net zero activities &amp; levers'!$C$14="Off",('Activity data'!AM6*EF!$H19)*kgtoGg,IF('Net zero activities &amp; levers'!$C$14="On",('Net zero Activity data'!AM6*EF!$H19)*kgtoGg,"ERROR"))</f>
        <v>2.1288865614478496</v>
      </c>
      <c r="U1082" s="93">
        <f>IF('Net zero activities &amp; levers'!$C$14="Off",('Activity data'!AN6*EF!$H19)*kgtoGg,IF('Net zero activities &amp; levers'!$C$14="On",('Net zero Activity data'!AN6*EF!$H19)*kgtoGg,"ERROR"))</f>
        <v>2.1399483602104432</v>
      </c>
      <c r="V1082" s="93">
        <f>IF('Net zero activities &amp; levers'!$C$14="Off",('Activity data'!AO6*EF!$H19)*kgtoGg,IF('Net zero activities &amp; levers'!$C$14="On",('Net zero Activity data'!AO6*EF!$H19)*kgtoGg,"ERROR"))</f>
        <v>2.1364218589893245</v>
      </c>
      <c r="W1082" s="93">
        <f>IF('Net zero activities &amp; levers'!$C$14="Off",('Activity data'!AP6*EF!$H19)*kgtoGg,IF('Net zero activities &amp; levers'!$C$14="On",('Net zero Activity data'!AP6*EF!$H19)*kgtoGg,"ERROR"))</f>
        <v>2.1414639146891727</v>
      </c>
      <c r="X1082" s="93">
        <f>IF('Net zero activities &amp; levers'!$C$14="Off",('Activity data'!AQ6*EF!$H19)*kgtoGg,IF('Net zero activities &amp; levers'!$C$14="On",('Net zero Activity data'!AQ6*EF!$H19)*kgtoGg,"ERROR"))</f>
        <v>2.148315171095053</v>
      </c>
      <c r="Y1082" s="93">
        <f>IF('Net zero activities &amp; levers'!$C$14="Off",('Activity data'!AR6*EF!$H19)*kgtoGg,IF('Net zero activities &amp; levers'!$C$14="On",('Net zero Activity data'!AR6*EF!$H19)*kgtoGg,"ERROR"))</f>
        <v>2.1579436650932786</v>
      </c>
      <c r="Z1082" s="93">
        <f>IF('Net zero activities &amp; levers'!$C$14="Off",('Activity data'!AS6*EF!$H19)*kgtoGg,IF('Net zero activities &amp; levers'!$C$14="On",('Net zero Activity data'!AS6*EF!$H19)*kgtoGg,"ERROR"))</f>
        <v>2.1695225273173109</v>
      </c>
      <c r="AA1082" s="93">
        <f>IF('Net zero activities &amp; levers'!$C$14="Off",('Activity data'!AT6*EF!$H19)*kgtoGg,IF('Net zero activities &amp; levers'!$C$14="On",('Net zero Activity data'!AT6*EF!$H19)*kgtoGg,"ERROR"))</f>
        <v>2.1830959650430519</v>
      </c>
      <c r="AB1082" s="93">
        <f>IF('Net zero activities &amp; levers'!$C$14="Off",('Activity data'!AU6*EF!$H19)*kgtoGg,IF('Net zero activities &amp; levers'!$C$14="On",('Net zero Activity data'!AU6*EF!$H19)*kgtoGg,"ERROR"))</f>
        <v>2.2006501274074339</v>
      </c>
      <c r="AC1082" s="93">
        <f>IF('Net zero activities &amp; levers'!$C$14="Off",('Activity data'!AV6*EF!$H19)*kgtoGg,IF('Net zero activities &amp; levers'!$C$14="On",('Net zero Activity data'!AV6*EF!$H19)*kgtoGg,"ERROR"))</f>
        <v>2.222541061969673</v>
      </c>
      <c r="AD1082" s="93">
        <f>IF('Net zero activities &amp; levers'!$C$14="Off",('Activity data'!AW6*EF!$H19)*kgtoGg,IF('Net zero activities &amp; levers'!$C$14="On",('Net zero Activity data'!AW6*EF!$H19)*kgtoGg,"ERROR"))</f>
        <v>2.2480169274913004</v>
      </c>
      <c r="AE1082" s="93">
        <f>IF('Net zero activities &amp; levers'!$C$14="Off",('Activity data'!AX6*EF!$H19)*kgtoGg,IF('Net zero activities &amp; levers'!$C$14="On",('Net zero Activity data'!AX6*EF!$H19)*kgtoGg,"ERROR"))</f>
        <v>2.2748796145045582</v>
      </c>
      <c r="AF1082" s="93">
        <f>IF('Net zero activities &amp; levers'!$C$14="Off",('Activity data'!AY6*EF!$H19)*kgtoGg,IF('Net zero activities &amp; levers'!$C$14="On",('Net zero Activity data'!AY6*EF!$H19)*kgtoGg,"ERROR"))</f>
        <v>2.3034090984386744</v>
      </c>
      <c r="AG1082" s="93">
        <f>IF('Net zero activities &amp; levers'!$C$14="Off",('Activity data'!AZ6*EF!$H19)*kgtoGg,IF('Net zero activities &amp; levers'!$C$14="On",('Net zero Activity data'!AZ6*EF!$H19)*kgtoGg,"ERROR"))</f>
        <v>2.3362934976574303</v>
      </c>
      <c r="AH1082" s="93">
        <f>IF('Net zero activities &amp; levers'!$C$14="Off",('Activity data'!BA6*EF!$H19)*kgtoGg,IF('Net zero activities &amp; levers'!$C$14="On",('Net zero Activity data'!BA6*EF!$H19)*kgtoGg,"ERROR"))</f>
        <v>2.3711187178205395</v>
      </c>
      <c r="AI1082" s="93">
        <f>IF('Net zero activities &amp; levers'!$C$14="Off",('Activity data'!BB6*EF!$H19)*kgtoGg,IF('Net zero activities &amp; levers'!$C$14="On",('Net zero Activity data'!BB6*EF!$H19)*kgtoGg,"ERROR"))</f>
        <v>2.4080199769567159</v>
      </c>
      <c r="AJ1082" s="93">
        <f>IF('Net zero activities &amp; levers'!$C$14="Off",('Activity data'!BC6*EF!$H19)*kgtoGg,IF('Net zero activities &amp; levers'!$C$14="On",('Net zero Activity data'!BC6*EF!$H19)*kgtoGg,"ERROR"))</f>
        <v>2.4472486955465773</v>
      </c>
      <c r="AK1082" s="93">
        <f>IF('Net zero activities &amp; levers'!$C$14="Off",('Activity data'!BD6*EF!$H19)*kgtoGg,IF('Net zero activities &amp; levers'!$C$14="On",('Net zero Activity data'!BD6*EF!$H19)*kgtoGg,"ERROR"))</f>
        <v>2.4881914631163022</v>
      </c>
      <c r="AL1082" s="93">
        <f>IF('Net zero activities &amp; levers'!$C$14="Off",('Activity data'!BE6*EF!$H19)*kgtoGg,IF('Net zero activities &amp; levers'!$C$14="On",('Net zero Activity data'!BE6*EF!$H19)*kgtoGg,"ERROR"))</f>
        <v>2.5295348635964507</v>
      </c>
      <c r="AM1082" s="93">
        <f>IF('Net zero activities &amp; levers'!$C$14="Off",('Activity data'!BF6*EF!$H19)*kgtoGg,IF('Net zero activities &amp; levers'!$C$14="On",('Net zero Activity data'!BF6*EF!$H19)*kgtoGg,"ERROR"))</f>
        <v>2.5707727515282386</v>
      </c>
      <c r="AN1082" s="93">
        <f>IF('Net zero activities &amp; levers'!$C$14="Off",('Activity data'!BG6*EF!$H19)*kgtoGg,IF('Net zero activities &amp; levers'!$C$14="On",('Net zero Activity data'!BG6*EF!$H19)*kgtoGg,"ERROR"))</f>
        <v>2.6138037662629046</v>
      </c>
      <c r="AO1082" s="93">
        <f>IF('Net zero activities &amp; levers'!$C$14="Off",('Activity data'!BH6*EF!$H19)*kgtoGg,IF('Net zero activities &amp; levers'!$C$14="On",('Net zero Activity data'!BH6*EF!$H19)*kgtoGg,"ERROR"))</f>
        <v>2.6558627829144799</v>
      </c>
      <c r="AP1082" s="93">
        <f>IF('Net zero activities &amp; levers'!$C$14="Off",('Activity data'!BI6*EF!$H19)*kgtoGg,IF('Net zero activities &amp; levers'!$C$14="On",('Net zero Activity data'!BI6*EF!$H19)*kgtoGg,"ERROR"))</f>
        <v>2.6993604116825409</v>
      </c>
      <c r="AQ1082" s="93">
        <f>IF('Net zero activities &amp; levers'!$C$14="Off",('Activity data'!BJ6*EF!$H19)*kgtoGg,IF('Net zero activities &amp; levers'!$C$14="On",('Net zero Activity data'!BJ6*EF!$H19)*kgtoGg,"ERROR"))</f>
        <v>2.7448953367219815</v>
      </c>
      <c r="AR1082" s="93">
        <f>IF('Net zero activities &amp; levers'!$C$14="Off",('Activity data'!BK6*EF!$H19)*kgtoGg,IF('Net zero activities &amp; levers'!$C$14="On",('Net zero Activity data'!BK6*EF!$H19)*kgtoGg,"ERROR"))</f>
        <v>2.7926047648378689</v>
      </c>
      <c r="AS1082" s="93">
        <f>IF('Net zero activities &amp; levers'!$C$14="Off",('Activity data'!BL6*EF!$H19)*kgtoGg,IF('Net zero activities &amp; levers'!$C$14="On",('Net zero Activity data'!BL6*EF!$H19)*kgtoGg,"ERROR"))</f>
        <v>2.8426175984618185</v>
      </c>
      <c r="AT1082" s="93">
        <f>IF('Net zero activities &amp; levers'!$C$14="Off",('Activity data'!BM6*EF!$H19)*kgtoGg,IF('Net zero activities &amp; levers'!$C$14="On",('Net zero Activity data'!BM6*EF!$H19)*kgtoGg,"ERROR"))</f>
        <v>2.8913190697077655</v>
      </c>
      <c r="AU1082" s="93">
        <f>IF('Net zero activities &amp; levers'!$C$14="Off",('Activity data'!BN6*EF!$H19)*kgtoGg,IF('Net zero activities &amp; levers'!$C$14="On",('Net zero Activity data'!BN6*EF!$H19)*kgtoGg,"ERROR"))</f>
        <v>2.9423338890314197</v>
      </c>
      <c r="AV1082" s="93">
        <f>IF('Net zero activities &amp; levers'!$C$14="Off",('Activity data'!BO6*EF!$H19)*kgtoGg,IF('Net zero activities &amp; levers'!$C$14="On",('Net zero Activity data'!BO6*EF!$H19)*kgtoGg,"ERROR"))</f>
        <v>2.9970535387785815</v>
      </c>
      <c r="AW1082" s="93">
        <f>IF('Net zero activities &amp; levers'!$C$14="Off",('Activity data'!BP6*EF!$H19)*kgtoGg,IF('Net zero activities &amp; levers'!$C$14="On",('Net zero Activity data'!BP6*EF!$H19)*kgtoGg,"ERROR"))</f>
        <v>3.0549477972293579</v>
      </c>
      <c r="AY1082" s="79"/>
    </row>
    <row r="1083" spans="1:51" x14ac:dyDescent="0.25">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0.43258377187145619</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0.43244990867914801</v>
      </c>
      <c r="T1083" s="93">
        <f>IF('Net zero activities &amp; levers'!$C$14="Off",('Activity data'!AM7*EF!$H20)*kgtoGg,IF('Net zero activities &amp; levers'!$C$14="On",('Net zero Activity data'!AM7*EF!$H20)*kgtoGg,"ERROR"))</f>
        <v>0.4396964259930643</v>
      </c>
      <c r="U1083" s="93">
        <f>IF('Net zero activities &amp; levers'!$C$14="Off",('Activity data'!AN7*EF!$H20)*kgtoGg,IF('Net zero activities &amp; levers'!$C$14="On",('Net zero Activity data'!AN7*EF!$H20)*kgtoGg,"ERROR"))</f>
        <v>0.44198111014159841</v>
      </c>
      <c r="V1083" s="93">
        <f>IF('Net zero activities &amp; levers'!$C$14="Off",('Activity data'!AO7*EF!$H20)*kgtoGg,IF('Net zero activities &amp; levers'!$C$14="On",('Net zero Activity data'!AO7*EF!$H20)*kgtoGg,"ERROR"))</f>
        <v>0.4412527528813921</v>
      </c>
      <c r="W1083" s="93">
        <f>IF('Net zero activities &amp; levers'!$C$14="Off",('Activity data'!AP7*EF!$H20)*kgtoGg,IF('Net zero activities &amp; levers'!$C$14="On",('Net zero Activity data'!AP7*EF!$H20)*kgtoGg,"ERROR"))</f>
        <v>0.44229413005527662</v>
      </c>
      <c r="X1083" s="93">
        <f>IF('Net zero activities &amp; levers'!$C$14="Off",('Activity data'!AQ7*EF!$H20)*kgtoGg,IF('Net zero activities &amp; levers'!$C$14="On",('Net zero Activity data'!AQ7*EF!$H20)*kgtoGg,"ERROR"))</f>
        <v>0.4437091763098685</v>
      </c>
      <c r="Y1083" s="93">
        <f>IF('Net zero activities &amp; levers'!$C$14="Off",('Activity data'!AR7*EF!$H20)*kgtoGg,IF('Net zero activities &amp; levers'!$C$14="On",('Net zero Activity data'!AR7*EF!$H20)*kgtoGg,"ERROR"))</f>
        <v>0.44569782825374471</v>
      </c>
      <c r="Z1083" s="93">
        <f>IF('Net zero activities &amp; levers'!$C$14="Off",('Activity data'!AS7*EF!$H20)*kgtoGg,IF('Net zero activities &amp; levers'!$C$14="On",('Net zero Activity data'!AS7*EF!$H20)*kgtoGg,"ERROR"))</f>
        <v>0.44808930576559047</v>
      </c>
      <c r="AA1083" s="93">
        <f>IF('Net zero activities &amp; levers'!$C$14="Off",('Activity data'!AT7*EF!$H20)*kgtoGg,IF('Net zero activities &amp; levers'!$C$14="On",('Net zero Activity data'!AT7*EF!$H20)*kgtoGg,"ERROR"))</f>
        <v>0.45089273933717022</v>
      </c>
      <c r="AB1083" s="93">
        <f>IF('Net zero activities &amp; levers'!$C$14="Off",('Activity data'!AU7*EF!$H20)*kgtoGg,IF('Net zero activities &amp; levers'!$C$14="On",('Net zero Activity data'!AU7*EF!$H20)*kgtoGg,"ERROR"))</f>
        <v>0.45451834466189517</v>
      </c>
      <c r="AC1083" s="93">
        <f>IF('Net zero activities &amp; levers'!$C$14="Off",('Activity data'!AV7*EF!$H20)*kgtoGg,IF('Net zero activities &amp; levers'!$C$14="On",('Net zero Activity data'!AV7*EF!$H20)*kgtoGg,"ERROR"))</f>
        <v>0.45903965916637413</v>
      </c>
      <c r="AD1083" s="93">
        <f>IF('Net zero activities &amp; levers'!$C$14="Off",('Activity data'!AW7*EF!$H20)*kgtoGg,IF('Net zero activities &amp; levers'!$C$14="On",('Net zero Activity data'!AW7*EF!$H20)*kgtoGg,"ERROR"))</f>
        <v>0.46430139890478528</v>
      </c>
      <c r="AE1083" s="93">
        <f>IF('Net zero activities &amp; levers'!$C$14="Off",('Activity data'!AX7*EF!$H20)*kgtoGg,IF('Net zero activities &amp; levers'!$C$14="On",('Net zero Activity data'!AX7*EF!$H20)*kgtoGg,"ERROR"))</f>
        <v>0.46984957027577029</v>
      </c>
      <c r="AF1083" s="93">
        <f>IF('Net zero activities &amp; levers'!$C$14="Off",('Activity data'!AY7*EF!$H20)*kgtoGg,IF('Net zero activities &amp; levers'!$C$14="On",('Net zero Activity data'!AY7*EF!$H20)*kgtoGg,"ERROR"))</f>
        <v>0.47574199890415431</v>
      </c>
      <c r="AG1083" s="93">
        <f>IF('Net zero activities &amp; levers'!$C$14="Off",('Activity data'!AZ7*EF!$H20)*kgtoGg,IF('Net zero activities &amp; levers'!$C$14="On",('Net zero Activity data'!AZ7*EF!$H20)*kgtoGg,"ERROR"))</f>
        <v>0.48253388395301411</v>
      </c>
      <c r="AH1083" s="93">
        <f>IF('Net zero activities &amp; levers'!$C$14="Off",('Activity data'!BA7*EF!$H20)*kgtoGg,IF('Net zero activities &amp; levers'!$C$14="On",('Net zero Activity data'!BA7*EF!$H20)*kgtoGg,"ERROR"))</f>
        <v>0.48972662269139317</v>
      </c>
      <c r="AI1083" s="93">
        <f>IF('Net zero activities &amp; levers'!$C$14="Off",('Activity data'!BB7*EF!$H20)*kgtoGg,IF('Net zero activities &amp; levers'!$C$14="On",('Net zero Activity data'!BB7*EF!$H20)*kgtoGg,"ERROR"))</f>
        <v>0.49734814280930212</v>
      </c>
      <c r="AJ1083" s="93">
        <f>IF('Net zero activities &amp; levers'!$C$14="Off",('Activity data'!BC7*EF!$H20)*kgtoGg,IF('Net zero activities &amp; levers'!$C$14="On",('Net zero Activity data'!BC7*EF!$H20)*kgtoGg,"ERROR"))</f>
        <v>0.50545037224350875</v>
      </c>
      <c r="AK1083" s="93">
        <f>IF('Net zero activities &amp; levers'!$C$14="Off",('Activity data'!BD7*EF!$H20)*kgtoGg,IF('Net zero activities &amp; levers'!$C$14="On",('Net zero Activity data'!BD7*EF!$H20)*kgtoGg,"ERROR"))</f>
        <v>0.51390661829093987</v>
      </c>
      <c r="AL1083" s="93">
        <f>IF('Net zero activities &amp; levers'!$C$14="Off",('Activity data'!BE7*EF!$H20)*kgtoGg,IF('Net zero activities &amp; levers'!$C$14="On",('Net zero Activity data'!BE7*EF!$H20)*kgtoGg,"ERROR"))</f>
        <v>0.52244561034374248</v>
      </c>
      <c r="AM1083" s="93">
        <f>IF('Net zero activities &amp; levers'!$C$14="Off",('Activity data'!BF7*EF!$H20)*kgtoGg,IF('Net zero activities &amp; levers'!$C$14="On",('Net zero Activity data'!BF7*EF!$H20)*kgtoGg,"ERROR"))</f>
        <v>0.53096281002336188</v>
      </c>
      <c r="AN1083" s="93">
        <f>IF('Net zero activities &amp; levers'!$C$14="Off",('Activity data'!BG7*EF!$H20)*kgtoGg,IF('Net zero activities &amp; levers'!$C$14="On",('Net zero Activity data'!BG7*EF!$H20)*kgtoGg,"ERROR"))</f>
        <v>0.5398503589084559</v>
      </c>
      <c r="AO1083" s="93">
        <f>IF('Net zero activities &amp; levers'!$C$14="Off",('Activity data'!BH7*EF!$H20)*kgtoGg,IF('Net zero activities &amp; levers'!$C$14="On",('Net zero Activity data'!BH7*EF!$H20)*kgtoGg,"ERROR"))</f>
        <v>0.54853715304646922</v>
      </c>
      <c r="AP1083" s="93">
        <f>IF('Net zero activities &amp; levers'!$C$14="Off",('Activity data'!BI7*EF!$H20)*kgtoGg,IF('Net zero activities &amp; levers'!$C$14="On",('Net zero Activity data'!BI7*EF!$H20)*kgtoGg,"ERROR"))</f>
        <v>0.55752107556016206</v>
      </c>
      <c r="AQ1083" s="93">
        <f>IF('Net zero activities &amp; levers'!$C$14="Off",('Activity data'!BJ7*EF!$H20)*kgtoGg,IF('Net zero activities &amp; levers'!$C$14="On",('Net zero Activity data'!BJ7*EF!$H20)*kgtoGg,"ERROR"))</f>
        <v>0.56692577760501295</v>
      </c>
      <c r="AR1083" s="93">
        <f>IF('Net zero activities &amp; levers'!$C$14="Off",('Activity data'!BK7*EF!$H20)*kgtoGg,IF('Net zero activities &amp; levers'!$C$14="On",('Net zero Activity data'!BK7*EF!$H20)*kgtoGg,"ERROR"))</f>
        <v>0.57677959762934605</v>
      </c>
      <c r="AS1083" s="93">
        <f>IF('Net zero activities &amp; levers'!$C$14="Off",('Activity data'!BL7*EF!$H20)*kgtoGg,IF('Net zero activities &amp; levers'!$C$14="On",('Net zero Activity data'!BL7*EF!$H20)*kgtoGg,"ERROR"))</f>
        <v>0.58710915891103355</v>
      </c>
      <c r="AT1083" s="93">
        <f>IF('Net zero activities &amp; levers'!$C$14="Off",('Activity data'!BM7*EF!$H20)*kgtoGg,IF('Net zero activities &amp; levers'!$C$14="On",('Net zero Activity data'!BM7*EF!$H20)*kgtoGg,"ERROR"))</f>
        <v>0.5971678737506273</v>
      </c>
      <c r="AU1083" s="93">
        <f>IF('Net zero activities &amp; levers'!$C$14="Off",('Activity data'!BN7*EF!$H20)*kgtoGg,IF('Net zero activities &amp; levers'!$C$14="On",('Net zero Activity data'!BN7*EF!$H20)*kgtoGg,"ERROR"))</f>
        <v>0.60770438336814181</v>
      </c>
      <c r="AV1083" s="93">
        <f>IF('Net zero activities &amp; levers'!$C$14="Off",('Activity data'!BO7*EF!$H20)*kgtoGg,IF('Net zero activities &amp; levers'!$C$14="On",('Net zero Activity data'!BO7*EF!$H20)*kgtoGg,"ERROR"))</f>
        <v>0.61900608204064222</v>
      </c>
      <c r="AW1083" s="93">
        <f>IF('Net zero activities &amp; levers'!$C$14="Off",('Activity data'!BP7*EF!$H20)*kgtoGg,IF('Net zero activities &amp; levers'!$C$14="On",('Net zero Activity data'!BP7*EF!$H20)*kgtoGg,"ERROR"))</f>
        <v>0.63096345872163018</v>
      </c>
      <c r="AY1083" s="79"/>
    </row>
    <row r="1084" spans="1:51" x14ac:dyDescent="0.25">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8.4723794986300324E-2</v>
      </c>
      <c r="S1084" s="93">
        <f>IF('Net zero activities &amp; levers'!$C$14="Off",('Activity data'!AL8*EF!$H21)*kgtoGg,IF('Net zero activities &amp; levers'!$C$14="On",('Net zero Activity data'!AL8*EF!$H21)*kgtoGg,"ERROR"))</f>
        <v>7.5184548793854583E-2</v>
      </c>
      <c r="T1084" s="93">
        <f>IF('Net zero activities &amp; levers'!$C$14="Off",('Activity data'!AM8*EF!$H21)*kgtoGg,IF('Net zero activities &amp; levers'!$C$14="On",('Net zero Activity data'!AM8*EF!$H21)*kgtoGg,"ERROR"))</f>
        <v>7.7996827874817445E-2</v>
      </c>
      <c r="U1084" s="93">
        <f>IF('Net zero activities &amp; levers'!$C$14="Off",('Activity data'!AN8*EF!$H21)*kgtoGg,IF('Net zero activities &amp; levers'!$C$14="On",('Net zero Activity data'!AN8*EF!$H21)*kgtoGg,"ERROR"))</f>
        <v>7.8167367062700457E-2</v>
      </c>
      <c r="V1084" s="93">
        <f>IF('Net zero activities &amp; levers'!$C$14="Off",('Activity data'!AO8*EF!$H21)*kgtoGg,IF('Net zero activities &amp; levers'!$C$14="On",('Net zero Activity data'!AO8*EF!$H21)*kgtoGg,"ERROR"))</f>
        <v>7.6675532126714796E-2</v>
      </c>
      <c r="W1084" s="93">
        <f>IF('Net zero activities &amp; levers'!$C$14="Off",('Activity data'!AP8*EF!$H21)*kgtoGg,IF('Net zero activities &amp; levers'!$C$14="On",('Net zero Activity data'!AP8*EF!$H21)*kgtoGg,"ERROR"))</f>
        <v>7.5985814232863699E-2</v>
      </c>
      <c r="X1084" s="93">
        <f>IF('Net zero activities &amp; levers'!$C$14="Off",('Activity data'!AQ8*EF!$H21)*kgtoGg,IF('Net zero activities &amp; levers'!$C$14="On",('Net zero Activity data'!AQ8*EF!$H21)*kgtoGg,"ERROR"))</f>
        <v>7.5406909310086853E-2</v>
      </c>
      <c r="Y1084" s="93">
        <f>IF('Net zero activities &amp; levers'!$C$14="Off",('Activity data'!AR8*EF!$H21)*kgtoGg,IF('Net zero activities &amp; levers'!$C$14="On",('Net zero Activity data'!AR8*EF!$H21)*kgtoGg,"ERROR"))</f>
        <v>7.5135969552675111E-2</v>
      </c>
      <c r="Z1084" s="93">
        <f>IF('Net zero activities &amp; levers'!$C$14="Off",('Activity data'!AS8*EF!$H21)*kgtoGg,IF('Net zero activities &amp; levers'!$C$14="On",('Net zero Activity data'!AS8*EF!$H21)*kgtoGg,"ERROR"))</f>
        <v>7.5070933024678835E-2</v>
      </c>
      <c r="AA1084" s="93">
        <f>IF('Net zero activities &amp; levers'!$C$14="Off",('Activity data'!AT8*EF!$H21)*kgtoGg,IF('Net zero activities &amp; levers'!$C$14="On",('Net zero Activity data'!AT8*EF!$H21)*kgtoGg,"ERROR"))</f>
        <v>7.5207876041393992E-2</v>
      </c>
      <c r="AB1084" s="93">
        <f>IF('Net zero activities &amp; levers'!$C$14="Off",('Activity data'!AU8*EF!$H21)*kgtoGg,IF('Net zero activities &amp; levers'!$C$14="On",('Net zero Activity data'!AU8*EF!$H21)*kgtoGg,"ERROR"))</f>
        <v>7.5733776536907188E-2</v>
      </c>
      <c r="AC1084" s="93">
        <f>IF('Net zero activities &amp; levers'!$C$14="Off",('Activity data'!AV8*EF!$H21)*kgtoGg,IF('Net zero activities &amp; levers'!$C$14="On",('Net zero Activity data'!AV8*EF!$H21)*kgtoGg,"ERROR"))</f>
        <v>7.6663128085553256E-2</v>
      </c>
      <c r="AD1084" s="93">
        <f>IF('Net zero activities &amp; levers'!$C$14="Off",('Activity data'!AW8*EF!$H21)*kgtoGg,IF('Net zero activities &amp; levers'!$C$14="On",('Net zero Activity data'!AW8*EF!$H21)*kgtoGg,"ERROR"))</f>
        <v>7.7250055898459388E-2</v>
      </c>
      <c r="AE1084" s="93">
        <f>IF('Net zero activities &amp; levers'!$C$14="Off",('Activity data'!AX8*EF!$H21)*kgtoGg,IF('Net zero activities &amp; levers'!$C$14="On",('Net zero Activity data'!AX8*EF!$H21)*kgtoGg,"ERROR"))</f>
        <v>7.7888268023863061E-2</v>
      </c>
      <c r="AF1084" s="93">
        <f>IF('Net zero activities &amp; levers'!$C$14="Off",('Activity data'!AY8*EF!$H21)*kgtoGg,IF('Net zero activities &amp; levers'!$C$14="On",('Net zero Activity data'!AY8*EF!$H21)*kgtoGg,"ERROR"))</f>
        <v>7.8595179436405177E-2</v>
      </c>
      <c r="AG1084" s="93">
        <f>IF('Net zero activities &amp; levers'!$C$14="Off",('Activity data'!AZ8*EF!$H21)*kgtoGg,IF('Net zero activities &amp; levers'!$C$14="On",('Net zero Activity data'!AZ8*EF!$H21)*kgtoGg,"ERROR"))</f>
        <v>7.9604131032504369E-2</v>
      </c>
      <c r="AH1084" s="93">
        <f>IF('Net zero activities &amp; levers'!$C$14="Off",('Activity data'!BA8*EF!$H21)*kgtoGg,IF('Net zero activities &amp; levers'!$C$14="On",('Net zero Activity data'!BA8*EF!$H21)*kgtoGg,"ERROR"))</f>
        <v>8.0676312048305387E-2</v>
      </c>
      <c r="AI1084" s="93">
        <f>IF('Net zero activities &amp; levers'!$C$14="Off",('Activity data'!BB8*EF!$H21)*kgtoGg,IF('Net zero activities &amp; levers'!$C$14="On",('Net zero Activity data'!BB8*EF!$H21)*kgtoGg,"ERROR"))</f>
        <v>8.1811005086332045E-2</v>
      </c>
      <c r="AJ1084" s="93">
        <f>IF('Net zero activities &amp; levers'!$C$14="Off",('Activity data'!BC8*EF!$H21)*kgtoGg,IF('Net zero activities &amp; levers'!$C$14="On",('Net zero Activity data'!BC8*EF!$H21)*kgtoGg,"ERROR"))</f>
        <v>8.3019997053438474E-2</v>
      </c>
      <c r="AK1084" s="93">
        <f>IF('Net zero activities &amp; levers'!$C$14="Off",('Activity data'!BD8*EF!$H21)*kgtoGg,IF('Net zero activities &amp; levers'!$C$14="On",('Net zero Activity data'!BD8*EF!$H21)*kgtoGg,"ERROR"))</f>
        <v>8.4244071870522186E-2</v>
      </c>
      <c r="AL1084" s="93">
        <f>IF('Net zero activities &amp; levers'!$C$14="Off",('Activity data'!BE8*EF!$H21)*kgtoGg,IF('Net zero activities &amp; levers'!$C$14="On",('Net zero Activity data'!BE8*EF!$H21)*kgtoGg,"ERROR"))</f>
        <v>8.5370492596016104E-2</v>
      </c>
      <c r="AM1084" s="93">
        <f>IF('Net zero activities &amp; levers'!$C$14="Off",('Activity data'!BF8*EF!$H21)*kgtoGg,IF('Net zero activities &amp; levers'!$C$14="On",('Net zero Activity data'!BF8*EF!$H21)*kgtoGg,"ERROR"))</f>
        <v>8.6358980772327357E-2</v>
      </c>
      <c r="AN1084" s="93">
        <f>IF('Net zero activities &amp; levers'!$C$14="Off",('Activity data'!BG8*EF!$H21)*kgtoGg,IF('Net zero activities &amp; levers'!$C$14="On",('Net zero Activity data'!BG8*EF!$H21)*kgtoGg,"ERROR"))</f>
        <v>8.780012750429271E-2</v>
      </c>
      <c r="AO1084" s="93">
        <f>IF('Net zero activities &amp; levers'!$C$14="Off",('Activity data'!BH8*EF!$H21)*kgtoGg,IF('Net zero activities &amp; levers'!$C$14="On",('Net zero Activity data'!BH8*EF!$H21)*kgtoGg,"ERROR"))</f>
        <v>8.9065255446726721E-2</v>
      </c>
      <c r="AP1084" s="93">
        <f>IF('Net zero activities &amp; levers'!$C$14="Off",('Activity data'!BI8*EF!$H21)*kgtoGg,IF('Net zero activities &amp; levers'!$C$14="On",('Net zero Activity data'!BI8*EF!$H21)*kgtoGg,"ERROR"))</f>
        <v>9.0336677811628172E-2</v>
      </c>
      <c r="AQ1084" s="93">
        <f>IF('Net zero activities &amp; levers'!$C$14="Off",('Activity data'!BJ8*EF!$H21)*kgtoGg,IF('Net zero activities &amp; levers'!$C$14="On",('Net zero Activity data'!BJ8*EF!$H21)*kgtoGg,"ERROR"))</f>
        <v>9.1651806667458438E-2</v>
      </c>
      <c r="AR1084" s="93">
        <f>IF('Net zero activities &amp; levers'!$C$14="Off",('Activity data'!BK8*EF!$H21)*kgtoGg,IF('Net zero activities &amp; levers'!$C$14="On",('Net zero Activity data'!BK8*EF!$H21)*kgtoGg,"ERROR"))</f>
        <v>9.3013614026271119E-2</v>
      </c>
      <c r="AS1084" s="93">
        <f>IF('Net zero activities &amp; levers'!$C$14="Off",('Activity data'!BL8*EF!$H21)*kgtoGg,IF('Net zero activities &amp; levers'!$C$14="On",('Net zero Activity data'!BL8*EF!$H21)*kgtoGg,"ERROR"))</f>
        <v>9.4423859205650648E-2</v>
      </c>
      <c r="AT1084" s="93">
        <f>IF('Net zero activities &amp; levers'!$C$14="Off",('Activity data'!BM8*EF!$H21)*kgtoGg,IF('Net zero activities &amp; levers'!$C$14="On",('Net zero Activity data'!BM8*EF!$H21)*kgtoGg,"ERROR"))</f>
        <v>9.5632640618439277E-2</v>
      </c>
      <c r="AU1084" s="93">
        <f>IF('Net zero activities &amp; levers'!$C$14="Off",('Activity data'!BN8*EF!$H21)*kgtoGg,IF('Net zero activities &amp; levers'!$C$14="On",('Net zero Activity data'!BN8*EF!$H21)*kgtoGg,"ERROR"))</f>
        <v>9.6883164393063992E-2</v>
      </c>
      <c r="AV1084" s="93">
        <f>IF('Net zero activities &amp; levers'!$C$14="Off",('Activity data'!BO8*EF!$H21)*kgtoGg,IF('Net zero activities &amp; levers'!$C$14="On",('Net zero Activity data'!BO8*EF!$H21)*kgtoGg,"ERROR"))</f>
        <v>9.8255228515500434E-2</v>
      </c>
      <c r="AW1084" s="93">
        <f>IF('Net zero activities &amp; levers'!$C$14="Off",('Activity data'!BP8*EF!$H21)*kgtoGg,IF('Net zero activities &amp; levers'!$C$14="On",('Net zero Activity data'!BP8*EF!$H21)*kgtoGg,"ERROR"))</f>
        <v>9.9702450855701577E-2</v>
      </c>
      <c r="AY1084" s="79"/>
    </row>
    <row r="1085" spans="1:51" x14ac:dyDescent="0.25">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6.2235193009076033E-2</v>
      </c>
      <c r="S1085" s="93">
        <f>IF('Net zero activities &amp; levers'!$C$14="Off",('Activity data'!AL9*EF!$H22)*kgtoGg,IF('Net zero activities &amp; levers'!$C$14="On",('Net zero Activity data'!AL9*EF!$H22)*kgtoGg,"ERROR"))</f>
        <v>5.522799003801046E-2</v>
      </c>
      <c r="T1085" s="93">
        <f>IF('Net zero activities &amp; levers'!$C$14="Off",('Activity data'!AM9*EF!$H22)*kgtoGg,IF('Net zero activities &amp; levers'!$C$14="On",('Net zero Activity data'!AM9*EF!$H22)*kgtoGg,"ERROR"))</f>
        <v>5.7293793764430084E-2</v>
      </c>
      <c r="U1085" s="93">
        <f>IF('Net zero activities &amp; levers'!$C$14="Off",('Activity data'!AN9*EF!$H22)*kgtoGg,IF('Net zero activities &amp; levers'!$C$14="On",('Net zero Activity data'!AN9*EF!$H22)*kgtoGg,"ERROR"))</f>
        <v>5.7419066000821604E-2</v>
      </c>
      <c r="V1085" s="93">
        <f>IF('Net zero activities &amp; levers'!$C$14="Off",('Activity data'!AO9*EF!$H22)*kgtoGg,IF('Net zero activities &amp; levers'!$C$14="On",('Net zero Activity data'!AO9*EF!$H22)*kgtoGg,"ERROR"))</f>
        <v>5.6323215240196872E-2</v>
      </c>
      <c r="W1085" s="93">
        <f>IF('Net zero activities &amp; levers'!$C$14="Off",('Activity data'!AP9*EF!$H22)*kgtoGg,IF('Net zero activities &amp; levers'!$C$14="On",('Net zero Activity data'!AP9*EF!$H22)*kgtoGg,"ERROR"))</f>
        <v>5.5816572138898381E-2</v>
      </c>
      <c r="X1085" s="93">
        <f>IF('Net zero activities &amp; levers'!$C$14="Off",('Activity data'!AQ9*EF!$H22)*kgtoGg,IF('Net zero activities &amp; levers'!$C$14="On",('Net zero Activity data'!AQ9*EF!$H22)*kgtoGg,"ERROR"))</f>
        <v>5.5391328444269881E-2</v>
      </c>
      <c r="Y1085" s="93">
        <f>IF('Net zero activities &amp; levers'!$C$14="Off",('Activity data'!AR9*EF!$H22)*kgtoGg,IF('Net zero activities &amp; levers'!$C$14="On",('Net zero Activity data'!AR9*EF!$H22)*kgtoGg,"ERROR"))</f>
        <v>5.5192305394144728E-2</v>
      </c>
      <c r="Z1085" s="93">
        <f>IF('Net zero activities &amp; levers'!$C$14="Off",('Activity data'!AS9*EF!$H22)*kgtoGg,IF('Net zero activities &amp; levers'!$C$14="On",('Net zero Activity data'!AS9*EF!$H22)*kgtoGg,"ERROR"))</f>
        <v>5.5144531792016283E-2</v>
      </c>
      <c r="AA1085" s="93">
        <f>IF('Net zero activities &amp; levers'!$C$14="Off",('Activity data'!AT9*EF!$H22)*kgtoGg,IF('Net zero activities &amp; levers'!$C$14="On",('Net zero Activity data'!AT9*EF!$H22)*kgtoGg,"ERROR"))</f>
        <v>5.5245125433718588E-2</v>
      </c>
      <c r="AB1085" s="93">
        <f>IF('Net zero activities &amp; levers'!$C$14="Off",('Activity data'!AU9*EF!$H22)*kgtoGg,IF('Net zero activities &amp; levers'!$C$14="On",('Net zero Activity data'!AU9*EF!$H22)*kgtoGg,"ERROR"))</f>
        <v>5.563143389460759E-2</v>
      </c>
      <c r="AC1085" s="93">
        <f>IF('Net zero activities &amp; levers'!$C$14="Off",('Activity data'!AV9*EF!$H22)*kgtoGg,IF('Net zero activities &amp; levers'!$C$14="On",('Net zero Activity data'!AV9*EF!$H22)*kgtoGg,"ERROR"))</f>
        <v>5.6314103657129723E-2</v>
      </c>
      <c r="AD1085" s="93">
        <f>IF('Net zero activities &amp; levers'!$C$14="Off",('Activity data'!AW9*EF!$H22)*kgtoGg,IF('Net zero activities &amp; levers'!$C$14="On",('Net zero Activity data'!AW9*EF!$H22)*kgtoGg,"ERROR"))</f>
        <v>5.6745240691589934E-2</v>
      </c>
      <c r="AE1085" s="93">
        <f>IF('Net zero activities &amp; levers'!$C$14="Off",('Activity data'!AX9*EF!$H22)*kgtoGg,IF('Net zero activities &amp; levers'!$C$14="On",('Net zero Activity data'!AX9*EF!$H22)*kgtoGg,"ERROR"))</f>
        <v>5.7214049422497866E-2</v>
      </c>
      <c r="AF1085" s="93">
        <f>IF('Net zero activities &amp; levers'!$C$14="Off",('Activity data'!AY9*EF!$H22)*kgtoGg,IF('Net zero activities &amp; levers'!$C$14="On",('Net zero Activity data'!AY9*EF!$H22)*kgtoGg,"ERROR"))</f>
        <v>5.7733322292734486E-2</v>
      </c>
      <c r="AG1085" s="93">
        <f>IF('Net zero activities &amp; levers'!$C$14="Off",('Activity data'!AZ9*EF!$H22)*kgtoGg,IF('Net zero activities &amp; levers'!$C$14="On",('Net zero Activity data'!AZ9*EF!$H22)*kgtoGg,"ERROR"))</f>
        <v>5.8474463519118447E-2</v>
      </c>
      <c r="AH1085" s="93">
        <f>IF('Net zero activities &amp; levers'!$C$14="Off",('Activity data'!BA9*EF!$H22)*kgtoGg,IF('Net zero activities &amp; levers'!$C$14="On",('Net zero Activity data'!BA9*EF!$H22)*kgtoGg,"ERROR"))</f>
        <v>5.9262050907877797E-2</v>
      </c>
      <c r="AI1085" s="93">
        <f>IF('Net zero activities &amp; levers'!$C$14="Off",('Activity data'!BB9*EF!$H22)*kgtoGg,IF('Net zero activities &amp; levers'!$C$14="On",('Net zero Activity data'!BB9*EF!$H22)*kgtoGg,"ERROR"))</f>
        <v>6.0095557483439775E-2</v>
      </c>
      <c r="AJ1085" s="93">
        <f>IF('Net zero activities &amp; levers'!$C$14="Off",('Activity data'!BC9*EF!$H22)*kgtoGg,IF('Net zero activities &amp; levers'!$C$14="On",('Net zero Activity data'!BC9*EF!$H22)*kgtoGg,"ERROR"))</f>
        <v>6.0983641503182466E-2</v>
      </c>
      <c r="AK1085" s="93">
        <f>IF('Net zero activities &amp; levers'!$C$14="Off",('Activity data'!BD9*EF!$H22)*kgtoGg,IF('Net zero activities &amp; levers'!$C$14="On",('Net zero Activity data'!BD9*EF!$H22)*kgtoGg,"ERROR"))</f>
        <v>6.188280486704114E-2</v>
      </c>
      <c r="AL1085" s="93">
        <f>IF('Net zero activities &amp; levers'!$C$14="Off",('Activity data'!BE9*EF!$H22)*kgtoGg,IF('Net zero activities &amp; levers'!$C$14="On",('Net zero Activity data'!BE9*EF!$H22)*kgtoGg,"ERROR"))</f>
        <v>6.2710234885631239E-2</v>
      </c>
      <c r="AM1085" s="93">
        <f>IF('Net zero activities &amp; levers'!$C$14="Off",('Activity data'!BF9*EF!$H22)*kgtoGg,IF('Net zero activities &amp; levers'!$C$14="On",('Net zero Activity data'!BF9*EF!$H22)*kgtoGg,"ERROR"))</f>
        <v>6.3436344385918234E-2</v>
      </c>
      <c r="AN1085" s="93">
        <f>IF('Net zero activities &amp; levers'!$C$14="Off",('Activity data'!BG9*EF!$H22)*kgtoGg,IF('Net zero activities &amp; levers'!$C$14="On",('Net zero Activity data'!BG9*EF!$H22)*kgtoGg,"ERROR"))</f>
        <v>6.4494961330930731E-2</v>
      </c>
      <c r="AO1085" s="93">
        <f>IF('Net zero activities &amp; levers'!$C$14="Off",('Activity data'!BH9*EF!$H22)*kgtoGg,IF('Net zero activities &amp; levers'!$C$14="On",('Net zero Activity data'!BH9*EF!$H22)*kgtoGg,"ERROR"))</f>
        <v>6.5424280912180444E-2</v>
      </c>
      <c r="AP1085" s="93">
        <f>IF('Net zero activities &amp; levers'!$C$14="Off",('Activity data'!BI9*EF!$H22)*kgtoGg,IF('Net zero activities &amp; levers'!$C$14="On",('Net zero Activity data'!BI9*EF!$H22)*kgtoGg,"ERROR"))</f>
        <v>6.635822416021947E-2</v>
      </c>
      <c r="AQ1085" s="93">
        <f>IF('Net zero activities &amp; levers'!$C$14="Off",('Activity data'!BJ9*EF!$H22)*kgtoGg,IF('Net zero activities &amp; levers'!$C$14="On",('Net zero Activity data'!BJ9*EF!$H22)*kgtoGg,"ERROR"))</f>
        <v>6.7324272696969223E-2</v>
      </c>
      <c r="AR1085" s="93">
        <f>IF('Net zero activities &amp; levers'!$C$14="Off",('Activity data'!BK9*EF!$H22)*kgtoGg,IF('Net zero activities &amp; levers'!$C$14="On",('Net zero Activity data'!BK9*EF!$H22)*kgtoGg,"ERROR"))</f>
        <v>6.832460966051758E-2</v>
      </c>
      <c r="AS1085" s="93">
        <f>IF('Net zero activities &amp; levers'!$C$14="Off",('Activity data'!BL9*EF!$H22)*kgtoGg,IF('Net zero activities &amp; levers'!$C$14="On",('Net zero Activity data'!BL9*EF!$H22)*kgtoGg,"ERROR"))</f>
        <v>6.9360527385201598E-2</v>
      </c>
      <c r="AT1085" s="93">
        <f>IF('Net zero activities &amp; levers'!$C$14="Off",('Activity data'!BM9*EF!$H22)*kgtoGg,IF('Net zero activities &amp; levers'!$C$14="On",('Net zero Activity data'!BM9*EF!$H22)*kgtoGg,"ERROR"))</f>
        <v>7.0248456738966347E-2</v>
      </c>
      <c r="AU1085" s="93">
        <f>IF('Net zero activities &amp; levers'!$C$14="Off",('Activity data'!BN9*EF!$H22)*kgtoGg,IF('Net zero activities &amp; levers'!$C$14="On",('Net zero Activity data'!BN9*EF!$H22)*kgtoGg,"ERROR"))</f>
        <v>7.1167048599597618E-2</v>
      </c>
      <c r="AV1085" s="93">
        <f>IF('Net zero activities &amp; levers'!$C$14="Off",('Activity data'!BO9*EF!$H22)*kgtoGg,IF('Net zero activities &amp; levers'!$C$14="On",('Net zero Activity data'!BO9*EF!$H22)*kgtoGg,"ERROR"))</f>
        <v>7.2174919829804771E-2</v>
      </c>
      <c r="AW1085" s="93">
        <f>IF('Net zero activities &amp; levers'!$C$14="Off",('Activity data'!BP9*EF!$H22)*kgtoGg,IF('Net zero activities &amp; levers'!$C$14="On",('Net zero Activity data'!BP9*EF!$H22)*kgtoGg,"ERROR"))</f>
        <v>7.3237999708179291E-2</v>
      </c>
      <c r="AY1085" s="79"/>
    </row>
    <row r="1086" spans="1:51" x14ac:dyDescent="0.25">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0.5198656905589939</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0.54837935702304763</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0.51617638957411849</v>
      </c>
      <c r="T1086" s="93">
        <f>IF('Net zero activities &amp; levers'!$C$14="Off",('Activity data'!AM10*EF!$H23)*kgtoGg,IF('Net zero activities &amp; levers'!$C$14="On",('Net zero Activity data'!AM10*EF!$H23)*kgtoGg,"ERROR"))</f>
        <v>0.54838522590868466</v>
      </c>
      <c r="U1086" s="93">
        <f>IF('Net zero activities &amp; levers'!$C$14="Off",('Activity data'!AN10*EF!$H23)*kgtoGg,IF('Net zero activities &amp; levers'!$C$14="On",('Net zero Activity data'!AN10*EF!$H23)*kgtoGg,"ERROR"))</f>
        <v>0.56264340542457159</v>
      </c>
      <c r="V1086" s="93">
        <f>IF('Net zero activities &amp; levers'!$C$14="Off",('Activity data'!AO10*EF!$H23)*kgtoGg,IF('Net zero activities &amp; levers'!$C$14="On",('Net zero Activity data'!AO10*EF!$H23)*kgtoGg,"ERROR"))</f>
        <v>0.56485289318396248</v>
      </c>
      <c r="W1086" s="93">
        <f>IF('Net zero activities &amp; levers'!$C$14="Off",('Activity data'!AP10*EF!$H23)*kgtoGg,IF('Net zero activities &amp; levers'!$C$14="On",('Net zero Activity data'!AP10*EF!$H23)*kgtoGg,"ERROR"))</f>
        <v>0.57274947284341848</v>
      </c>
      <c r="X1086" s="93">
        <f>IF('Net zero activities &amp; levers'!$C$14="Off",('Activity data'!AQ10*EF!$H23)*kgtoGg,IF('Net zero activities &amp; levers'!$C$14="On",('Net zero Activity data'!AQ10*EF!$H23)*kgtoGg,"ERROR"))</f>
        <v>0.5814195271441791</v>
      </c>
      <c r="Y1086" s="93">
        <f>IF('Net zero activities &amp; levers'!$C$14="Off",('Activity data'!AR10*EF!$H23)*kgtoGg,IF('Net zero activities &amp; levers'!$C$14="On",('Net zero Activity data'!AR10*EF!$H23)*kgtoGg,"ERROR"))</f>
        <v>0.59248080844650897</v>
      </c>
      <c r="Z1086" s="93">
        <f>IF('Net zero activities &amp; levers'!$C$14="Off",('Activity data'!AS10*EF!$H23)*kgtoGg,IF('Net zero activities &amp; levers'!$C$14="On",('Net zero Activity data'!AS10*EF!$H23)*kgtoGg,"ERROR"))</f>
        <v>0.60527939597924385</v>
      </c>
      <c r="AA1086" s="93">
        <f>IF('Net zero activities &amp; levers'!$C$14="Off",('Activity data'!AT10*EF!$H23)*kgtoGg,IF('Net zero activities &amp; levers'!$C$14="On",('Net zero Activity data'!AT10*EF!$H23)*kgtoGg,"ERROR"))</f>
        <v>0.61990093516283751</v>
      </c>
      <c r="AB1086" s="93">
        <f>IF('Net zero activities &amp; levers'!$C$14="Off",('Activity data'!AU10*EF!$H23)*kgtoGg,IF('Net zero activities &amp; levers'!$C$14="On",('Net zero Activity data'!AU10*EF!$H23)*kgtoGg,"ERROR"))</f>
        <v>0.6380394116338296</v>
      </c>
      <c r="AC1086" s="93">
        <f>IF('Net zero activities &amp; levers'!$C$14="Off",('Activity data'!AV10*EF!$H23)*kgtoGg,IF('Net zero activities &amp; levers'!$C$14="On",('Net zero Activity data'!AV10*EF!$H23)*kgtoGg,"ERROR"))</f>
        <v>0.66004519563968078</v>
      </c>
      <c r="AD1086" s="93">
        <f>IF('Net zero activities &amp; levers'!$C$14="Off",('Activity data'!AW10*EF!$H23)*kgtoGg,IF('Net zero activities &amp; levers'!$C$14="On",('Net zero Activity data'!AW10*EF!$H23)*kgtoGg,"ERROR"))</f>
        <v>0.68715492458732297</v>
      </c>
      <c r="AE1086" s="93">
        <f>IF('Net zero activities &amp; levers'!$C$14="Off",('Activity data'!AX10*EF!$H23)*kgtoGg,IF('Net zero activities &amp; levers'!$C$14="On",('Net zero Activity data'!AX10*EF!$H23)*kgtoGg,"ERROR"))</f>
        <v>0.71585218215024782</v>
      </c>
      <c r="AF1086" s="93">
        <f>IF('Net zero activities &amp; levers'!$C$14="Off",('Activity data'!AY10*EF!$H23)*kgtoGg,IF('Net zero activities &amp; levers'!$C$14="On",('Net zero Activity data'!AY10*EF!$H23)*kgtoGg,"ERROR"))</f>
        <v>0.74641151221995305</v>
      </c>
      <c r="AG1086" s="93">
        <f>IF('Net zero activities &amp; levers'!$C$14="Off",('Activity data'!AZ10*EF!$H23)*kgtoGg,IF('Net zero activities &amp; levers'!$C$14="On",('Net zero Activity data'!AZ10*EF!$H23)*kgtoGg,"ERROR"))</f>
        <v>0.78125647879586213</v>
      </c>
      <c r="AH1086" s="93">
        <f>IF('Net zero activities &amp; levers'!$C$14="Off",('Activity data'!BA10*EF!$H23)*kgtoGg,IF('Net zero activities &amp; levers'!$C$14="On",('Net zero Activity data'!BA10*EF!$H23)*kgtoGg,"ERROR"))</f>
        <v>0.81833838896771882</v>
      </c>
      <c r="AI1086" s="93">
        <f>IF('Net zero activities &amp; levers'!$C$14="Off",('Activity data'!BB10*EF!$H23)*kgtoGg,IF('Net zero activities &amp; levers'!$C$14="On",('Net zero Activity data'!BB10*EF!$H23)*kgtoGg,"ERROR"))</f>
        <v>0.85780678560886114</v>
      </c>
      <c r="AJ1086" s="93">
        <f>IF('Net zero activities &amp; levers'!$C$14="Off",('Activity data'!BC10*EF!$H23)*kgtoGg,IF('Net zero activities &amp; levers'!$C$14="On",('Net zero Activity data'!BC10*EF!$H23)*kgtoGg,"ERROR"))</f>
        <v>0.89995770493022353</v>
      </c>
      <c r="AK1086" s="93">
        <f>IF('Net zero activities &amp; levers'!$C$14="Off",('Activity data'!BD10*EF!$H23)*kgtoGg,IF('Net zero activities &amp; levers'!$C$14="On",('Net zero Activity data'!BD10*EF!$H23)*kgtoGg,"ERROR"))</f>
        <v>0.94432176485868269</v>
      </c>
      <c r="AL1086" s="93">
        <f>IF('Net zero activities &amp; levers'!$C$14="Off",('Activity data'!BE10*EF!$H23)*kgtoGg,IF('Net zero activities &amp; levers'!$C$14="On",('Net zero Activity data'!BE10*EF!$H23)*kgtoGg,"ERROR"))</f>
        <v>0.98973356874192731</v>
      </c>
      <c r="AM1086" s="93">
        <f>IF('Net zero activities &amp; levers'!$C$14="Off",('Activity data'!BF10*EF!$H23)*kgtoGg,IF('Net zero activities &amp; levers'!$C$14="On",('Net zero Activity data'!BF10*EF!$H23)*kgtoGg,"ERROR"))</f>
        <v>1.0357277776101246</v>
      </c>
      <c r="AN1086" s="93">
        <f>IF('Net zero activities &amp; levers'!$C$14="Off",('Activity data'!BG10*EF!$H23)*kgtoGg,IF('Net zero activities &amp; levers'!$C$14="On",('Net zero Activity data'!BG10*EF!$H23)*kgtoGg,"ERROR"))</f>
        <v>1.082722836944096</v>
      </c>
      <c r="AO1086" s="93">
        <f>IF('Net zero activities &amp; levers'!$C$14="Off",('Activity data'!BH10*EF!$H23)*kgtoGg,IF('Net zero activities &amp; levers'!$C$14="On",('Net zero Activity data'!BH10*EF!$H23)*kgtoGg,"ERROR"))</f>
        <v>1.1294205843539691</v>
      </c>
      <c r="AP1086" s="93">
        <f>IF('Net zero activities &amp; levers'!$C$14="Off",('Activity data'!BI10*EF!$H23)*kgtoGg,IF('Net zero activities &amp; levers'!$C$14="On",('Net zero Activity data'!BI10*EF!$H23)*kgtoGg,"ERROR"))</f>
        <v>1.1781030993788004</v>
      </c>
      <c r="AQ1086" s="93">
        <f>IF('Net zero activities &amp; levers'!$C$14="Off",('Activity data'!BJ10*EF!$H23)*kgtoGg,IF('Net zero activities &amp; levers'!$C$14="On",('Net zero Activity data'!BJ10*EF!$H23)*kgtoGg,"ERROR"))</f>
        <v>1.2293738786196051</v>
      </c>
      <c r="AR1086" s="93">
        <f>IF('Net zero activities &amp; levers'!$C$14="Off",('Activity data'!BK10*EF!$H23)*kgtoGg,IF('Net zero activities &amp; levers'!$C$14="On",('Net zero Activity data'!BK10*EF!$H23)*kgtoGg,"ERROR"))</f>
        <v>1.2834254032176242</v>
      </c>
      <c r="AS1086" s="93">
        <f>IF('Net zero activities &amp; levers'!$C$14="Off",('Activity data'!BL10*EF!$H23)*kgtoGg,IF('Net zero activities &amp; levers'!$C$14="On",('Net zero Activity data'!BL10*EF!$H23)*kgtoGg,"ERROR"))</f>
        <v>1.3404477788774822</v>
      </c>
      <c r="AT1086" s="93">
        <f>IF('Net zero activities &amp; levers'!$C$14="Off",('Activity data'!BM10*EF!$H23)*kgtoGg,IF('Net zero activities &amp; levers'!$C$14="On",('Net zero Activity data'!BM10*EF!$H23)*kgtoGg,"ERROR"))</f>
        <v>1.3969690462505737</v>
      </c>
      <c r="AU1086" s="93">
        <f>IF('Net zero activities &amp; levers'!$C$14="Off",('Activity data'!BN10*EF!$H23)*kgtoGg,IF('Net zero activities &amp; levers'!$C$14="On",('Net zero Activity data'!BN10*EF!$H23)*kgtoGg,"ERROR"))</f>
        <v>1.4565169189962048</v>
      </c>
      <c r="AV1086" s="93">
        <f>IF('Net zero activities &amp; levers'!$C$14="Off",('Activity data'!BO10*EF!$H23)*kgtoGg,IF('Net zero activities &amp; levers'!$C$14="On",('Net zero Activity data'!BO10*EF!$H23)*kgtoGg,"ERROR"))</f>
        <v>1.5205102336679004</v>
      </c>
      <c r="AW1086" s="93">
        <f>IF('Net zero activities &amp; levers'!$C$14="Off",('Activity data'!BP10*EF!$H23)*kgtoGg,IF('Net zero activities &amp; levers'!$C$14="On",('Net zero Activity data'!BP10*EF!$H23)*kgtoGg,"ERROR"))</f>
        <v>1.5885166072601415</v>
      </c>
      <c r="AY1086" s="79"/>
    </row>
    <row r="1087" spans="1:51" x14ac:dyDescent="0.25">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3.65765484103747E-2</v>
      </c>
      <c r="T1087" s="93">
        <f>IF('Net zero activities &amp; levers'!$C$14="Off",('Activity data'!AM11*EF!$H24)*kgtoGg,IF('Net zero activities &amp; levers'!$C$14="On",('Net zero Activity data'!AM11*EF!$H24)*kgtoGg,"ERROR"))</f>
        <v>3.660056340430777E-2</v>
      </c>
      <c r="U1087" s="93">
        <f>IF('Net zero activities &amp; levers'!$C$14="Off",('Activity data'!AN11*EF!$H24)*kgtoGg,IF('Net zero activities &amp; levers'!$C$14="On",('Net zero Activity data'!AN11*EF!$H24)*kgtoGg,"ERROR"))</f>
        <v>3.6588124599206483E-2</v>
      </c>
      <c r="V1087" s="93">
        <f>IF('Net zero activities &amp; levers'!$C$14="Off",('Activity data'!AO11*EF!$H24)*kgtoGg,IF('Net zero activities &amp; levers'!$C$14="On",('Net zero Activity data'!AO11*EF!$H24)*kgtoGg,"ERROR"))</f>
        <v>3.6584574677268819E-2</v>
      </c>
      <c r="W1087" s="93">
        <f>IF('Net zero activities &amp; levers'!$C$14="Off",('Activity data'!AP11*EF!$H24)*kgtoGg,IF('Net zero activities &amp; levers'!$C$14="On",('Net zero Activity data'!AP11*EF!$H24)*kgtoGg,"ERROR"))</f>
        <v>3.6622510621997367E-2</v>
      </c>
      <c r="X1087" s="93">
        <f>IF('Net zero activities &amp; levers'!$C$14="Off",('Activity data'!AQ11*EF!$H24)*kgtoGg,IF('Net zero activities &amp; levers'!$C$14="On",('Net zero Activity data'!AQ11*EF!$H24)*kgtoGg,"ERROR"))</f>
        <v>3.6684043656441803E-2</v>
      </c>
      <c r="Y1087" s="93">
        <f>IF('Net zero activities &amp; levers'!$C$14="Off",('Activity data'!AR11*EF!$H24)*kgtoGg,IF('Net zero activities &amp; levers'!$C$14="On",('Net zero Activity data'!AR11*EF!$H24)*kgtoGg,"ERROR"))</f>
        <v>3.6742549920812093E-2</v>
      </c>
      <c r="Z1087" s="93">
        <f>IF('Net zero activities &amp; levers'!$C$14="Off",('Activity data'!AS11*EF!$H24)*kgtoGg,IF('Net zero activities &amp; levers'!$C$14="On",('Net zero Activity data'!AS11*EF!$H24)*kgtoGg,"ERROR"))</f>
        <v>3.6798644273732452E-2</v>
      </c>
      <c r="AA1087" s="93">
        <f>IF('Net zero activities &amp; levers'!$C$14="Off",('Activity data'!AT11*EF!$H24)*kgtoGg,IF('Net zero activities &amp; levers'!$C$14="On",('Net zero Activity data'!AT11*EF!$H24)*kgtoGg,"ERROR"))</f>
        <v>3.6852065953041607E-2</v>
      </c>
      <c r="AB1087" s="93">
        <f>IF('Net zero activities &amp; levers'!$C$14="Off",('Activity data'!AU11*EF!$H24)*kgtoGg,IF('Net zero activities &amp; levers'!$C$14="On",('Net zero Activity data'!AU11*EF!$H24)*kgtoGg,"ERROR"))</f>
        <v>3.6904015701812273E-2</v>
      </c>
      <c r="AC1087" s="93">
        <f>IF('Net zero activities &amp; levers'!$C$14="Off",('Activity data'!AV11*EF!$H24)*kgtoGg,IF('Net zero activities &amp; levers'!$C$14="On",('Net zero Activity data'!AV11*EF!$H24)*kgtoGg,"ERROR"))</f>
        <v>3.6955457842535608E-2</v>
      </c>
      <c r="AD1087" s="93">
        <f>IF('Net zero activities &amp; levers'!$C$14="Off",('Activity data'!AW11*EF!$H24)*kgtoGg,IF('Net zero activities &amp; levers'!$C$14="On",('Net zero Activity data'!AW11*EF!$H24)*kgtoGg,"ERROR"))</f>
        <v>3.7006140469629946E-2</v>
      </c>
      <c r="AE1087" s="93">
        <f>IF('Net zero activities &amp; levers'!$C$14="Off",('Activity data'!AX11*EF!$H24)*kgtoGg,IF('Net zero activities &amp; levers'!$C$14="On",('Net zero Activity data'!AX11*EF!$H24)*kgtoGg,"ERROR"))</f>
        <v>3.7056137458048741E-2</v>
      </c>
      <c r="AF1087" s="93">
        <f>IF('Net zero activities &amp; levers'!$C$14="Off",('Activity data'!AY11*EF!$H24)*kgtoGg,IF('Net zero activities &amp; levers'!$C$14="On",('Net zero Activity data'!AY11*EF!$H24)*kgtoGg,"ERROR"))</f>
        <v>3.7105666936559145E-2</v>
      </c>
      <c r="AG1087" s="93">
        <f>IF('Net zero activities &amp; levers'!$C$14="Off",('Activity data'!AZ11*EF!$H24)*kgtoGg,IF('Net zero activities &amp; levers'!$C$14="On",('Net zero Activity data'!AZ11*EF!$H24)*kgtoGg,"ERROR"))</f>
        <v>3.7155029138970848E-2</v>
      </c>
      <c r="AH1087" s="93">
        <f>IF('Net zero activities &amp; levers'!$C$14="Off",('Activity data'!BA11*EF!$H24)*kgtoGg,IF('Net zero activities &amp; levers'!$C$14="On",('Net zero Activity data'!BA11*EF!$H24)*kgtoGg,"ERROR"))</f>
        <v>3.7203813543434237E-2</v>
      </c>
      <c r="AI1087" s="93">
        <f>IF('Net zero activities &amp; levers'!$C$14="Off",('Activity data'!BB11*EF!$H24)*kgtoGg,IF('Net zero activities &amp; levers'!$C$14="On",('Net zero Activity data'!BB11*EF!$H24)*kgtoGg,"ERROR"))</f>
        <v>3.7252637791579363E-2</v>
      </c>
      <c r="AJ1087" s="93">
        <f>IF('Net zero activities &amp; levers'!$C$14="Off",('Activity data'!BC11*EF!$H24)*kgtoGg,IF('Net zero activities &amp; levers'!$C$14="On",('Net zero Activity data'!BC11*EF!$H24)*kgtoGg,"ERROR"))</f>
        <v>3.7300991666687253E-2</v>
      </c>
      <c r="AK1087" s="93">
        <f>IF('Net zero activities &amp; levers'!$C$14="Off",('Activity data'!BD11*EF!$H24)*kgtoGg,IF('Net zero activities &amp; levers'!$C$14="On",('Net zero Activity data'!BD11*EF!$H24)*kgtoGg,"ERROR"))</f>
        <v>3.734764579228101E-2</v>
      </c>
      <c r="AL1087" s="93">
        <f>IF('Net zero activities &amp; levers'!$C$14="Off",('Activity data'!BE11*EF!$H24)*kgtoGg,IF('Net zero activities &amp; levers'!$C$14="On",('Net zero Activity data'!BE11*EF!$H24)*kgtoGg,"ERROR"))</f>
        <v>3.7392161784294088E-2</v>
      </c>
      <c r="AM1087" s="93">
        <f>IF('Net zero activities &amp; levers'!$C$14="Off",('Activity data'!BF11*EF!$H24)*kgtoGg,IF('Net zero activities &amp; levers'!$C$14="On",('Net zero Activity data'!BF11*EF!$H24)*kgtoGg,"ERROR"))</f>
        <v>3.7434569855878279E-2</v>
      </c>
      <c r="AN1087" s="93">
        <f>IF('Net zero activities &amp; levers'!$C$14="Off",('Activity data'!BG11*EF!$H24)*kgtoGg,IF('Net zero activities &amp; levers'!$C$14="On",('Net zero Activity data'!BG11*EF!$H24)*kgtoGg,"ERROR"))</f>
        <v>3.7475708706410447E-2</v>
      </c>
      <c r="AO1087" s="93">
        <f>IF('Net zero activities &amp; levers'!$C$14="Off",('Activity data'!BH11*EF!$H24)*kgtoGg,IF('Net zero activities &amp; levers'!$C$14="On",('Net zero Activity data'!BH11*EF!$H24)*kgtoGg,"ERROR"))</f>
        <v>3.751397437337816E-2</v>
      </c>
      <c r="AP1087" s="93">
        <f>IF('Net zero activities &amp; levers'!$C$14="Off",('Activity data'!BI11*EF!$H24)*kgtoGg,IF('Net zero activities &amp; levers'!$C$14="On",('Net zero Activity data'!BI11*EF!$H24)*kgtoGg,"ERROR"))</f>
        <v>3.7549653679650956E-2</v>
      </c>
      <c r="AQ1087" s="93">
        <f>IF('Net zero activities &amp; levers'!$C$14="Off",('Activity data'!BJ11*EF!$H24)*kgtoGg,IF('Net zero activities &amp; levers'!$C$14="On",('Net zero Activity data'!BJ11*EF!$H24)*kgtoGg,"ERROR"))</f>
        <v>3.7582866762158565E-2</v>
      </c>
      <c r="AR1087" s="93">
        <f>IF('Net zero activities &amp; levers'!$C$14="Off",('Activity data'!BK11*EF!$H24)*kgtoGg,IF('Net zero activities &amp; levers'!$C$14="On",('Net zero Activity data'!BK11*EF!$H24)*kgtoGg,"ERROR"))</f>
        <v>3.7613108496663765E-2</v>
      </c>
      <c r="AS1087" s="93">
        <f>IF('Net zero activities &amp; levers'!$C$14="Off",('Activity data'!BL11*EF!$H24)*kgtoGg,IF('Net zero activities &amp; levers'!$C$14="On",('Net zero Activity data'!BL11*EF!$H24)*kgtoGg,"ERROR"))</f>
        <v>3.7639823368488236E-2</v>
      </c>
      <c r="AT1087" s="93">
        <f>IF('Net zero activities &amp; levers'!$C$14="Off",('Activity data'!BM11*EF!$H24)*kgtoGg,IF('Net zero activities &amp; levers'!$C$14="On",('Net zero Activity data'!BM11*EF!$H24)*kgtoGg,"ERROR"))</f>
        <v>3.7661792041373814E-2</v>
      </c>
      <c r="AU1087" s="93">
        <f>IF('Net zero activities &amp; levers'!$C$14="Off",('Activity data'!BN11*EF!$H24)*kgtoGg,IF('Net zero activities &amp; levers'!$C$14="On",('Net zero Activity data'!BN11*EF!$H24)*kgtoGg,"ERROR"))</f>
        <v>3.7680262353757474E-2</v>
      </c>
      <c r="AV1087" s="93">
        <f>IF('Net zero activities &amp; levers'!$C$14="Off",('Activity data'!BO11*EF!$H24)*kgtoGg,IF('Net zero activities &amp; levers'!$C$14="On",('Net zero Activity data'!BO11*EF!$H24)*kgtoGg,"ERROR"))</f>
        <v>3.7695743659432207E-2</v>
      </c>
      <c r="AW1087" s="93">
        <f>IF('Net zero activities &amp; levers'!$C$14="Off",('Activity data'!BP11*EF!$H24)*kgtoGg,IF('Net zero activities &amp; levers'!$C$14="On",('Net zero Activity data'!BP11*EF!$H24)*kgtoGg,"ERROR"))</f>
        <v>3.7707505316181014E-2</v>
      </c>
      <c r="AY1087" s="79"/>
    </row>
    <row r="1088" spans="1:51" x14ac:dyDescent="0.25">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4.1772161715909646E-3</v>
      </c>
      <c r="T1088" s="93">
        <f>IF('Net zero activities &amp; levers'!$C$14="Off",('Activity data'!AM12*EF!$H25)*kgtoGg,IF('Net zero activities &amp; levers'!$C$14="On",('Net zero Activity data'!AM12*EF!$H25)*kgtoGg,"ERROR"))</f>
        <v>4.1799587983662517E-3</v>
      </c>
      <c r="U1088" s="93">
        <f>IF('Net zero activities &amp; levers'!$C$14="Off",('Activity data'!AN12*EF!$H25)*kgtoGg,IF('Net zero activities &amp; levers'!$C$14="On",('Net zero Activity data'!AN12*EF!$H25)*kgtoGg,"ERROR"))</f>
        <v>4.178538227533779E-3</v>
      </c>
      <c r="V1088" s="93">
        <f>IF('Net zero activities &amp; levers'!$C$14="Off",('Activity data'!AO12*EF!$H25)*kgtoGg,IF('Net zero activities &amp; levers'!$C$14="On",('Net zero Activity data'!AO12*EF!$H25)*kgtoGg,"ERROR"))</f>
        <v>4.1781328095276968E-3</v>
      </c>
      <c r="W1088" s="93">
        <f>IF('Net zero activities &amp; levers'!$C$14="Off",('Activity data'!AP12*EF!$H25)*kgtoGg,IF('Net zero activities &amp; levers'!$C$14="On",('Net zero Activity data'!AP12*EF!$H25)*kgtoGg,"ERROR"))</f>
        <v>4.1824652752384221E-3</v>
      </c>
      <c r="X1088" s="93">
        <f>IF('Net zero activities &amp; levers'!$C$14="Off",('Activity data'!AQ12*EF!$H25)*kgtoGg,IF('Net zero activities &amp; levers'!$C$14="On",('Net zero Activity data'!AQ12*EF!$H25)*kgtoGg,"ERROR"))</f>
        <v>4.1894926410708817E-3</v>
      </c>
      <c r="Y1088" s="93">
        <f>IF('Net zero activities &amp; levers'!$C$14="Off",('Activity data'!AR12*EF!$H25)*kgtoGg,IF('Net zero activities &amp; levers'!$C$14="On",('Net zero Activity data'!AR12*EF!$H25)*kgtoGg,"ERROR"))</f>
        <v>4.1961743353336901E-3</v>
      </c>
      <c r="Z1088" s="93">
        <f>IF('Net zero activities &amp; levers'!$C$14="Off",('Activity data'!AS12*EF!$H25)*kgtoGg,IF('Net zero activities &amp; levers'!$C$14="On",('Net zero Activity data'!AS12*EF!$H25)*kgtoGg,"ERROR"))</f>
        <v>4.202580577812475E-3</v>
      </c>
      <c r="AA1088" s="93">
        <f>IF('Net zero activities &amp; levers'!$C$14="Off",('Activity data'!AT12*EF!$H25)*kgtoGg,IF('Net zero activities &amp; levers'!$C$14="On",('Net zero Activity data'!AT12*EF!$H25)*kgtoGg,"ERROR"))</f>
        <v>4.208681588225488E-3</v>
      </c>
      <c r="AB1088" s="93">
        <f>IF('Net zero activities &amp; levers'!$C$14="Off",('Activity data'!AU12*EF!$H25)*kgtoGg,IF('Net zero activities &amp; levers'!$C$14="On",('Net zero Activity data'!AU12*EF!$H25)*kgtoGg,"ERROR"))</f>
        <v>4.2146144971550083E-3</v>
      </c>
      <c r="AC1088" s="93">
        <f>IF('Net zero activities &amp; levers'!$C$14="Off",('Activity data'!AV12*EF!$H25)*kgtoGg,IF('Net zero activities &amp; levers'!$C$14="On",('Net zero Activity data'!AV12*EF!$H25)*kgtoGg,"ERROR"))</f>
        <v>4.2204894348259938E-3</v>
      </c>
      <c r="AD1088" s="93">
        <f>IF('Net zero activities &amp; levers'!$C$14="Off",('Activity data'!AW12*EF!$H25)*kgtoGg,IF('Net zero activities &amp; levers'!$C$14="On",('Net zero Activity data'!AW12*EF!$H25)*kgtoGg,"ERROR"))</f>
        <v>4.2262776324203059E-3</v>
      </c>
      <c r="AE1088" s="93">
        <f>IF('Net zero activities &amp; levers'!$C$14="Off",('Activity data'!AX12*EF!$H25)*kgtoGg,IF('Net zero activities &amp; levers'!$C$14="On",('Net zero Activity data'!AX12*EF!$H25)*kgtoGg,"ERROR"))</f>
        <v>4.2319875268097551E-3</v>
      </c>
      <c r="AF1088" s="93">
        <f>IF('Net zero activities &amp; levers'!$C$14="Off",('Activity data'!AY12*EF!$H25)*kgtoGg,IF('Net zero activities &amp; levers'!$C$14="On",('Net zero Activity data'!AY12*EF!$H25)*kgtoGg,"ERROR"))</f>
        <v>4.2376440293392676E-3</v>
      </c>
      <c r="AG1088" s="93">
        <f>IF('Net zero activities &amp; levers'!$C$14="Off",('Activity data'!AZ12*EF!$H25)*kgtoGg,IF('Net zero activities &amp; levers'!$C$14="On",('Net zero Activity data'!AZ12*EF!$H25)*kgtoGg,"ERROR"))</f>
        <v>4.2432814281409825E-3</v>
      </c>
      <c r="AH1088" s="93">
        <f>IF('Net zero activities &amp; levers'!$C$14="Off",('Activity data'!BA12*EF!$H25)*kgtoGg,IF('Net zero activities &amp; levers'!$C$14="On",('Net zero Activity data'!BA12*EF!$H25)*kgtoGg,"ERROR"))</f>
        <v>4.2488528396629104E-3</v>
      </c>
      <c r="AI1088" s="93">
        <f>IF('Net zero activities &amp; levers'!$C$14="Off",('Activity data'!BB12*EF!$H25)*kgtoGg,IF('Net zero activities &amp; levers'!$C$14="On",('Net zero Activity data'!BB12*EF!$H25)*kgtoGg,"ERROR"))</f>
        <v>4.2544288015232083E-3</v>
      </c>
      <c r="AJ1088" s="93">
        <f>IF('Net zero activities &amp; levers'!$C$14="Off",('Activity data'!BC12*EF!$H25)*kgtoGg,IF('Net zero activities &amp; levers'!$C$14="On",('Net zero Activity data'!BC12*EF!$H25)*kgtoGg,"ERROR"))</f>
        <v>4.2599510445406087E-3</v>
      </c>
      <c r="AK1088" s="93">
        <f>IF('Net zero activities &amp; levers'!$C$14="Off",('Activity data'!BD12*EF!$H25)*kgtoGg,IF('Net zero activities &amp; levers'!$C$14="On",('Net zero Activity data'!BD12*EF!$H25)*kgtoGg,"ERROR"))</f>
        <v>4.265279168061591E-3</v>
      </c>
      <c r="AL1088" s="93">
        <f>IF('Net zero activities &amp; levers'!$C$14="Off",('Activity data'!BE12*EF!$H25)*kgtoGg,IF('Net zero activities &amp; levers'!$C$14="On",('Net zero Activity data'!BE12*EF!$H25)*kgtoGg,"ERROR"))</f>
        <v>4.270363106536188E-3</v>
      </c>
      <c r="AM1088" s="93">
        <f>IF('Net zero activities &amp; levers'!$C$14="Off",('Activity data'!BF12*EF!$H25)*kgtoGg,IF('Net zero activities &amp; levers'!$C$14="On",('Net zero Activity data'!BF12*EF!$H25)*kgtoGg,"ERROR"))</f>
        <v>4.2752063104503435E-3</v>
      </c>
      <c r="AN1088" s="93">
        <f>IF('Net zero activities &amp; levers'!$C$14="Off",('Activity data'!BG12*EF!$H25)*kgtoGg,IF('Net zero activities &amp; levers'!$C$14="On",('Net zero Activity data'!BG12*EF!$H25)*kgtoGg,"ERROR"))</f>
        <v>4.2799045632705831E-3</v>
      </c>
      <c r="AO1088" s="93">
        <f>IF('Net zero activities &amp; levers'!$C$14="Off",('Activity data'!BH12*EF!$H25)*kgtoGg,IF('Net zero activities &amp; levers'!$C$14="On",('Net zero Activity data'!BH12*EF!$H25)*kgtoGg,"ERROR"))</f>
        <v>4.2842746848326518E-3</v>
      </c>
      <c r="AP1088" s="93">
        <f>IF('Net zero activities &amp; levers'!$C$14="Off",('Activity data'!BI12*EF!$H25)*kgtoGg,IF('Net zero activities &amp; levers'!$C$14="On",('Net zero Activity data'!BI12*EF!$H25)*kgtoGg,"ERROR"))</f>
        <v>4.2883494316754032E-3</v>
      </c>
      <c r="AQ1088" s="93">
        <f>IF('Net zero activities &amp; levers'!$C$14="Off",('Activity data'!BJ12*EF!$H25)*kgtoGg,IF('Net zero activities &amp; levers'!$C$14="On",('Net zero Activity data'!BJ12*EF!$H25)*kgtoGg,"ERROR"))</f>
        <v>4.2921425240088447E-3</v>
      </c>
      <c r="AR1088" s="93">
        <f>IF('Net zero activities &amp; levers'!$C$14="Off",('Activity data'!BK12*EF!$H25)*kgtoGg,IF('Net zero activities &amp; levers'!$C$14="On",('Net zero Activity data'!BK12*EF!$H25)*kgtoGg,"ERROR"))</f>
        <v>4.295596274237398E-3</v>
      </c>
      <c r="AS1088" s="93">
        <f>IF('Net zero activities &amp; levers'!$C$14="Off",('Activity data'!BL12*EF!$H25)*kgtoGg,IF('Net zero activities &amp; levers'!$C$14="On",('Net zero Activity data'!BL12*EF!$H25)*kgtoGg,"ERROR"))</f>
        <v>4.2986472399369263E-3</v>
      </c>
      <c r="AT1088" s="93">
        <f>IF('Net zero activities &amp; levers'!$C$14="Off",('Activity data'!BM12*EF!$H25)*kgtoGg,IF('Net zero activities &amp; levers'!$C$14="On",('Net zero Activity data'!BM12*EF!$H25)*kgtoGg,"ERROR"))</f>
        <v>4.3011561670947438E-3</v>
      </c>
      <c r="AU1088" s="93">
        <f>IF('Net zero activities &amp; levers'!$C$14="Off",('Activity data'!BN12*EF!$H25)*kgtoGg,IF('Net zero activities &amp; levers'!$C$14="On",('Net zero Activity data'!BN12*EF!$H25)*kgtoGg,"ERROR"))</f>
        <v>4.303265564808212E-3</v>
      </c>
      <c r="AV1088" s="93">
        <f>IF('Net zero activities &amp; levers'!$C$14="Off",('Activity data'!BO12*EF!$H25)*kgtoGg,IF('Net zero activities &amp; levers'!$C$14="On",('Net zero Activity data'!BO12*EF!$H25)*kgtoGg,"ERROR"))</f>
        <v>4.3050336037083366E-3</v>
      </c>
      <c r="AW1088" s="93">
        <f>IF('Net zero activities &amp; levers'!$C$14="Off",('Activity data'!BP12*EF!$H25)*kgtoGg,IF('Net zero activities &amp; levers'!$C$14="On",('Net zero Activity data'!BP12*EF!$H25)*kgtoGg,"ERROR"))</f>
        <v>4.3063768409713106E-3</v>
      </c>
      <c r="AY1088" s="79"/>
    </row>
    <row r="1089" spans="1:51" x14ac:dyDescent="0.25">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1.629648503533792E-2</v>
      </c>
      <c r="T1089" s="93">
        <f>IF('Net zero activities &amp; levers'!$C$14="Off",('Activity data'!AM13*EF!$H26)*kgtoGg,IF('Net zero activities &amp; levers'!$C$14="On",('Net zero Activity data'!AM13*EF!$H26)*kgtoGg,"ERROR"))</f>
        <v>1.6322936378159073E-2</v>
      </c>
      <c r="U1089" s="93">
        <f>IF('Net zero activities &amp; levers'!$C$14="Off",('Activity data'!AN13*EF!$H26)*kgtoGg,IF('Net zero activities &amp; levers'!$C$14="On",('Net zero Activity data'!AN13*EF!$H26)*kgtoGg,"ERROR"))</f>
        <v>1.6323511674757034E-2</v>
      </c>
      <c r="V1089" s="93">
        <f>IF('Net zero activities &amp; levers'!$C$14="Off",('Activity data'!AO13*EF!$H26)*kgtoGg,IF('Net zero activities &amp; levers'!$C$14="On",('Net zero Activity data'!AO13*EF!$H26)*kgtoGg,"ERROR"))</f>
        <v>1.6329054512696135E-2</v>
      </c>
      <c r="W1089" s="93">
        <f>IF('Net zero activities &amp; levers'!$C$14="Off",('Activity data'!AP13*EF!$H26)*kgtoGg,IF('Net zero activities &amp; levers'!$C$14="On",('Net zero Activity data'!AP13*EF!$H26)*kgtoGg,"ERROR"))</f>
        <v>1.6361524651875851E-2</v>
      </c>
      <c r="X1089" s="93">
        <f>IF('Net zero activities &amp; levers'!$C$14="Off",('Activity data'!AQ13*EF!$H26)*kgtoGg,IF('Net zero activities &amp; levers'!$C$14="On",('Net zero Activity data'!AQ13*EF!$H26)*kgtoGg,"ERROR"))</f>
        <v>1.6408813728346457E-2</v>
      </c>
      <c r="Y1089" s="93">
        <f>IF('Net zero activities &amp; levers'!$C$14="Off",('Activity data'!AR13*EF!$H26)*kgtoGg,IF('Net zero activities &amp; levers'!$C$14="On",('Net zero Activity data'!AR13*EF!$H26)*kgtoGg,"ERROR"))</f>
        <v>1.6453079684637474E-2</v>
      </c>
      <c r="Z1089" s="93">
        <f>IF('Net zero activities &amp; levers'!$C$14="Off",('Activity data'!AS13*EF!$H26)*kgtoGg,IF('Net zero activities &amp; levers'!$C$14="On",('Net zero Activity data'!AS13*EF!$H26)*kgtoGg,"ERROR"))</f>
        <v>1.6494819275926192E-2</v>
      </c>
      <c r="AA1089" s="93">
        <f>IF('Net zero activities &amp; levers'!$C$14="Off",('Activity data'!AT13*EF!$H26)*kgtoGg,IF('Net zero activities &amp; levers'!$C$14="On",('Net zero Activity data'!AT13*EF!$H26)*kgtoGg,"ERROR"))</f>
        <v>1.6533934203908141E-2</v>
      </c>
      <c r="AB1089" s="93">
        <f>IF('Net zero activities &amp; levers'!$C$14="Off",('Activity data'!AU13*EF!$H26)*kgtoGg,IF('Net zero activities &amp; levers'!$C$14="On",('Net zero Activity data'!AU13*EF!$H26)*kgtoGg,"ERROR"))</f>
        <v>1.6571291953137553E-2</v>
      </c>
      <c r="AC1089" s="93">
        <f>IF('Net zero activities &amp; levers'!$C$14="Off",('Activity data'!AV13*EF!$H26)*kgtoGg,IF('Net zero activities &amp; levers'!$C$14="On",('Net zero Activity data'!AV13*EF!$H26)*kgtoGg,"ERROR"))</f>
        <v>1.6607590259743354E-2</v>
      </c>
      <c r="AD1089" s="93">
        <f>IF('Net zero activities &amp; levers'!$C$14="Off",('Activity data'!AW13*EF!$H26)*kgtoGg,IF('Net zero activities &amp; levers'!$C$14="On",('Net zero Activity data'!AW13*EF!$H26)*kgtoGg,"ERROR"))</f>
        <v>1.6642711372333197E-2</v>
      </c>
      <c r="AE1089" s="93">
        <f>IF('Net zero activities &amp; levers'!$C$14="Off",('Activity data'!AX13*EF!$H26)*kgtoGg,IF('Net zero activities &amp; levers'!$C$14="On",('Net zero Activity data'!AX13*EF!$H26)*kgtoGg,"ERROR"))</f>
        <v>1.6676749616815704E-2</v>
      </c>
      <c r="AF1089" s="93">
        <f>IF('Net zero activities &amp; levers'!$C$14="Off",('Activity data'!AY13*EF!$H26)*kgtoGg,IF('Net zero activities &amp; levers'!$C$14="On",('Net zero Activity data'!AY13*EF!$H26)*kgtoGg,"ERROR"))</f>
        <v>1.6709890045680485E-2</v>
      </c>
      <c r="AG1089" s="93">
        <f>IF('Net zero activities &amp; levers'!$C$14="Off",('Activity data'!AZ13*EF!$H26)*kgtoGg,IF('Net zero activities &amp; levers'!$C$14="On",('Net zero Activity data'!AZ13*EF!$H26)*kgtoGg,"ERROR"))</f>
        <v>1.6742367088643108E-2</v>
      </c>
      <c r="AH1089" s="93">
        <f>IF('Net zero activities &amp; levers'!$C$14="Off",('Activity data'!BA13*EF!$H26)*kgtoGg,IF('Net zero activities &amp; levers'!$C$14="On",('Net zero Activity data'!BA13*EF!$H26)*kgtoGg,"ERROR"))</f>
        <v>1.6773943877735616E-2</v>
      </c>
      <c r="AI1089" s="93">
        <f>IF('Net zero activities &amp; levers'!$C$14="Off",('Activity data'!BB13*EF!$H26)*kgtoGg,IF('Net zero activities &amp; levers'!$C$14="On",('Net zero Activity data'!BB13*EF!$H26)*kgtoGg,"ERROR"))</f>
        <v>1.6805056695436665E-2</v>
      </c>
      <c r="AJ1089" s="93">
        <f>IF('Net zero activities &amp; levers'!$C$14="Off",('Activity data'!BC13*EF!$H26)*kgtoGg,IF('Net zero activities &amp; levers'!$C$14="On",('Net zero Activity data'!BC13*EF!$H26)*kgtoGg,"ERROR"))</f>
        <v>1.6835398553756795E-2</v>
      </c>
      <c r="AK1089" s="93">
        <f>IF('Net zero activities &amp; levers'!$C$14="Off",('Activity data'!BD13*EF!$H26)*kgtoGg,IF('Net zero activities &amp; levers'!$C$14="On",('Net zero Activity data'!BD13*EF!$H26)*kgtoGg,"ERROR"))</f>
        <v>1.686419322673309E-2</v>
      </c>
      <c r="AL1089" s="93">
        <f>IF('Net zero activities &amp; levers'!$C$14="Off",('Activity data'!BE13*EF!$H26)*kgtoGg,IF('Net zero activities &amp; levers'!$C$14="On",('Net zero Activity data'!BE13*EF!$H26)*kgtoGg,"ERROR"))</f>
        <v>1.6891183850559092E-2</v>
      </c>
      <c r="AM1089" s="93">
        <f>IF('Net zero activities &amp; levers'!$C$14="Off",('Activity data'!BF13*EF!$H26)*kgtoGg,IF('Net zero activities &amp; levers'!$C$14="On",('Net zero Activity data'!BF13*EF!$H26)*kgtoGg,"ERROR"))</f>
        <v>1.6916418528733823E-2</v>
      </c>
      <c r="AN1089" s="93">
        <f>IF('Net zero activities &amp; levers'!$C$14="Off",('Activity data'!BG13*EF!$H26)*kgtoGg,IF('Net zero activities &amp; levers'!$C$14="On",('Net zero Activity data'!BG13*EF!$H26)*kgtoGg,"ERROR"))</f>
        <v>1.6940468472878126E-2</v>
      </c>
      <c r="AO1089" s="93">
        <f>IF('Net zero activities &amp; levers'!$C$14="Off",('Activity data'!BH13*EF!$H26)*kgtoGg,IF('Net zero activities &amp; levers'!$C$14="On",('Net zero Activity data'!BH13*EF!$H26)*kgtoGg,"ERROR"))</f>
        <v>1.6962315917223594E-2</v>
      </c>
      <c r="AP1089" s="93">
        <f>IF('Net zero activities &amp; levers'!$C$14="Off",('Activity data'!BI13*EF!$H26)*kgtoGg,IF('Net zero activities &amp; levers'!$C$14="On",('Net zero Activity data'!BI13*EF!$H26)*kgtoGg,"ERROR"))</f>
        <v>1.6982172509714035E-2</v>
      </c>
      <c r="AQ1089" s="93">
        <f>IF('Net zero activities &amp; levers'!$C$14="Off",('Activity data'!BJ13*EF!$H26)*kgtoGg,IF('Net zero activities &amp; levers'!$C$14="On",('Net zero Activity data'!BJ13*EF!$H26)*kgtoGg,"ERROR"))</f>
        <v>1.7000139511836106E-2</v>
      </c>
      <c r="AR1089" s="93">
        <f>IF('Net zero activities &amp; levers'!$C$14="Off",('Activity data'!BK13*EF!$H26)*kgtoGg,IF('Net zero activities &amp; levers'!$C$14="On",('Net zero Activity data'!BK13*EF!$H26)*kgtoGg,"ERROR"))</f>
        <v>1.7015913086937499E-2</v>
      </c>
      <c r="AS1089" s="93">
        <f>IF('Net zero activities &amp; levers'!$C$14="Off",('Activity data'!BL13*EF!$H26)*kgtoGg,IF('Net zero activities &amp; levers'!$C$14="On",('Net zero Activity data'!BL13*EF!$H26)*kgtoGg,"ERROR"))</f>
        <v>1.7029157935411068E-2</v>
      </c>
      <c r="AT1089" s="93">
        <f>IF('Net zero activities &amp; levers'!$C$14="Off",('Activity data'!BM13*EF!$H26)*kgtoGg,IF('Net zero activities &amp; levers'!$C$14="On",('Net zero Activity data'!BM13*EF!$H26)*kgtoGg,"ERROR"))</f>
        <v>1.7039113220643561E-2</v>
      </c>
      <c r="AU1089" s="93">
        <f>IF('Net zero activities &amp; levers'!$C$14="Off",('Activity data'!BN13*EF!$H26)*kgtoGg,IF('Net zero activities &amp; levers'!$C$14="On",('Net zero Activity data'!BN13*EF!$H26)*kgtoGg,"ERROR"))</f>
        <v>1.7046605615770843E-2</v>
      </c>
      <c r="AV1089" s="93">
        <f>IF('Net zero activities &amp; levers'!$C$14="Off",('Activity data'!BO13*EF!$H26)*kgtoGg,IF('Net zero activities &amp; levers'!$C$14="On",('Net zero Activity data'!BO13*EF!$H26)*kgtoGg,"ERROR"))</f>
        <v>1.7051982351614321E-2</v>
      </c>
      <c r="AW1089" s="93">
        <f>IF('Net zero activities &amp; levers'!$C$14="Off",('Activity data'!BP13*EF!$H26)*kgtoGg,IF('Net zero activities &amp; levers'!$C$14="On",('Net zero Activity data'!BP13*EF!$H26)*kgtoGg,"ERROR"))</f>
        <v>1.7054794327251439E-2</v>
      </c>
      <c r="AY1089" s="79"/>
    </row>
    <row r="1090" spans="1:51" x14ac:dyDescent="0.25">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2.7445768018224993E-2</v>
      </c>
      <c r="T1090" s="93">
        <f>IF('Net zero activities &amp; levers'!$C$14="Off",('Activity data'!AM14*EF!$H27)*kgtoGg,IF('Net zero activities &amp; levers'!$C$14="On",('Net zero Activity data'!AM14*EF!$H27)*kgtoGg,"ERROR"))</f>
        <v>2.7490316116619565E-2</v>
      </c>
      <c r="U1090" s="93">
        <f>IF('Net zero activities &amp; levers'!$C$14="Off",('Activity data'!AN14*EF!$H27)*kgtoGg,IF('Net zero activities &amp; levers'!$C$14="On",('Net zero Activity data'!AN14*EF!$H27)*kgtoGg,"ERROR"))</f>
        <v>2.7491285003894028E-2</v>
      </c>
      <c r="V1090" s="93">
        <f>IF('Net zero activities &amp; levers'!$C$14="Off",('Activity data'!AO14*EF!$H27)*kgtoGg,IF('Net zero activities &amp; levers'!$C$14="On",('Net zero Activity data'!AO14*EF!$H27)*kgtoGg,"ERROR"))</f>
        <v>2.7500619988948132E-2</v>
      </c>
      <c r="W1090" s="93">
        <f>IF('Net zero activities &amp; levers'!$C$14="Off",('Activity data'!AP14*EF!$H27)*kgtoGg,IF('Net zero activities &amp; levers'!$C$14="On",('Net zero Activity data'!AP14*EF!$H27)*kgtoGg,"ERROR"))</f>
        <v>2.7555304659017382E-2</v>
      </c>
      <c r="X1090" s="93">
        <f>IF('Net zero activities &amp; levers'!$C$14="Off",('Activity data'!AQ14*EF!$H27)*kgtoGg,IF('Net zero activities &amp; levers'!$C$14="On",('Net zero Activity data'!AQ14*EF!$H27)*kgtoGg,"ERROR"))</f>
        <v>2.7634946681195413E-2</v>
      </c>
      <c r="Y1090" s="93">
        <f>IF('Net zero activities &amp; levers'!$C$14="Off",('Activity data'!AR14*EF!$H27)*kgtoGg,IF('Net zero activities &amp; levers'!$C$14="On",('Net zero Activity data'!AR14*EF!$H27)*kgtoGg,"ERROR"))</f>
        <v>2.7709497307593301E-2</v>
      </c>
      <c r="Z1090" s="93">
        <f>IF('Net zero activities &amp; levers'!$C$14="Off",('Activity data'!AS14*EF!$H27)*kgtoGg,IF('Net zero activities &amp; levers'!$C$14="On",('Net zero Activity data'!AS14*EF!$H27)*kgtoGg,"ERROR"))</f>
        <v>2.7779793149745866E-2</v>
      </c>
      <c r="AA1090" s="93">
        <f>IF('Net zero activities &amp; levers'!$C$14="Off",('Activity data'!AT14*EF!$H27)*kgtoGg,IF('Net zero activities &amp; levers'!$C$14="On",('Net zero Activity data'!AT14*EF!$H27)*kgtoGg,"ERROR"))</f>
        <v>2.7845668658305792E-2</v>
      </c>
      <c r="AB1090" s="93">
        <f>IF('Net zero activities &amp; levers'!$C$14="Off",('Activity data'!AU14*EF!$H27)*kgtoGg,IF('Net zero activities &amp; levers'!$C$14="On",('Net zero Activity data'!AU14*EF!$H27)*kgtoGg,"ERROR"))</f>
        <v>2.7908584809660519E-2</v>
      </c>
      <c r="AC1090" s="93">
        <f>IF('Net zero activities &amp; levers'!$C$14="Off",('Activity data'!AV14*EF!$H27)*kgtoGg,IF('Net zero activities &amp; levers'!$C$14="On",('Net zero Activity data'!AV14*EF!$H27)*kgtoGg,"ERROR"))</f>
        <v>2.7969716697941769E-2</v>
      </c>
      <c r="AD1090" s="93">
        <f>IF('Net zero activities &amp; levers'!$C$14="Off",('Activity data'!AW14*EF!$H27)*kgtoGg,IF('Net zero activities &amp; levers'!$C$14="On",('Net zero Activity data'!AW14*EF!$H27)*kgtoGg,"ERROR"))</f>
        <v>2.8028866011833228E-2</v>
      </c>
      <c r="AE1090" s="93">
        <f>IF('Net zero activities &amp; levers'!$C$14="Off",('Activity data'!AX14*EF!$H27)*kgtoGg,IF('Net zero activities &amp; levers'!$C$14="On",('Net zero Activity data'!AX14*EF!$H27)*kgtoGg,"ERROR"))</f>
        <v>2.8086191610561344E-2</v>
      </c>
      <c r="AF1090" s="93">
        <f>IF('Net zero activities &amp; levers'!$C$14="Off",('Activity data'!AY14*EF!$H27)*kgtoGg,IF('Net zero activities &amp; levers'!$C$14="On",('Net zero Activity data'!AY14*EF!$H27)*kgtoGg,"ERROR"))</f>
        <v>2.814200515076188E-2</v>
      </c>
      <c r="AG1090" s="93">
        <f>IF('Net zero activities &amp; levers'!$C$14="Off",('Activity data'!AZ14*EF!$H27)*kgtoGg,IF('Net zero activities &amp; levers'!$C$14="On",('Net zero Activity data'!AZ14*EF!$H27)*kgtoGg,"ERROR"))</f>
        <v>2.8196701447855226E-2</v>
      </c>
      <c r="AH1090" s="93">
        <f>IF('Net zero activities &amp; levers'!$C$14="Off",('Activity data'!BA14*EF!$H27)*kgtoGg,IF('Net zero activities &amp; levers'!$C$14="On",('Net zero Activity data'!BA14*EF!$H27)*kgtoGg,"ERROR"))</f>
        <v>2.8249881580031829E-2</v>
      </c>
      <c r="AI1090" s="93">
        <f>IF('Net zero activities &amp; levers'!$C$14="Off",('Activity data'!BB14*EF!$H27)*kgtoGg,IF('Net zero activities &amp; levers'!$C$14="On",('Net zero Activity data'!BB14*EF!$H27)*kgtoGg,"ERROR"))</f>
        <v>2.8302280313572507E-2</v>
      </c>
      <c r="AJ1090" s="93">
        <f>IF('Net zero activities &amp; levers'!$C$14="Off",('Activity data'!BC14*EF!$H27)*kgtoGg,IF('Net zero activities &amp; levers'!$C$14="On",('Net zero Activity data'!BC14*EF!$H27)*kgtoGg,"ERROR"))</f>
        <v>2.8353380633849578E-2</v>
      </c>
      <c r="AK1090" s="93">
        <f>IF('Net zero activities &amp; levers'!$C$14="Off",('Activity data'!BD14*EF!$H27)*kgtoGg,IF('Net zero activities &amp; levers'!$C$14="On",('Net zero Activity data'!BD14*EF!$H27)*kgtoGg,"ERROR"))</f>
        <v>2.8401875257871526E-2</v>
      </c>
      <c r="AL1090" s="93">
        <f>IF('Net zero activities &amp; levers'!$C$14="Off",('Activity data'!BE14*EF!$H27)*kgtoGg,IF('Net zero activities &amp; levers'!$C$14="On",('Net zero Activity data'!BE14*EF!$H27)*kgtoGg,"ERROR"))</f>
        <v>2.8447331587784962E-2</v>
      </c>
      <c r="AM1090" s="93">
        <f>IF('Net zero activities &amp; levers'!$C$14="Off",('Activity data'!BF14*EF!$H27)*kgtoGg,IF('Net zero activities &amp; levers'!$C$14="On",('Net zero Activity data'!BF14*EF!$H27)*kgtoGg,"ERROR"))</f>
        <v>2.8489830637223924E-2</v>
      </c>
      <c r="AN1090" s="93">
        <f>IF('Net zero activities &amp; levers'!$C$14="Off",('Activity data'!BG14*EF!$H27)*kgtoGg,IF('Net zero activities &amp; levers'!$C$14="On",('Net zero Activity data'!BG14*EF!$H27)*kgtoGg,"ERROR"))</f>
        <v>2.8530334413737962E-2</v>
      </c>
      <c r="AO1090" s="93">
        <f>IF('Net zero activities &amp; levers'!$C$14="Off",('Activity data'!BH14*EF!$H27)*kgtoGg,IF('Net zero activities &amp; levers'!$C$14="On",('Net zero Activity data'!BH14*EF!$H27)*kgtoGg,"ERROR"))</f>
        <v>2.856712884443861E-2</v>
      </c>
      <c r="AP1090" s="93">
        <f>IF('Net zero activities &amp; levers'!$C$14="Off",('Activity data'!BI14*EF!$H27)*kgtoGg,IF('Net zero activities &amp; levers'!$C$14="On",('Net zero Activity data'!BI14*EF!$H27)*kgtoGg,"ERROR"))</f>
        <v>2.8600570376765576E-2</v>
      </c>
      <c r="AQ1090" s="93">
        <f>IF('Net zero activities &amp; levers'!$C$14="Off",('Activity data'!BJ14*EF!$H27)*kgtoGg,IF('Net zero activities &amp; levers'!$C$14="On",('Net zero Activity data'!BJ14*EF!$H27)*kgtoGg,"ERROR"))</f>
        <v>2.8630829550517208E-2</v>
      </c>
      <c r="AR1090" s="93">
        <f>IF('Net zero activities &amp; levers'!$C$14="Off",('Activity data'!BK14*EF!$H27)*kgtoGg,IF('Net zero activities &amp; levers'!$C$14="On",('Net zero Activity data'!BK14*EF!$H27)*kgtoGg,"ERROR"))</f>
        <v>2.8657394658398581E-2</v>
      </c>
      <c r="AS1090" s="93">
        <f>IF('Net zero activities &amp; levers'!$C$14="Off",('Activity data'!BL14*EF!$H27)*kgtoGg,IF('Net zero activities &amp; levers'!$C$14="On",('Net zero Activity data'!BL14*EF!$H27)*kgtoGg,"ERROR"))</f>
        <v>2.8679701004696807E-2</v>
      </c>
      <c r="AT1090" s="93">
        <f>IF('Net zero activities &amp; levers'!$C$14="Off",('Activity data'!BM14*EF!$H27)*kgtoGg,IF('Net zero activities &amp; levers'!$C$14="On",('Net zero Activity data'!BM14*EF!$H27)*kgtoGg,"ERROR"))</f>
        <v>2.8696467224433996E-2</v>
      </c>
      <c r="AU1090" s="93">
        <f>IF('Net zero activities &amp; levers'!$C$14="Off",('Activity data'!BN14*EF!$H27)*kgtoGg,IF('Net zero activities &amp; levers'!$C$14="On",('Net zero Activity data'!BN14*EF!$H27)*kgtoGg,"ERROR"))</f>
        <v>2.8709085561340289E-2</v>
      </c>
      <c r="AV1090" s="93">
        <f>IF('Net zero activities &amp; levers'!$C$14="Off",('Activity data'!BO14*EF!$H27)*kgtoGg,IF('Net zero activities &amp; levers'!$C$14="On",('Net zero Activity data'!BO14*EF!$H27)*kgtoGg,"ERROR"))</f>
        <v>2.8718140805114353E-2</v>
      </c>
      <c r="AW1090" s="93">
        <f>IF('Net zero activities &amp; levers'!$C$14="Off",('Activity data'!BP14*EF!$H27)*kgtoGg,IF('Net zero activities &amp; levers'!$C$14="On",('Net zero Activity data'!BP14*EF!$H27)*kgtoGg,"ERROR"))</f>
        <v>2.8722876601259467E-2</v>
      </c>
      <c r="AY1090" s="79"/>
    </row>
    <row r="1091" spans="1:51" x14ac:dyDescent="0.25">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4.1840370126470525E-3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4.1564738854214557E-3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4.130408792135833E-3</v>
      </c>
      <c r="S1091" s="93">
        <f>IF('Net zero activities &amp; levers'!$C$14="Off",('Activity data'!AL15*EF!$H28)*kgtoGg,IF('Net zero activities &amp; levers'!$C$14="On",('Net zero Activity data'!AL15*EF!$H28)*kgtoGg,"ERROR"))</f>
        <v>3.9309520468066824E-3</v>
      </c>
      <c r="T1091" s="93">
        <f>IF('Net zero activities &amp; levers'!$C$14="Off",('Activity data'!AM15*EF!$H28)*kgtoGg,IF('Net zero activities &amp; levers'!$C$14="On",('Net zero Activity data'!AM15*EF!$H28)*kgtoGg,"ERROR"))</f>
        <v>4.026266964491155E-3</v>
      </c>
      <c r="U1091" s="93">
        <f>IF('Net zero activities &amp; levers'!$C$14="Off",('Activity data'!AN15*EF!$H28)*kgtoGg,IF('Net zero activities &amp; levers'!$C$14="On",('Net zero Activity data'!AN15*EF!$H28)*kgtoGg,"ERROR"))</f>
        <v>4.0547741871788346E-3</v>
      </c>
      <c r="V1091" s="93">
        <f>IF('Net zero activities &amp; levers'!$C$14="Off",('Activity data'!AO15*EF!$H28)*kgtoGg,IF('Net zero activities &amp; levers'!$C$14="On",('Net zero Activity data'!AO15*EF!$H28)*kgtoGg,"ERROR"))</f>
        <v>4.0366894084080483E-3</v>
      </c>
      <c r="W1091" s="93">
        <f>IF('Net zero activities &amp; levers'!$C$14="Off",('Activity data'!AP15*EF!$H28)*kgtoGg,IF('Net zero activities &amp; levers'!$C$14="On",('Net zero Activity data'!AP15*EF!$H28)*kgtoGg,"ERROR"))</f>
        <v>4.0366192035907666E-3</v>
      </c>
      <c r="X1091" s="93">
        <f>IF('Net zero activities &amp; levers'!$C$14="Off",('Activity data'!AQ15*EF!$H28)*kgtoGg,IF('Net zero activities &amp; levers'!$C$14="On",('Net zero Activity data'!AQ15*EF!$H28)*kgtoGg,"ERROR"))</f>
        <v>4.037425439734248E-3</v>
      </c>
      <c r="Y1091" s="93">
        <f>IF('Net zero activities &amp; levers'!$C$14="Off",('Activity data'!AR15*EF!$H28)*kgtoGg,IF('Net zero activities &amp; levers'!$C$14="On",('Net zero Activity data'!AR15*EF!$H28)*kgtoGg,"ERROR"))</f>
        <v>4.0474872626852206E-3</v>
      </c>
      <c r="Z1091" s="93">
        <f>IF('Net zero activities &amp; levers'!$C$14="Off",('Activity data'!AS15*EF!$H28)*kgtoGg,IF('Net zero activities &amp; levers'!$C$14="On",('Net zero Activity data'!AS15*EF!$H28)*kgtoGg,"ERROR"))</f>
        <v>4.064035587959711E-3</v>
      </c>
      <c r="AA1091" s="93">
        <f>IF('Net zero activities &amp; levers'!$C$14="Off",('Activity data'!AT15*EF!$H28)*kgtoGg,IF('Net zero activities &amp; levers'!$C$14="On",('Net zero Activity data'!AT15*EF!$H28)*kgtoGg,"ERROR"))</f>
        <v>4.0871582507502422E-3</v>
      </c>
      <c r="AB1091" s="93">
        <f>IF('Net zero activities &amp; levers'!$C$14="Off",('Activity data'!AU15*EF!$H28)*kgtoGg,IF('Net zero activities &amp; levers'!$C$14="On",('Net zero Activity data'!AU15*EF!$H28)*kgtoGg,"ERROR"))</f>
        <v>4.1224507717577174E-3</v>
      </c>
      <c r="AC1091" s="93">
        <f>IF('Net zero activities &amp; levers'!$C$14="Off",('Activity data'!AV15*EF!$H28)*kgtoGg,IF('Net zero activities &amp; levers'!$C$14="On",('Net zero Activity data'!AV15*EF!$H28)*kgtoGg,"ERROR"))</f>
        <v>4.1706179494357121E-3</v>
      </c>
      <c r="AD1091" s="93">
        <f>IF('Net zero activities &amp; levers'!$C$14="Off",('Activity data'!AW15*EF!$H28)*kgtoGg,IF('Net zero activities &amp; levers'!$C$14="On",('Net zero Activity data'!AW15*EF!$H28)*kgtoGg,"ERROR"))</f>
        <v>4.2293299970360019E-3</v>
      </c>
      <c r="AE1091" s="93">
        <f>IF('Net zero activities &amp; levers'!$C$14="Off",('Activity data'!AX15*EF!$H28)*kgtoGg,IF('Net zero activities &amp; levers'!$C$14="On",('Net zero Activity data'!AX15*EF!$H28)*kgtoGg,"ERROR"))</f>
        <v>4.2919670544944027E-3</v>
      </c>
      <c r="AF1091" s="93">
        <f>IF('Net zero activities &amp; levers'!$C$14="Off",('Activity data'!AY15*EF!$H28)*kgtoGg,IF('Net zero activities &amp; levers'!$C$14="On",('Net zero Activity data'!AY15*EF!$H28)*kgtoGg,"ERROR"))</f>
        <v>4.3592704876445239E-3</v>
      </c>
      <c r="AG1091" s="93">
        <f>IF('Net zero activities &amp; levers'!$C$14="Off",('Activity data'!AZ15*EF!$H28)*kgtoGg,IF('Net zero activities &amp; levers'!$C$14="On",('Net zero Activity data'!AZ15*EF!$H28)*kgtoGg,"ERROR"))</f>
        <v>4.4390131641821986E-3</v>
      </c>
      <c r="AH1091" s="93">
        <f>IF('Net zero activities &amp; levers'!$C$14="Off",('Activity data'!BA15*EF!$H28)*kgtoGg,IF('Net zero activities &amp; levers'!$C$14="On",('Net zero Activity data'!BA15*EF!$H28)*kgtoGg,"ERROR"))</f>
        <v>4.5241110686925212E-3</v>
      </c>
      <c r="AI1091" s="93">
        <f>IF('Net zero activities &amp; levers'!$C$14="Off",('Activity data'!BB15*EF!$H28)*kgtoGg,IF('Net zero activities &amp; levers'!$C$14="On",('Net zero Activity data'!BB15*EF!$H28)*kgtoGg,"ERROR"))</f>
        <v>4.6147813478874524E-3</v>
      </c>
      <c r="AJ1091" s="93">
        <f>IF('Net zero activities &amp; levers'!$C$14="Off",('Activity data'!BC15*EF!$H28)*kgtoGg,IF('Net zero activities &amp; levers'!$C$14="On",('Net zero Activity data'!BC15*EF!$H28)*kgtoGg,"ERROR"))</f>
        <v>4.711822405945032E-3</v>
      </c>
      <c r="AK1091" s="93">
        <f>IF('Net zero activities &amp; levers'!$C$14="Off",('Activity data'!BD15*EF!$H28)*kgtoGg,IF('Net zero activities &amp; levers'!$C$14="On",('Net zero Activity data'!BD15*EF!$H28)*kgtoGg,"ERROR"))</f>
        <v>4.8136931480912866E-3</v>
      </c>
      <c r="AL1091" s="93">
        <f>IF('Net zero activities &amp; levers'!$C$14="Off",('Activity data'!BE15*EF!$H28)*kgtoGg,IF('Net zero activities &amp; levers'!$C$14="On",('Net zero Activity data'!BE15*EF!$H28)*kgtoGg,"ERROR"))</f>
        <v>4.9166886442031134E-3</v>
      </c>
      <c r="AM1091" s="93">
        <f>IF('Net zero activities &amp; levers'!$C$14="Off",('Activity data'!BF15*EF!$H28)*kgtoGg,IF('Net zero activities &amp; levers'!$C$14="On",('Net zero Activity data'!BF15*EF!$H28)*kgtoGg,"ERROR"))</f>
        <v>5.0193679361785594E-3</v>
      </c>
      <c r="AN1091" s="93">
        <f>IF('Net zero activities &amp; levers'!$C$14="Off",('Activity data'!BG15*EF!$H28)*kgtoGg,IF('Net zero activities &amp; levers'!$C$14="On",('Net zero Activity data'!BG15*EF!$H28)*kgtoGg,"ERROR"))</f>
        <v>5.1270219923267527E-3</v>
      </c>
      <c r="AO1091" s="93">
        <f>IF('Net zero activities &amp; levers'!$C$14="Off",('Activity data'!BH15*EF!$H28)*kgtoGg,IF('Net zero activities &amp; levers'!$C$14="On",('Net zero Activity data'!BH15*EF!$H28)*kgtoGg,"ERROR"))</f>
        <v>5.2320978218311168E-3</v>
      </c>
      <c r="AP1091" s="93">
        <f>IF('Net zero activities &amp; levers'!$C$14="Off",('Activity data'!BI15*EF!$H28)*kgtoGg,IF('Net zero activities &amp; levers'!$C$14="On",('Net zero Activity data'!BI15*EF!$H28)*kgtoGg,"ERROR"))</f>
        <v>5.3414807734099793E-3</v>
      </c>
      <c r="AQ1091" s="93">
        <f>IF('Net zero activities &amp; levers'!$C$14="Off",('Activity data'!BJ15*EF!$H28)*kgtoGg,IF('Net zero activities &amp; levers'!$C$14="On",('Net zero Activity data'!BJ15*EF!$H28)*kgtoGg,"ERROR"))</f>
        <v>5.4568626236150752E-3</v>
      </c>
      <c r="AR1091" s="93">
        <f>IF('Net zero activities &amp; levers'!$C$14="Off",('Activity data'!BK15*EF!$H28)*kgtoGg,IF('Net zero activities &amp; levers'!$C$14="On",('Net zero Activity data'!BK15*EF!$H28)*kgtoGg,"ERROR"))</f>
        <v>5.5787677971732771E-3</v>
      </c>
      <c r="AS1091" s="93">
        <f>IF('Net zero activities &amp; levers'!$C$14="Off",('Activity data'!BL15*EF!$H28)*kgtoGg,IF('Net zero activities &amp; levers'!$C$14="On",('Net zero Activity data'!BL15*EF!$H28)*kgtoGg,"ERROR"))</f>
        <v>5.7077220257664247E-3</v>
      </c>
      <c r="AT1091" s="93">
        <f>IF('Net zero activities &amp; levers'!$C$14="Off",('Activity data'!BM15*EF!$H28)*kgtoGg,IF('Net zero activities &amp; levers'!$C$14="On",('Net zero Activity data'!BM15*EF!$H28)*kgtoGg,"ERROR"))</f>
        <v>5.8337980457066141E-3</v>
      </c>
      <c r="AU1091" s="93">
        <f>IF('Net zero activities &amp; levers'!$C$14="Off",('Activity data'!BN15*EF!$H28)*kgtoGg,IF('Net zero activities &amp; levers'!$C$14="On",('Net zero Activity data'!BN15*EF!$H28)*kgtoGg,"ERROR"))</f>
        <v>5.9670420864998703E-3</v>
      </c>
      <c r="AV1091" s="93">
        <f>IF('Net zero activities &amp; levers'!$C$14="Off",('Activity data'!BO15*EF!$H28)*kgtoGg,IF('Net zero activities &amp; levers'!$C$14="On",('Net zero Activity data'!BO15*EF!$H28)*kgtoGg,"ERROR"))</f>
        <v>6.1113012977774012E-3</v>
      </c>
      <c r="AW1091" s="93">
        <f>IF('Net zero activities &amp; levers'!$C$14="Off",('Activity data'!BP15*EF!$H28)*kgtoGg,IF('Net zero activities &amp; levers'!$C$14="On",('Net zero Activity data'!BP15*EF!$H28)*kgtoGg,"ERROR"))</f>
        <v>6.2653052479983585E-3</v>
      </c>
      <c r="AY1091" s="79"/>
    </row>
    <row r="1092" spans="1:51" x14ac:dyDescent="0.25">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5">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22.602951186820604</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21.780600237355969</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19.160106242351851</v>
      </c>
      <c r="T1093" s="93">
        <f>IF('Net zero activities &amp; levers'!$C$14="Off",('Activity data'!AM17*EF!$H30)*kgtoGg,IF('Net zero activities &amp; levers'!$C$14="On",('Net zero Activity data'!AM17*EF!$H30)*kgtoGg,"ERROR"))</f>
        <v>19.822195808061867</v>
      </c>
      <c r="U1093" s="93">
        <f>IF('Net zero activities &amp; levers'!$C$14="Off",('Activity data'!AN17*EF!$H30)*kgtoGg,IF('Net zero activities &amp; levers'!$C$14="On",('Net zero Activity data'!AN17*EF!$H30)*kgtoGg,"ERROR"))</f>
        <v>19.805156368134107</v>
      </c>
      <c r="V1093" s="93">
        <f>IF('Net zero activities &amp; levers'!$C$14="Off",('Activity data'!AO17*EF!$H30)*kgtoGg,IF('Net zero activities &amp; levers'!$C$14="On",('Net zero Activity data'!AO17*EF!$H30)*kgtoGg,"ERROR"))</f>
        <v>19.358775752465174</v>
      </c>
      <c r="W1093" s="93">
        <f>IF('Net zero activities &amp; levers'!$C$14="Off",('Activity data'!AP17*EF!$H30)*kgtoGg,IF('Net zero activities &amp; levers'!$C$14="On",('Net zero Activity data'!AP17*EF!$H30)*kgtoGg,"ERROR"))</f>
        <v>19.118873230082674</v>
      </c>
      <c r="X1093" s="93">
        <f>IF('Net zero activities &amp; levers'!$C$14="Off",('Activity data'!AQ17*EF!$H30)*kgtoGg,IF('Net zero activities &amp; levers'!$C$14="On",('Net zero Activity data'!AQ17*EF!$H30)*kgtoGg,"ERROR"))</f>
        <v>18.908286778496041</v>
      </c>
      <c r="Y1093" s="93">
        <f>IF('Net zero activities &amp; levers'!$C$14="Off",('Activity data'!AR17*EF!$H30)*kgtoGg,IF('Net zero activities &amp; levers'!$C$14="On",('Net zero Activity data'!AR17*EF!$H30)*kgtoGg,"ERROR"))</f>
        <v>18.782138755416973</v>
      </c>
      <c r="Z1093" s="93">
        <f>IF('Net zero activities &amp; levers'!$C$14="Off",('Activity data'!AS17*EF!$H30)*kgtoGg,IF('Net zero activities &amp; levers'!$C$14="On",('Net zero Activity data'!AS17*EF!$H30)*kgtoGg,"ERROR"))</f>
        <v>18.713314084549907</v>
      </c>
      <c r="AA1093" s="93">
        <f>IF('Net zero activities &amp; levers'!$C$14="Off",('Activity data'!AT17*EF!$H30)*kgtoGg,IF('Net zero activities &amp; levers'!$C$14="On",('Net zero Activity data'!AT17*EF!$H30)*kgtoGg,"ERROR"))</f>
        <v>18.700370076761462</v>
      </c>
      <c r="AB1093" s="93">
        <f>IF('Net zero activities &amp; levers'!$C$14="Off",('Activity data'!AU17*EF!$H30)*kgtoGg,IF('Net zero activities &amp; levers'!$C$14="On",('Net zero Activity data'!AU17*EF!$H30)*kgtoGg,"ERROR"))</f>
        <v>18.790887801584905</v>
      </c>
      <c r="AC1093" s="93">
        <f>IF('Net zero activities &amp; levers'!$C$14="Off",('Activity data'!AV17*EF!$H30)*kgtoGg,IF('Net zero activities &amp; levers'!$C$14="On",('Net zero Activity data'!AV17*EF!$H30)*kgtoGg,"ERROR"))</f>
        <v>18.987914443331647</v>
      </c>
      <c r="AD1093" s="93">
        <f>IF('Net zero activities &amp; levers'!$C$14="Off",('Activity data'!AW17*EF!$H30)*kgtoGg,IF('Net zero activities &amp; levers'!$C$14="On",('Net zero Activity data'!AW17*EF!$H30)*kgtoGg,"ERROR"))</f>
        <v>19.267547201831963</v>
      </c>
      <c r="AE1093" s="93">
        <f>IF('Net zero activities &amp; levers'!$C$14="Off",('Activity data'!AX17*EF!$H30)*kgtoGg,IF('Net zero activities &amp; levers'!$C$14="On",('Net zero Activity data'!AX17*EF!$H30)*kgtoGg,"ERROR"))</f>
        <v>19.570996897653789</v>
      </c>
      <c r="AF1093" s="93">
        <f>IF('Net zero activities &amp; levers'!$C$14="Off",('Activity data'!AY17*EF!$H30)*kgtoGg,IF('Net zero activities &amp; levers'!$C$14="On",('Net zero Activity data'!AY17*EF!$H30)*kgtoGg,"ERROR"))</f>
        <v>19.903462207783317</v>
      </c>
      <c r="AG1093" s="93">
        <f>IF('Net zero activities &amp; levers'!$C$14="Off",('Activity data'!AZ17*EF!$H30)*kgtoGg,IF('Net zero activities &amp; levers'!$C$14="On",('Net zero Activity data'!AZ17*EF!$H30)*kgtoGg,"ERROR"))</f>
        <v>20.327702518902598</v>
      </c>
      <c r="AH1093" s="93">
        <f>IF('Net zero activities &amp; levers'!$C$14="Off",('Activity data'!BA17*EF!$H30)*kgtoGg,IF('Net zero activities &amp; levers'!$C$14="On",('Net zero Activity data'!BA17*EF!$H30)*kgtoGg,"ERROR"))</f>
        <v>20.782310272279631</v>
      </c>
      <c r="AI1093" s="93">
        <f>IF('Net zero activities &amp; levers'!$C$14="Off",('Activity data'!BB17*EF!$H30)*kgtoGg,IF('Net zero activities &amp; levers'!$C$14="On",('Net zero Activity data'!BB17*EF!$H30)*kgtoGg,"ERROR"))</f>
        <v>21.268036408348205</v>
      </c>
      <c r="AJ1093" s="93">
        <f>IF('Net zero activities &amp; levers'!$C$14="Off",('Activity data'!BC17*EF!$H30)*kgtoGg,IF('Net zero activities &amp; levers'!$C$14="On",('Net zero Activity data'!BC17*EF!$H30)*kgtoGg,"ERROR"))</f>
        <v>21.789292853992645</v>
      </c>
      <c r="AK1093" s="93">
        <f>IF('Net zero activities &amp; levers'!$C$14="Off",('Activity data'!BD17*EF!$H30)*kgtoGg,IF('Net zero activities &amp; levers'!$C$14="On",('Net zero Activity data'!BD17*EF!$H30)*kgtoGg,"ERROR"))</f>
        <v>22.331262269864837</v>
      </c>
      <c r="AL1093" s="93">
        <f>IF('Net zero activities &amp; levers'!$C$14="Off",('Activity data'!BE17*EF!$H30)*kgtoGg,IF('Net zero activities &amp; levers'!$C$14="On",('Net zero Activity data'!BE17*EF!$H30)*kgtoGg,"ERROR"))</f>
        <v>22.8636080911437</v>
      </c>
      <c r="AM1093" s="93">
        <f>IF('Net zero activities &amp; levers'!$C$14="Off",('Activity data'!BF17*EF!$H30)*kgtoGg,IF('Net zero activities &amp; levers'!$C$14="On",('Net zero Activity data'!BF17*EF!$H30)*kgtoGg,"ERROR"))</f>
        <v>23.375087414147369</v>
      </c>
      <c r="AN1093" s="93">
        <f>IF('Net zero activities &amp; levers'!$C$14="Off",('Activity data'!BG17*EF!$H30)*kgtoGg,IF('Net zero activities &amp; levers'!$C$14="On",('Net zero Activity data'!BG17*EF!$H30)*kgtoGg,"ERROR"))</f>
        <v>23.906439857515586</v>
      </c>
      <c r="AO1093" s="93">
        <f>IF('Net zero activities &amp; levers'!$C$14="Off",('Activity data'!BH17*EF!$H30)*kgtoGg,IF('Net zero activities &amp; levers'!$C$14="On",('Net zero Activity data'!BH17*EF!$H30)*kgtoGg,"ERROR"))</f>
        <v>24.398718876092502</v>
      </c>
      <c r="AP1093" s="93">
        <f>IF('Net zero activities &amp; levers'!$C$14="Off",('Activity data'!BI17*EF!$H30)*kgtoGg,IF('Net zero activities &amp; levers'!$C$14="On",('Net zero Activity data'!BI17*EF!$H30)*kgtoGg,"ERROR"))</f>
        <v>24.903487616212388</v>
      </c>
      <c r="AQ1093" s="93">
        <f>IF('Net zero activities &amp; levers'!$C$14="Off",('Activity data'!BJ17*EF!$H30)*kgtoGg,IF('Net zero activities &amp; levers'!$C$14="On",('Net zero Activity data'!BJ17*EF!$H30)*kgtoGg,"ERROR"))</f>
        <v>25.431908953147122</v>
      </c>
      <c r="AR1093" s="93">
        <f>IF('Net zero activities &amp; levers'!$C$14="Off",('Activity data'!BK17*EF!$H30)*kgtoGg,IF('Net zero activities &amp; levers'!$C$14="On",('Net zero Activity data'!BK17*EF!$H30)*kgtoGg,"ERROR"))</f>
        <v>25.985567041516546</v>
      </c>
      <c r="AS1093" s="93">
        <f>IF('Net zero activities &amp; levers'!$C$14="Off",('Activity data'!BL17*EF!$H30)*kgtoGg,IF('Net zero activities &amp; levers'!$C$14="On",('Net zero Activity data'!BL17*EF!$H30)*kgtoGg,"ERROR"))</f>
        <v>26.565769390799066</v>
      </c>
      <c r="AT1093" s="93">
        <f>IF('Net zero activities &amp; levers'!$C$14="Off",('Activity data'!BM17*EF!$H30)*kgtoGg,IF('Net zero activities &amp; levers'!$C$14="On",('Net zero Activity data'!BM17*EF!$H30)*kgtoGg,"ERROR"))</f>
        <v>27.100265296417199</v>
      </c>
      <c r="AU1093" s="93">
        <f>IF('Net zero activities &amp; levers'!$C$14="Off",('Activity data'!BN17*EF!$H30)*kgtoGg,IF('Net zero activities &amp; levers'!$C$14="On",('Net zero Activity data'!BN17*EF!$H30)*kgtoGg,"ERROR"))</f>
        <v>27.659971192964981</v>
      </c>
      <c r="AV1093" s="93">
        <f>IF('Net zero activities &amp; levers'!$C$14="Off",('Activity data'!BO17*EF!$H30)*kgtoGg,IF('Net zero activities &amp; levers'!$C$14="On",('Net zero Activity data'!BO17*EF!$H30)*kgtoGg,"ERROR"))</f>
        <v>28.269343025653054</v>
      </c>
      <c r="AW1093" s="93">
        <f>IF('Net zero activities &amp; levers'!$C$14="Off",('Activity data'!BP17*EF!$H30)*kgtoGg,IF('Net zero activities &amp; levers'!$C$14="On",('Net zero Activity data'!BP17*EF!$H30)*kgtoGg,"ERROR"))</f>
        <v>28.915995243186593</v>
      </c>
      <c r="AY1093" s="79"/>
    </row>
    <row r="1094" spans="1:51" x14ac:dyDescent="0.25">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7.5668604825232036E-2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7.291559489708703E-2</v>
      </c>
      <c r="R1094" s="93">
        <f>IF('Net zero activities &amp; levers'!$C$14="Off",('Activity data'!AK18*EF!$H31)*kgtoGg,IF('Net zero activities &amp; levers'!$C$14="On",('Net zero Activity data'!AK18*EF!$H31)*kgtoGg,"ERROR"))</f>
        <v>7.1859980996426709E-2</v>
      </c>
      <c r="S1094" s="93">
        <f>IF('Net zero activities &amp; levers'!$C$14="Off",('Activity data'!AL18*EF!$H31)*kgtoGg,IF('Net zero activities &amp; levers'!$C$14="On",('Net zero Activity data'!AL18*EF!$H31)*kgtoGg,"ERROR"))</f>
        <v>6.4142885399290181E-2</v>
      </c>
      <c r="T1094" s="93">
        <f>IF('Net zero activities &amp; levers'!$C$14="Off",('Activity data'!AM18*EF!$H31)*kgtoGg,IF('Net zero activities &amp; levers'!$C$14="On",('Net zero Activity data'!AM18*EF!$H31)*kgtoGg,"ERROR"))</f>
        <v>6.6359383293416188E-2</v>
      </c>
      <c r="U1094" s="93">
        <f>IF('Net zero activities &amp; levers'!$C$14="Off",('Activity data'!AN18*EF!$H31)*kgtoGg,IF('Net zero activities &amp; levers'!$C$14="On",('Net zero Activity data'!AN18*EF!$H31)*kgtoGg,"ERROR"))</f>
        <v>6.6302339828795992E-2</v>
      </c>
      <c r="V1094" s="93">
        <f>IF('Net zero activities &amp; levers'!$C$14="Off",('Activity data'!AO18*EF!$H31)*kgtoGg,IF('Net zero activities &amp; levers'!$C$14="On",('Net zero Activity data'!AO18*EF!$H31)*kgtoGg,"ERROR"))</f>
        <v>6.4807977516126353E-2</v>
      </c>
      <c r="W1094" s="93">
        <f>IF('Net zero activities &amp; levers'!$C$14="Off",('Activity data'!AP18*EF!$H31)*kgtoGg,IF('Net zero activities &amp; levers'!$C$14="On",('Net zero Activity data'!AP18*EF!$H31)*kgtoGg,"ERROR"))</f>
        <v>6.4004848357783417E-2</v>
      </c>
      <c r="X1094" s="93">
        <f>IF('Net zero activities &amp; levers'!$C$14="Off",('Activity data'!AQ18*EF!$H31)*kgtoGg,IF('Net zero activities &amp; levers'!$C$14="On",('Net zero Activity data'!AQ18*EF!$H31)*kgtoGg,"ERROR"))</f>
        <v>6.3299861524207982E-2</v>
      </c>
      <c r="Y1094" s="93">
        <f>IF('Net zero activities &amp; levers'!$C$14="Off",('Activity data'!AR18*EF!$H31)*kgtoGg,IF('Net zero activities &amp; levers'!$C$14="On",('Net zero Activity data'!AR18*EF!$H31)*kgtoGg,"ERROR"))</f>
        <v>6.2877551851946253E-2</v>
      </c>
      <c r="Z1094" s="93">
        <f>IF('Net zero activities &amp; levers'!$C$14="Off",('Activity data'!AS18*EF!$H31)*kgtoGg,IF('Net zero activities &amp; levers'!$C$14="On",('Net zero Activity data'!AS18*EF!$H31)*kgtoGg,"ERROR"))</f>
        <v>6.2647145354183115E-2</v>
      </c>
      <c r="AA1094" s="93">
        <f>IF('Net zero activities &amp; levers'!$C$14="Off",('Activity data'!AT18*EF!$H31)*kgtoGg,IF('Net zero activities &amp; levers'!$C$14="On",('Net zero Activity data'!AT18*EF!$H31)*kgtoGg,"ERROR"))</f>
        <v>6.2603812295499606E-2</v>
      </c>
      <c r="AB1094" s="93">
        <f>IF('Net zero activities &amp; levers'!$C$14="Off",('Activity data'!AU18*EF!$H31)*kgtoGg,IF('Net zero activities &amp; levers'!$C$14="On",('Net zero Activity data'!AU18*EF!$H31)*kgtoGg,"ERROR"))</f>
        <v>6.2906841306743858E-2</v>
      </c>
      <c r="AC1094" s="93">
        <f>IF('Net zero activities &amp; levers'!$C$14="Off",('Activity data'!AV18*EF!$H31)*kgtoGg,IF('Net zero activities &amp; levers'!$C$14="On",('Net zero Activity data'!AV18*EF!$H31)*kgtoGg,"ERROR"))</f>
        <v>6.3566433541897199E-2</v>
      </c>
      <c r="AD1094" s="93">
        <f>IF('Net zero activities &amp; levers'!$C$14="Off",('Activity data'!AW18*EF!$H31)*kgtoGg,IF('Net zero activities &amp; levers'!$C$14="On",('Net zero Activity data'!AW18*EF!$H31)*kgtoGg,"ERROR"))</f>
        <v>6.4502568851143346E-2</v>
      </c>
      <c r="AE1094" s="93">
        <f>IF('Net zero activities &amp; levers'!$C$14="Off",('Activity data'!AX18*EF!$H31)*kgtoGg,IF('Net zero activities &amp; levers'!$C$14="On",('Net zero Activity data'!AX18*EF!$H31)*kgtoGg,"ERROR"))</f>
        <v>6.5518436864470161E-2</v>
      </c>
      <c r="AF1094" s="93">
        <f>IF('Net zero activities &amp; levers'!$C$14="Off",('Activity data'!AY18*EF!$H31)*kgtoGg,IF('Net zero activities &amp; levers'!$C$14="On",('Net zero Activity data'!AY18*EF!$H31)*kgtoGg,"ERROR"))</f>
        <v>6.6631441355005802E-2</v>
      </c>
      <c r="AG1094" s="93">
        <f>IF('Net zero activities &amp; levers'!$C$14="Off",('Activity data'!AZ18*EF!$H31)*kgtoGg,IF('Net zero activities &amp; levers'!$C$14="On",('Net zero Activity data'!AZ18*EF!$H31)*kgtoGg,"ERROR"))</f>
        <v>6.8051683879430516E-2</v>
      </c>
      <c r="AH1094" s="93">
        <f>IF('Net zero activities &amp; levers'!$C$14="Off",('Activity data'!BA18*EF!$H31)*kgtoGg,IF('Net zero activities &amp; levers'!$C$14="On",('Net zero Activity data'!BA18*EF!$H31)*kgtoGg,"ERROR"))</f>
        <v>6.9573588437664979E-2</v>
      </c>
      <c r="AI1094" s="93">
        <f>IF('Net zero activities &amp; levers'!$C$14="Off",('Activity data'!BB18*EF!$H31)*kgtoGg,IF('Net zero activities &amp; levers'!$C$14="On",('Net zero Activity data'!BB18*EF!$H31)*kgtoGg,"ERROR"))</f>
        <v>7.1199668976426239E-2</v>
      </c>
      <c r="AJ1094" s="93">
        <f>IF('Net zero activities &amp; levers'!$C$14="Off",('Activity data'!BC18*EF!$H31)*kgtoGg,IF('Net zero activities &amp; levers'!$C$14="On",('Net zero Activity data'!BC18*EF!$H31)*kgtoGg,"ERROR"))</f>
        <v>7.2944695440982463E-2</v>
      </c>
      <c r="AK1094" s="93">
        <f>IF('Net zero activities &amp; levers'!$C$14="Off",('Activity data'!BD18*EF!$H31)*kgtoGg,IF('Net zero activities &amp; levers'!$C$14="On",('Net zero Activity data'!BD18*EF!$H31)*kgtoGg,"ERROR"))</f>
        <v>7.4759063362146105E-2</v>
      </c>
      <c r="AL1094" s="93">
        <f>IF('Net zero activities &amp; levers'!$C$14="Off",('Activity data'!BE18*EF!$H31)*kgtoGg,IF('Net zero activities &amp; levers'!$C$14="On",('Net zero Activity data'!BE18*EF!$H31)*kgtoGg,"ERROR"))</f>
        <v>7.6541214075465408E-2</v>
      </c>
      <c r="AM1094" s="93">
        <f>IF('Net zero activities &amp; levers'!$C$14="Off",('Activity data'!BF18*EF!$H31)*kgtoGg,IF('Net zero activities &amp; levers'!$C$14="On",('Net zero Activity data'!BF18*EF!$H31)*kgtoGg,"ERROR"))</f>
        <v>7.8253509361543294E-2</v>
      </c>
      <c r="AN1094" s="93">
        <f>IF('Net zero activities &amp; levers'!$C$14="Off",('Activity data'!BG18*EF!$H31)*kgtoGg,IF('Net zero activities &amp; levers'!$C$14="On",('Net zero Activity data'!BG18*EF!$H31)*kgtoGg,"ERROR"))</f>
        <v>8.0032334512641051E-2</v>
      </c>
      <c r="AO1094" s="93">
        <f>IF('Net zero activities &amp; levers'!$C$14="Off",('Activity data'!BH18*EF!$H31)*kgtoGg,IF('Net zero activities &amp; levers'!$C$14="On",('Net zero Activity data'!BH18*EF!$H31)*kgtoGg,"ERROR"))</f>
        <v>8.1680352340603682E-2</v>
      </c>
      <c r="AP1094" s="93">
        <f>IF('Net zero activities &amp; levers'!$C$14="Off",('Activity data'!BI18*EF!$H31)*kgtoGg,IF('Net zero activities &amp; levers'!$C$14="On",('Net zero Activity data'!BI18*EF!$H31)*kgtoGg,"ERROR"))</f>
        <v>8.3370182399013615E-2</v>
      </c>
      <c r="AQ1094" s="93">
        <f>IF('Net zero activities &amp; levers'!$C$14="Off",('Activity data'!BJ18*EF!$H31)*kgtoGg,IF('Net zero activities &amp; levers'!$C$14="On",('Net zero Activity data'!BJ18*EF!$H31)*kgtoGg,"ERROR"))</f>
        <v>8.5139194993663181E-2</v>
      </c>
      <c r="AR1094" s="93">
        <f>IF('Net zero activities &amp; levers'!$C$14="Off",('Activity data'!BK18*EF!$H31)*kgtoGg,IF('Net zero activities &amp; levers'!$C$14="On",('Net zero Activity data'!BK18*EF!$H31)*kgtoGg,"ERROR"))</f>
        <v>8.699269344839361E-2</v>
      </c>
      <c r="AS1094" s="93">
        <f>IF('Net zero activities &amp; levers'!$C$14="Off",('Activity data'!BL18*EF!$H31)*kgtoGg,IF('Net zero activities &amp; levers'!$C$14="On",('Net zero Activity data'!BL18*EF!$H31)*kgtoGg,"ERROR"))</f>
        <v>8.8935054953475728E-2</v>
      </c>
      <c r="AT1094" s="93">
        <f>IF('Net zero activities &amp; levers'!$C$14="Off",('Activity data'!BM18*EF!$H31)*kgtoGg,IF('Net zero activities &amp; levers'!$C$14="On",('Net zero Activity data'!BM18*EF!$H31)*kgtoGg,"ERROR"))</f>
        <v>9.0724403571213114E-2</v>
      </c>
      <c r="AU1094" s="93">
        <f>IF('Net zero activities &amp; levers'!$C$14="Off",('Activity data'!BN18*EF!$H31)*kgtoGg,IF('Net zero activities &amp; levers'!$C$14="On",('Net zero Activity data'!BN18*EF!$H31)*kgtoGg,"ERROR"))</f>
        <v>9.2598148462053789E-2</v>
      </c>
      <c r="AV1094" s="93">
        <f>IF('Net zero activities &amp; levers'!$C$14="Off",('Activity data'!BO18*EF!$H31)*kgtoGg,IF('Net zero activities &amp; levers'!$C$14="On",('Net zero Activity data'!BO18*EF!$H31)*kgtoGg,"ERROR"))</f>
        <v>9.4638161556723804E-2</v>
      </c>
      <c r="AW1094" s="93">
        <f>IF('Net zero activities &amp; levers'!$C$14="Off",('Activity data'!BP18*EF!$H31)*kgtoGg,IF('Net zero activities &amp; levers'!$C$14="On",('Net zero Activity data'!BP18*EF!$H31)*kgtoGg,"ERROR"))</f>
        <v>9.6802979358765362E-2</v>
      </c>
      <c r="AY1094" s="79"/>
    </row>
    <row r="1095" spans="1:51" x14ac:dyDescent="0.25">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0.60475451589519702</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0.59374595963332344</v>
      </c>
      <c r="T1095" s="93">
        <f>IF('Net zero activities &amp; levers'!$C$14="Off",('Activity data'!AM19*EF!$H32)*kgtoGg,IF('Net zero activities &amp; levers'!$C$14="On",('Net zero Activity data'!AM19*EF!$H32)*kgtoGg,"ERROR"))</f>
        <v>0.61510185994880018</v>
      </c>
      <c r="U1095" s="93">
        <f>IF('Net zero activities &amp; levers'!$C$14="Off",('Activity data'!AN19*EF!$H32)*kgtoGg,IF('Net zero activities &amp; levers'!$C$14="On",('Net zero Activity data'!AN19*EF!$H32)*kgtoGg,"ERROR"))</f>
        <v>0.62499993716979774</v>
      </c>
      <c r="V1095" s="93">
        <f>IF('Net zero activities &amp; levers'!$C$14="Off",('Activity data'!AO19*EF!$H32)*kgtoGg,IF('Net zero activities &amp; levers'!$C$14="On",('Net zero Activity data'!AO19*EF!$H32)*kgtoGg,"ERROR"))</f>
        <v>0.62757436654457688</v>
      </c>
      <c r="W1095" s="93">
        <f>IF('Net zero activities &amp; levers'!$C$14="Off",('Activity data'!AP19*EF!$H32)*kgtoGg,IF('Net zero activities &amp; levers'!$C$14="On",('Net zero Activity data'!AP19*EF!$H32)*kgtoGg,"ERROR"))</f>
        <v>0.63395905480820369</v>
      </c>
      <c r="X1095" s="93">
        <f>IF('Net zero activities &amp; levers'!$C$14="Off",('Activity data'!AQ19*EF!$H32)*kgtoGg,IF('Net zero activities &amp; levers'!$C$14="On",('Net zero Activity data'!AQ19*EF!$H32)*kgtoGg,"ERROR"))</f>
        <v>0.64098571522282144</v>
      </c>
      <c r="Y1095" s="93">
        <f>IF('Net zero activities &amp; levers'!$C$14="Off",('Activity data'!AR19*EF!$H32)*kgtoGg,IF('Net zero activities &amp; levers'!$C$14="On",('Net zero Activity data'!AR19*EF!$H32)*kgtoGg,"ERROR"))</f>
        <v>0.64935248324987727</v>
      </c>
      <c r="Z1095" s="93">
        <f>IF('Net zero activities &amp; levers'!$C$14="Off",('Activity data'!AS19*EF!$H32)*kgtoGg,IF('Net zero activities &amp; levers'!$C$14="On",('Net zero Activity data'!AS19*EF!$H32)*kgtoGg,"ERROR"))</f>
        <v>0.65866446707229387</v>
      </c>
      <c r="AA1095" s="93">
        <f>IF('Net zero activities &amp; levers'!$C$14="Off",('Activity data'!AT19*EF!$H32)*kgtoGg,IF('Net zero activities &amp; levers'!$C$14="On",('Net zero Activity data'!AT19*EF!$H32)*kgtoGg,"ERROR"))</f>
        <v>0.66896441982909505</v>
      </c>
      <c r="AB1095" s="93">
        <f>IF('Net zero activities &amp; levers'!$C$14="Off",('Activity data'!AU19*EF!$H32)*kgtoGg,IF('Net zero activities &amp; levers'!$C$14="On",('Net zero Activity data'!AU19*EF!$H32)*kgtoGg,"ERROR"))</f>
        <v>0.68127036759086557</v>
      </c>
      <c r="AC1095" s="93">
        <f>IF('Net zero activities &amp; levers'!$C$14="Off",('Activity data'!AV19*EF!$H32)*kgtoGg,IF('Net zero activities &amp; levers'!$C$14="On",('Net zero Activity data'!AV19*EF!$H32)*kgtoGg,"ERROR"))</f>
        <v>0.69578711819602035</v>
      </c>
      <c r="AD1095" s="93">
        <f>IF('Net zero activities &amp; levers'!$C$14="Off",('Activity data'!AW19*EF!$H32)*kgtoGg,IF('Net zero activities &amp; levers'!$C$14="On",('Net zero Activity data'!AW19*EF!$H32)*kgtoGg,"ERROR"))</f>
        <v>0.71216230365178079</v>
      </c>
      <c r="AE1095" s="93">
        <f>IF('Net zero activities &amp; levers'!$C$14="Off",('Activity data'!AX19*EF!$H32)*kgtoGg,IF('Net zero activities &amp; levers'!$C$14="On",('Net zero Activity data'!AX19*EF!$H32)*kgtoGg,"ERROR"))</f>
        <v>0.72928847843162925</v>
      </c>
      <c r="AF1095" s="93">
        <f>IF('Net zero activities &amp; levers'!$C$14="Off",('Activity data'!AY19*EF!$H32)*kgtoGg,IF('Net zero activities &amp; levers'!$C$14="On",('Net zero Activity data'!AY19*EF!$H32)*kgtoGg,"ERROR"))</f>
        <v>0.74731833546352189</v>
      </c>
      <c r="AG1095" s="93">
        <f>IF('Net zero activities &amp; levers'!$C$14="Off",('Activity data'!AZ19*EF!$H32)*kgtoGg,IF('Net zero activities &amp; levers'!$C$14="On",('Net zero Activity data'!AZ19*EF!$H32)*kgtoGg,"ERROR"))</f>
        <v>0.76765599055514222</v>
      </c>
      <c r="AH1095" s="93">
        <f>IF('Net zero activities &amp; levers'!$C$14="Off",('Activity data'!BA19*EF!$H32)*kgtoGg,IF('Net zero activities &amp; levers'!$C$14="On",('Net zero Activity data'!BA19*EF!$H32)*kgtoGg,"ERROR"))</f>
        <v>0.78907348125285737</v>
      </c>
      <c r="AI1095" s="93">
        <f>IF('Net zero activities &amp; levers'!$C$14="Off",('Activity data'!BB19*EF!$H32)*kgtoGg,IF('Net zero activities &amp; levers'!$C$14="On",('Net zero Activity data'!BB19*EF!$H32)*kgtoGg,"ERROR"))</f>
        <v>0.81164820328771115</v>
      </c>
      <c r="AJ1095" s="93">
        <f>IF('Net zero activities &amp; levers'!$C$14="Off",('Activity data'!BC19*EF!$H32)*kgtoGg,IF('Net zero activities &amp; levers'!$C$14="On",('Net zero Activity data'!BC19*EF!$H32)*kgtoGg,"ERROR"))</f>
        <v>0.8355278973713316</v>
      </c>
      <c r="AK1095" s="93">
        <f>IF('Net zero activities &amp; levers'!$C$14="Off",('Activity data'!BD19*EF!$H32)*kgtoGg,IF('Net zero activities &amp; levers'!$C$14="On",('Net zero Activity data'!BD19*EF!$H32)*kgtoGg,"ERROR"))</f>
        <v>0.86041157800508183</v>
      </c>
      <c r="AL1095" s="93">
        <f>IF('Net zero activities &amp; levers'!$C$14="Off",('Activity data'!BE19*EF!$H32)*kgtoGg,IF('Net zero activities &amp; levers'!$C$14="On",('Net zero Activity data'!BE19*EF!$H32)*kgtoGg,"ERROR"))</f>
        <v>0.88561667201804961</v>
      </c>
      <c r="AM1095" s="93">
        <f>IF('Net zero activities &amp; levers'!$C$14="Off",('Activity data'!BF19*EF!$H32)*kgtoGg,IF('Net zero activities &amp; levers'!$C$14="On",('Net zero Activity data'!BF19*EF!$H32)*kgtoGg,"ERROR"))</f>
        <v>0.91087540031171421</v>
      </c>
      <c r="AN1095" s="93">
        <f>IF('Net zero activities &amp; levers'!$C$14="Off",('Activity data'!BG19*EF!$H32)*kgtoGg,IF('Net zero activities &amp; levers'!$C$14="On",('Net zero Activity data'!BG19*EF!$H32)*kgtoGg,"ERROR"))</f>
        <v>0.93719126710747669</v>
      </c>
      <c r="AO1095" s="93">
        <f>IF('Net zero activities &amp; levers'!$C$14="Off",('Activity data'!BH19*EF!$H32)*kgtoGg,IF('Net zero activities &amp; levers'!$C$14="On",('Net zero Activity data'!BH19*EF!$H32)*kgtoGg,"ERROR"))</f>
        <v>0.96310717691671177</v>
      </c>
      <c r="AP1095" s="93">
        <f>IF('Net zero activities &amp; levers'!$C$14="Off",('Activity data'!BI19*EF!$H32)*kgtoGg,IF('Net zero activities &amp; levers'!$C$14="On",('Net zero Activity data'!BI19*EF!$H32)*kgtoGg,"ERROR"))</f>
        <v>0.98990787400485714</v>
      </c>
      <c r="AQ1095" s="93">
        <f>IF('Net zero activities &amp; levers'!$C$14="Off",('Activity data'!BJ19*EF!$H32)*kgtoGg,IF('Net zero activities &amp; levers'!$C$14="On",('Net zero Activity data'!BJ19*EF!$H32)*kgtoGg,"ERROR"))</f>
        <v>1.0179213955755684</v>
      </c>
      <c r="AR1095" s="93">
        <f>IF('Net zero activities &amp; levers'!$C$14="Off",('Activity data'!BK19*EF!$H32)*kgtoGg,IF('Net zero activities &amp; levers'!$C$14="On",('Net zero Activity data'!BK19*EF!$H32)*kgtoGg,"ERROR"))</f>
        <v>1.047235539230829</v>
      </c>
      <c r="AS1095" s="93">
        <f>IF('Net zero activities &amp; levers'!$C$14="Off",('Activity data'!BL19*EF!$H32)*kgtoGg,IF('Net zero activities &amp; levers'!$C$14="On",('Net zero Activity data'!BL19*EF!$H32)*kgtoGg,"ERROR"))</f>
        <v>1.0779347403326329</v>
      </c>
      <c r="AT1095" s="93">
        <f>IF('Net zero activities &amp; levers'!$C$14="Off",('Activity data'!BM19*EF!$H32)*kgtoGg,IF('Net zero activities &amp; levers'!$C$14="On",('Net zero Activity data'!BM19*EF!$H32)*kgtoGg,"ERROR"))</f>
        <v>1.1080747670252975</v>
      </c>
      <c r="AU1095" s="93">
        <f>IF('Net zero activities &amp; levers'!$C$14="Off",('Activity data'!BN19*EF!$H32)*kgtoGg,IF('Net zero activities &amp; levers'!$C$14="On",('Net zero Activity data'!BN19*EF!$H32)*kgtoGg,"ERROR"))</f>
        <v>1.1396138266260938</v>
      </c>
      <c r="AV1095" s="93">
        <f>IF('Net zero activities &amp; levers'!$C$14="Off",('Activity data'!BO19*EF!$H32)*kgtoGg,IF('Net zero activities &amp; levers'!$C$14="On",('Net zero Activity data'!BO19*EF!$H32)*kgtoGg,"ERROR"))</f>
        <v>1.1733190443821473</v>
      </c>
      <c r="AW1095" s="93">
        <f>IF('Net zero activities &amp; levers'!$C$14="Off",('Activity data'!BP19*EF!$H32)*kgtoGg,IF('Net zero activities &amp; levers'!$C$14="On",('Net zero Activity data'!BP19*EF!$H32)*kgtoGg,"ERROR"))</f>
        <v>1.208922401682198</v>
      </c>
      <c r="AY1095" s="79"/>
    </row>
    <row r="1096" spans="1:51" x14ac:dyDescent="0.25">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2.2910596881616563</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1.9290254090022454</v>
      </c>
      <c r="T1096" s="93">
        <f>IF('Net zero activities &amp; levers'!$C$14="Off",('Activity data'!AM20*EF!$H33)*kgtoGg,IF('Net zero activities &amp; levers'!$C$14="On",('Net zero Activity data'!AM20*EF!$H33)*kgtoGg,"ERROR"))</f>
        <v>2.0721603762721794</v>
      </c>
      <c r="U1096" s="93">
        <f>IF('Net zero activities &amp; levers'!$C$14="Off",('Activity data'!AN20*EF!$H33)*kgtoGg,IF('Net zero activities &amp; levers'!$C$14="On",('Net zero Activity data'!AN20*EF!$H33)*kgtoGg,"ERROR"))</f>
        <v>2.1116387319754453</v>
      </c>
      <c r="V1096" s="93">
        <f>IF('Net zero activities &amp; levers'!$C$14="Off",('Activity data'!AO20*EF!$H33)*kgtoGg,IF('Net zero activities &amp; levers'!$C$14="On",('Net zero Activity data'!AO20*EF!$H33)*kgtoGg,"ERROR"))</f>
        <v>2.0814689805174984</v>
      </c>
      <c r="W1096" s="93">
        <f>IF('Net zero activities &amp; levers'!$C$14="Off",('Activity data'!AP20*EF!$H33)*kgtoGg,IF('Net zero activities &amp; levers'!$C$14="On",('Net zero Activity data'!AP20*EF!$H33)*kgtoGg,"ERROR"))</f>
        <v>2.0816313202114962</v>
      </c>
      <c r="X1096" s="93">
        <f>IF('Net zero activities &amp; levers'!$C$14="Off",('Activity data'!AQ20*EF!$H33)*kgtoGg,IF('Net zero activities &amp; levers'!$C$14="On",('Net zero Activity data'!AQ20*EF!$H33)*kgtoGg,"ERROR"))</f>
        <v>2.0848873315390253</v>
      </c>
      <c r="Y1096" s="93">
        <f>IF('Net zero activities &amp; levers'!$C$14="Off",('Activity data'!AR20*EF!$H33)*kgtoGg,IF('Net zero activities &amp; levers'!$C$14="On",('Net zero Activity data'!AR20*EF!$H33)*kgtoGg,"ERROR"))</f>
        <v>2.1019366050515993</v>
      </c>
      <c r="Z1096" s="93">
        <f>IF('Net zero activities &amp; levers'!$C$14="Off",('Activity data'!AS20*EF!$H33)*kgtoGg,IF('Net zero activities &amp; levers'!$C$14="On",('Net zero Activity data'!AS20*EF!$H33)*kgtoGg,"ERROR"))</f>
        <v>2.1286964302578189</v>
      </c>
      <c r="AA1096" s="93">
        <f>IF('Net zero activities &amp; levers'!$C$14="Off",('Activity data'!AT20*EF!$H33)*kgtoGg,IF('Net zero activities &amp; levers'!$C$14="On",('Net zero Activity data'!AT20*EF!$H33)*kgtoGg,"ERROR"))</f>
        <v>2.1653238114410347</v>
      </c>
      <c r="AB1096" s="93">
        <f>IF('Net zero activities &amp; levers'!$C$14="Off",('Activity data'!AU20*EF!$H33)*kgtoGg,IF('Net zero activities &amp; levers'!$C$14="On",('Net zero Activity data'!AU20*EF!$H33)*kgtoGg,"ERROR"))</f>
        <v>2.2204734624700375</v>
      </c>
      <c r="AC1096" s="93">
        <f>IF('Net zero activities &amp; levers'!$C$14="Off",('Activity data'!AV20*EF!$H33)*kgtoGg,IF('Net zero activities &amp; levers'!$C$14="On",('Net zero Activity data'!AV20*EF!$H33)*kgtoGg,"ERROR"))</f>
        <v>2.2953594743770229</v>
      </c>
      <c r="AD1096" s="93">
        <f>IF('Net zero activities &amp; levers'!$C$14="Off",('Activity data'!AW20*EF!$H33)*kgtoGg,IF('Net zero activities &amp; levers'!$C$14="On",('Net zero Activity data'!AW20*EF!$H33)*kgtoGg,"ERROR"))</f>
        <v>2.3864591752761957</v>
      </c>
      <c r="AE1096" s="93">
        <f>IF('Net zero activities &amp; levers'!$C$14="Off",('Activity data'!AX20*EF!$H33)*kgtoGg,IF('Net zero activities &amp; levers'!$C$14="On",('Net zero Activity data'!AX20*EF!$H33)*kgtoGg,"ERROR"))</f>
        <v>2.4836950973349508</v>
      </c>
      <c r="AF1096" s="93">
        <f>IF('Net zero activities &amp; levers'!$C$14="Off",('Activity data'!AY20*EF!$H33)*kgtoGg,IF('Net zero activities &amp; levers'!$C$14="On",('Net zero Activity data'!AY20*EF!$H33)*kgtoGg,"ERROR"))</f>
        <v>2.5882229276888769</v>
      </c>
      <c r="AG1096" s="93">
        <f>IF('Net zero activities &amp; levers'!$C$14="Off",('Activity data'!AZ20*EF!$H33)*kgtoGg,IF('Net zero activities &amp; levers'!$C$14="On",('Net zero Activity data'!AZ20*EF!$H33)*kgtoGg,"ERROR"))</f>
        <v>2.7119724129624112</v>
      </c>
      <c r="AH1096" s="93">
        <f>IF('Net zero activities &amp; levers'!$C$14="Off",('Activity data'!BA20*EF!$H33)*kgtoGg,IF('Net zero activities &amp; levers'!$C$14="On",('Net zero Activity data'!BA20*EF!$H33)*kgtoGg,"ERROR"))</f>
        <v>2.8440806469047257</v>
      </c>
      <c r="AI1096" s="93">
        <f>IF('Net zero activities &amp; levers'!$C$14="Off",('Activity data'!BB20*EF!$H33)*kgtoGg,IF('Net zero activities &amp; levers'!$C$14="On",('Net zero Activity data'!BB20*EF!$H33)*kgtoGg,"ERROR"))</f>
        <v>2.9849440454697027</v>
      </c>
      <c r="AJ1096" s="93">
        <f>IF('Net zero activities &amp; levers'!$C$14="Off",('Activity data'!BC20*EF!$H33)*kgtoGg,IF('Net zero activities &amp; levers'!$C$14="On",('Net zero Activity data'!BC20*EF!$H33)*kgtoGg,"ERROR"))</f>
        <v>3.1357331677554514</v>
      </c>
      <c r="AK1096" s="93">
        <f>IF('Net zero activities &amp; levers'!$C$14="Off",('Activity data'!BD20*EF!$H33)*kgtoGg,IF('Net zero activities &amp; levers'!$C$14="On",('Net zero Activity data'!BD20*EF!$H33)*kgtoGg,"ERROR"))</f>
        <v>3.2939342554614459</v>
      </c>
      <c r="AL1096" s="93">
        <f>IF('Net zero activities &amp; levers'!$C$14="Off",('Activity data'!BE20*EF!$H33)*kgtoGg,IF('Net zero activities &amp; levers'!$C$14="On",('Net zero Activity data'!BE20*EF!$H33)*kgtoGg,"ERROR"))</f>
        <v>3.4537806650739626</v>
      </c>
      <c r="AM1096" s="93">
        <f>IF('Net zero activities &amp; levers'!$C$14="Off",('Activity data'!BF20*EF!$H33)*kgtoGg,IF('Net zero activities &amp; levers'!$C$14="On",('Net zero Activity data'!BF20*EF!$H33)*kgtoGg,"ERROR"))</f>
        <v>3.6130233904461213</v>
      </c>
      <c r="AN1096" s="93">
        <f>IF('Net zero activities &amp; levers'!$C$14="Off",('Activity data'!BG20*EF!$H33)*kgtoGg,IF('Net zero activities &amp; levers'!$C$14="On",('Net zero Activity data'!BG20*EF!$H33)*kgtoGg,"ERROR"))</f>
        <v>3.7798456657596979</v>
      </c>
      <c r="AO1096" s="93">
        <f>IF('Net zero activities &amp; levers'!$C$14="Off",('Activity data'!BH20*EF!$H33)*kgtoGg,IF('Net zero activities &amp; levers'!$C$14="On",('Net zero Activity data'!BH20*EF!$H33)*kgtoGg,"ERROR"))</f>
        <v>3.9424101344582398</v>
      </c>
      <c r="AP1096" s="93">
        <f>IF('Net zero activities &amp; levers'!$C$14="Off",('Activity data'!BI20*EF!$H33)*kgtoGg,IF('Net zero activities &amp; levers'!$C$14="On",('Net zero Activity data'!BI20*EF!$H33)*kgtoGg,"ERROR"))</f>
        <v>4.11125647815427</v>
      </c>
      <c r="AQ1096" s="93">
        <f>IF('Net zero activities &amp; levers'!$C$14="Off",('Activity data'!BJ20*EF!$H33)*kgtoGg,IF('Net zero activities &amp; levers'!$C$14="On",('Net zero Activity data'!BJ20*EF!$H33)*kgtoGg,"ERROR"))</f>
        <v>4.2889358799478661</v>
      </c>
      <c r="AR1096" s="93">
        <f>IF('Net zero activities &amp; levers'!$C$14="Off",('Activity data'!BK20*EF!$H33)*kgtoGg,IF('Net zero activities &amp; levers'!$C$14="On",('Net zero Activity data'!BK20*EF!$H33)*kgtoGg,"ERROR"))</f>
        <v>4.47610389113167</v>
      </c>
      <c r="AS1096" s="93">
        <f>IF('Net zero activities &amp; levers'!$C$14="Off",('Activity data'!BL20*EF!$H33)*kgtoGg,IF('Net zero activities &amp; levers'!$C$14="On",('Net zero Activity data'!BL20*EF!$H33)*kgtoGg,"ERROR"))</f>
        <v>4.6733862298936391</v>
      </c>
      <c r="AT1096" s="93">
        <f>IF('Net zero activities &amp; levers'!$C$14="Off",('Activity data'!BM20*EF!$H33)*kgtoGg,IF('Net zero activities &amp; levers'!$C$14="On",('Net zero Activity data'!BM20*EF!$H33)*kgtoGg,"ERROR"))</f>
        <v>4.8652953211890697</v>
      </c>
      <c r="AU1096" s="93">
        <f>IF('Net zero activities &amp; levers'!$C$14="Off",('Activity data'!BN20*EF!$H33)*kgtoGg,IF('Net zero activities &amp; levers'!$C$14="On",('Net zero Activity data'!BN20*EF!$H33)*kgtoGg,"ERROR"))</f>
        <v>5.0673001555176231</v>
      </c>
      <c r="AV1096" s="93">
        <f>IF('Net zero activities &amp; levers'!$C$14="Off",('Activity data'!BO20*EF!$H33)*kgtoGg,IF('Net zero activities &amp; levers'!$C$14="On",('Net zero Activity data'!BO20*EF!$H33)*kgtoGg,"ERROR"))</f>
        <v>5.2852398392324584</v>
      </c>
      <c r="AW1096" s="93">
        <f>IF('Net zero activities &amp; levers'!$C$14="Off",('Activity data'!BP20*EF!$H33)*kgtoGg,IF('Net zero activities &amp; levers'!$C$14="On",('Net zero Activity data'!BP20*EF!$H33)*kgtoGg,"ERROR"))</f>
        <v>5.5168903048159867</v>
      </c>
      <c r="AY1096" s="79"/>
    </row>
    <row r="1097" spans="1:51" x14ac:dyDescent="0.25">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2.5198104828966564E-2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2.473941498472184E-2</v>
      </c>
      <c r="T1097" s="93">
        <f>IF('Net zero activities &amp; levers'!$C$14="Off",('Activity data'!AM21*EF!$H34)*kgtoGg,IF('Net zero activities &amp; levers'!$C$14="On",('Net zero Activity data'!AM21*EF!$H34)*kgtoGg,"ERROR"))</f>
        <v>2.5629244164533362E-2</v>
      </c>
      <c r="U1097" s="93">
        <f>IF('Net zero activities &amp; levers'!$C$14="Off",('Activity data'!AN21*EF!$H34)*kgtoGg,IF('Net zero activities &amp; levers'!$C$14="On",('Net zero Activity data'!AN21*EF!$H34)*kgtoGg,"ERROR"))</f>
        <v>2.6041664048741597E-2</v>
      </c>
      <c r="V1097" s="93">
        <f>IF('Net zero activities &amp; levers'!$C$14="Off",('Activity data'!AO21*EF!$H34)*kgtoGg,IF('Net zero activities &amp; levers'!$C$14="On",('Net zero Activity data'!AO21*EF!$H34)*kgtoGg,"ERROR"))</f>
        <v>2.6148931939357391E-2</v>
      </c>
      <c r="W1097" s="93">
        <f>IF('Net zero activities &amp; levers'!$C$14="Off",('Activity data'!AP21*EF!$H34)*kgtoGg,IF('Net zero activities &amp; levers'!$C$14="On",('Net zero Activity data'!AP21*EF!$H34)*kgtoGg,"ERROR"))</f>
        <v>2.6414960617008508E-2</v>
      </c>
      <c r="X1097" s="93">
        <f>IF('Net zero activities &amp; levers'!$C$14="Off",('Activity data'!AQ21*EF!$H34)*kgtoGg,IF('Net zero activities &amp; levers'!$C$14="On",('Net zero Activity data'!AQ21*EF!$H34)*kgtoGg,"ERROR"))</f>
        <v>2.6707738134284252E-2</v>
      </c>
      <c r="Y1097" s="93">
        <f>IF('Net zero activities &amp; levers'!$C$14="Off",('Activity data'!AR21*EF!$H34)*kgtoGg,IF('Net zero activities &amp; levers'!$C$14="On",('Net zero Activity data'!AR21*EF!$H34)*kgtoGg,"ERROR"))</f>
        <v>2.7056353468744913E-2</v>
      </c>
      <c r="Z1097" s="93">
        <f>IF('Net zero activities &amp; levers'!$C$14="Off",('Activity data'!AS21*EF!$H34)*kgtoGg,IF('Net zero activities &amp; levers'!$C$14="On",('Net zero Activity data'!AS21*EF!$H34)*kgtoGg,"ERROR"))</f>
        <v>2.7444352794678932E-2</v>
      </c>
      <c r="AA1097" s="93">
        <f>IF('Net zero activities &amp; levers'!$C$14="Off",('Activity data'!AT21*EF!$H34)*kgtoGg,IF('Net zero activities &amp; levers'!$C$14="On",('Net zero Activity data'!AT21*EF!$H34)*kgtoGg,"ERROR"))</f>
        <v>2.7873517492878988E-2</v>
      </c>
      <c r="AB1097" s="93">
        <f>IF('Net zero activities &amp; levers'!$C$14="Off",('Activity data'!AU21*EF!$H34)*kgtoGg,IF('Net zero activities &amp; levers'!$C$14="On",('Net zero Activity data'!AU21*EF!$H34)*kgtoGg,"ERROR"))</f>
        <v>2.8386265316286095E-2</v>
      </c>
      <c r="AC1097" s="93">
        <f>IF('Net zero activities &amp; levers'!$C$14="Off",('Activity data'!AV21*EF!$H34)*kgtoGg,IF('Net zero activities &amp; levers'!$C$14="On",('Net zero Activity data'!AV21*EF!$H34)*kgtoGg,"ERROR"))</f>
        <v>2.8991129924834207E-2</v>
      </c>
      <c r="AD1097" s="93">
        <f>IF('Net zero activities &amp; levers'!$C$14="Off",('Activity data'!AW21*EF!$H34)*kgtoGg,IF('Net zero activities &amp; levers'!$C$14="On",('Net zero Activity data'!AW21*EF!$H34)*kgtoGg,"ERROR"))</f>
        <v>2.9673429318824225E-2</v>
      </c>
      <c r="AE1097" s="93">
        <f>IF('Net zero activities &amp; levers'!$C$14="Off",('Activity data'!AX21*EF!$H34)*kgtoGg,IF('Net zero activities &amp; levers'!$C$14="On",('Net zero Activity data'!AX21*EF!$H34)*kgtoGg,"ERROR"))</f>
        <v>3.0387019934651243E-2</v>
      </c>
      <c r="AF1097" s="93">
        <f>IF('Net zero activities &amp; levers'!$C$14="Off",('Activity data'!AY21*EF!$H34)*kgtoGg,IF('Net zero activities &amp; levers'!$C$14="On",('Net zero Activity data'!AY21*EF!$H34)*kgtoGg,"ERROR"))</f>
        <v>3.1138263977646775E-2</v>
      </c>
      <c r="AG1097" s="93">
        <f>IF('Net zero activities &amp; levers'!$C$14="Off",('Activity data'!AZ21*EF!$H34)*kgtoGg,IF('Net zero activities &amp; levers'!$C$14="On",('Net zero Activity data'!AZ21*EF!$H34)*kgtoGg,"ERROR"))</f>
        <v>3.1985666273130958E-2</v>
      </c>
      <c r="AH1097" s="93">
        <f>IF('Net zero activities &amp; levers'!$C$14="Off",('Activity data'!BA21*EF!$H34)*kgtoGg,IF('Net zero activities &amp; levers'!$C$14="On",('Net zero Activity data'!BA21*EF!$H34)*kgtoGg,"ERROR"))</f>
        <v>3.2878061718869082E-2</v>
      </c>
      <c r="AI1097" s="93">
        <f>IF('Net zero activities &amp; levers'!$C$14="Off",('Activity data'!BB21*EF!$H34)*kgtoGg,IF('Net zero activities &amp; levers'!$C$14="On",('Net zero Activity data'!BB21*EF!$H34)*kgtoGg,"ERROR"))</f>
        <v>3.3818675136987997E-2</v>
      </c>
      <c r="AJ1097" s="93">
        <f>IF('Net zero activities &amp; levers'!$C$14="Off",('Activity data'!BC21*EF!$H34)*kgtoGg,IF('Net zero activities &amp; levers'!$C$14="On",('Net zero Activity data'!BC21*EF!$H34)*kgtoGg,"ERROR"))</f>
        <v>3.4813662390472185E-2</v>
      </c>
      <c r="AK1097" s="93">
        <f>IF('Net zero activities &amp; levers'!$C$14="Off",('Activity data'!BD21*EF!$H34)*kgtoGg,IF('Net zero activities &amp; levers'!$C$14="On",('Net zero Activity data'!BD21*EF!$H34)*kgtoGg,"ERROR"))</f>
        <v>3.5850482416878444E-2</v>
      </c>
      <c r="AL1097" s="93">
        <f>IF('Net zero activities &amp; levers'!$C$14="Off",('Activity data'!BE21*EF!$H34)*kgtoGg,IF('Net zero activities &amp; levers'!$C$14="On",('Net zero Activity data'!BE21*EF!$H34)*kgtoGg,"ERROR"))</f>
        <v>3.6900694667418771E-2</v>
      </c>
      <c r="AM1097" s="93">
        <f>IF('Net zero activities &amp; levers'!$C$14="Off",('Activity data'!BF21*EF!$H34)*kgtoGg,IF('Net zero activities &amp; levers'!$C$14="On",('Net zero Activity data'!BF21*EF!$H34)*kgtoGg,"ERROR"))</f>
        <v>3.79531416796548E-2</v>
      </c>
      <c r="AN1097" s="93">
        <f>IF('Net zero activities &amp; levers'!$C$14="Off",('Activity data'!BG21*EF!$H34)*kgtoGg,IF('Net zero activities &amp; levers'!$C$14="On",('Net zero Activity data'!BG21*EF!$H34)*kgtoGg,"ERROR"))</f>
        <v>3.9049636129478232E-2</v>
      </c>
      <c r="AO1097" s="93">
        <f>IF('Net zero activities &amp; levers'!$C$14="Off",('Activity data'!BH21*EF!$H34)*kgtoGg,IF('Net zero activities &amp; levers'!$C$14="On",('Net zero Activity data'!BH21*EF!$H34)*kgtoGg,"ERROR"))</f>
        <v>4.0129465704863039E-2</v>
      </c>
      <c r="AP1097" s="93">
        <f>IF('Net zero activities &amp; levers'!$C$14="Off",('Activity data'!BI21*EF!$H34)*kgtoGg,IF('Net zero activities &amp; levers'!$C$14="On",('Net zero Activity data'!BI21*EF!$H34)*kgtoGg,"ERROR"))</f>
        <v>4.1246161416869084E-2</v>
      </c>
      <c r="AQ1097" s="93">
        <f>IF('Net zero activities &amp; levers'!$C$14="Off",('Activity data'!BJ21*EF!$H34)*kgtoGg,IF('Net zero activities &amp; levers'!$C$14="On",('Net zero Activity data'!BJ21*EF!$H34)*kgtoGg,"ERROR"))</f>
        <v>4.2413391482315384E-2</v>
      </c>
      <c r="AR1097" s="93">
        <f>IF('Net zero activities &amp; levers'!$C$14="Off",('Activity data'!BK21*EF!$H34)*kgtoGg,IF('Net zero activities &amp; levers'!$C$14="On",('Net zero Activity data'!BK21*EF!$H34)*kgtoGg,"ERROR"))</f>
        <v>4.3634814134617915E-2</v>
      </c>
      <c r="AS1097" s="93">
        <f>IF('Net zero activities &amp; levers'!$C$14="Off",('Activity data'!BL21*EF!$H34)*kgtoGg,IF('Net zero activities &amp; levers'!$C$14="On",('Net zero Activity data'!BL21*EF!$H34)*kgtoGg,"ERROR"))</f>
        <v>4.4913947513859742E-2</v>
      </c>
      <c r="AT1097" s="93">
        <f>IF('Net zero activities &amp; levers'!$C$14="Off",('Activity data'!BM21*EF!$H34)*kgtoGg,IF('Net zero activities &amp; levers'!$C$14="On",('Net zero Activity data'!BM21*EF!$H34)*kgtoGg,"ERROR"))</f>
        <v>4.6169781959387438E-2</v>
      </c>
      <c r="AU1097" s="93">
        <f>IF('Net zero activities &amp; levers'!$C$14="Off",('Activity data'!BN21*EF!$H34)*kgtoGg,IF('Net zero activities &amp; levers'!$C$14="On",('Net zero Activity data'!BN21*EF!$H34)*kgtoGg,"ERROR"))</f>
        <v>4.7483909442753956E-2</v>
      </c>
      <c r="AV1097" s="93">
        <f>IF('Net zero activities &amp; levers'!$C$14="Off",('Activity data'!BO21*EF!$H34)*kgtoGg,IF('Net zero activities &amp; levers'!$C$14="On",('Net zero Activity data'!BO21*EF!$H34)*kgtoGg,"ERROR"))</f>
        <v>4.8888293515922839E-2</v>
      </c>
      <c r="AW1097" s="93">
        <f>IF('Net zero activities &amp; levers'!$C$14="Off",('Activity data'!BP21*EF!$H34)*kgtoGg,IF('Net zero activities &amp; levers'!$C$14="On",('Net zero Activity data'!BP21*EF!$H34)*kgtoGg,"ERROR"))</f>
        <v>5.0371766736758299E-2</v>
      </c>
      <c r="AY1097" s="79"/>
    </row>
    <row r="1098" spans="1:51" x14ac:dyDescent="0.25">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9.5803753116994184E-2</v>
      </c>
      <c r="O1098" s="93">
        <f>IF('Net zero activities &amp; levers'!$C$14="Off",('Activity data'!AH22*EF!$H35)*kgtoGg,IF('Net zero activities &amp; levers'!$C$14="On",('Net zero Activity data'!AH22*EF!$H35)*kgtoGg,"ERROR"))</f>
        <v>9.5460820340069114E-2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8.0376058708426956E-2</v>
      </c>
      <c r="T1098" s="93">
        <f>IF('Net zero activities &amp; levers'!$C$14="Off",('Activity data'!AM22*EF!$H35)*kgtoGg,IF('Net zero activities &amp; levers'!$C$14="On",('Net zero Activity data'!AM22*EF!$H35)*kgtoGg,"ERROR"))</f>
        <v>8.6340015678007545E-2</v>
      </c>
      <c r="U1098" s="93">
        <f>IF('Net zero activities &amp; levers'!$C$14="Off",('Activity data'!AN22*EF!$H35)*kgtoGg,IF('Net zero activities &amp; levers'!$C$14="On",('Net zero Activity data'!AN22*EF!$H35)*kgtoGg,"ERROR"))</f>
        <v>8.7984947165643632E-2</v>
      </c>
      <c r="V1098" s="93">
        <f>IF('Net zero activities &amp; levers'!$C$14="Off",('Activity data'!AO22*EF!$H35)*kgtoGg,IF('Net zero activities &amp; levers'!$C$14="On",('Net zero Activity data'!AO22*EF!$H35)*kgtoGg,"ERROR"))</f>
        <v>8.6727874188229179E-2</v>
      </c>
      <c r="W1098" s="93">
        <f>IF('Net zero activities &amp; levers'!$C$14="Off",('Activity data'!AP22*EF!$H35)*kgtoGg,IF('Net zero activities &amp; levers'!$C$14="On",('Net zero Activity data'!AP22*EF!$H35)*kgtoGg,"ERROR"))</f>
        <v>8.6734638342145773E-2</v>
      </c>
      <c r="X1098" s="93">
        <f>IF('Net zero activities &amp; levers'!$C$14="Off",('Activity data'!AQ22*EF!$H35)*kgtoGg,IF('Net zero activities &amp; levers'!$C$14="On",('Net zero Activity data'!AQ22*EF!$H35)*kgtoGg,"ERROR"))</f>
        <v>8.6870305480792789E-2</v>
      </c>
      <c r="Y1098" s="93">
        <f>IF('Net zero activities &amp; levers'!$C$14="Off",('Activity data'!AR22*EF!$H35)*kgtoGg,IF('Net zero activities &amp; levers'!$C$14="On",('Net zero Activity data'!AR22*EF!$H35)*kgtoGg,"ERROR"))</f>
        <v>8.7580691877150063E-2</v>
      </c>
      <c r="Z1098" s="93">
        <f>IF('Net zero activities &amp; levers'!$C$14="Off",('Activity data'!AS22*EF!$H35)*kgtoGg,IF('Net zero activities &amp; levers'!$C$14="On",('Net zero Activity data'!AS22*EF!$H35)*kgtoGg,"ERROR"))</f>
        <v>8.8695684594075869E-2</v>
      </c>
      <c r="AA1098" s="93">
        <f>IF('Net zero activities &amp; levers'!$C$14="Off",('Activity data'!AT22*EF!$H35)*kgtoGg,IF('Net zero activities &amp; levers'!$C$14="On",('Net zero Activity data'!AT22*EF!$H35)*kgtoGg,"ERROR"))</f>
        <v>9.0221825476709872E-2</v>
      </c>
      <c r="AB1098" s="93">
        <f>IF('Net zero activities &amp; levers'!$C$14="Off",('Activity data'!AU22*EF!$H35)*kgtoGg,IF('Net zero activities &amp; levers'!$C$14="On",('Net zero Activity data'!AU22*EF!$H35)*kgtoGg,"ERROR"))</f>
        <v>9.2519727602918309E-2</v>
      </c>
      <c r="AC1098" s="93">
        <f>IF('Net zero activities &amp; levers'!$C$14="Off",('Activity data'!AV22*EF!$H35)*kgtoGg,IF('Net zero activities &amp; levers'!$C$14="On",('Net zero Activity data'!AV22*EF!$H35)*kgtoGg,"ERROR"))</f>
        <v>9.5639978099042705E-2</v>
      </c>
      <c r="AD1098" s="93">
        <f>IF('Net zero activities &amp; levers'!$C$14="Off",('Activity data'!AW22*EF!$H35)*kgtoGg,IF('Net zero activities &amp; levers'!$C$14="On",('Net zero Activity data'!AW22*EF!$H35)*kgtoGg,"ERROR"))</f>
        <v>9.943579896984156E-2</v>
      </c>
      <c r="AE1098" s="93">
        <f>IF('Net zero activities &amp; levers'!$C$14="Off",('Activity data'!AX22*EF!$H35)*kgtoGg,IF('Net zero activities &amp; levers'!$C$14="On",('Net zero Activity data'!AX22*EF!$H35)*kgtoGg,"ERROR"))</f>
        <v>0.10348729572228972</v>
      </c>
      <c r="AF1098" s="93">
        <f>IF('Net zero activities &amp; levers'!$C$14="Off",('Activity data'!AY22*EF!$H35)*kgtoGg,IF('Net zero activities &amp; levers'!$C$14="On",('Net zero Activity data'!AY22*EF!$H35)*kgtoGg,"ERROR"))</f>
        <v>0.10784262198703665</v>
      </c>
      <c r="AG1098" s="93">
        <f>IF('Net zero activities &amp; levers'!$C$14="Off",('Activity data'!AZ22*EF!$H35)*kgtoGg,IF('Net zero activities &amp; levers'!$C$14="On",('Net zero Activity data'!AZ22*EF!$H35)*kgtoGg,"ERROR"))</f>
        <v>0.11299885054010057</v>
      </c>
      <c r="AH1098" s="93">
        <f>IF('Net zero activities &amp; levers'!$C$14="Off",('Activity data'!BA22*EF!$H35)*kgtoGg,IF('Net zero activities &amp; levers'!$C$14="On",('Net zero Activity data'!BA22*EF!$H35)*kgtoGg,"ERROR"))</f>
        <v>0.11850336028769703</v>
      </c>
      <c r="AI1098" s="93">
        <f>IF('Net zero activities &amp; levers'!$C$14="Off",('Activity data'!BB22*EF!$H35)*kgtoGg,IF('Net zero activities &amp; levers'!$C$14="On",('Net zero Activity data'!BB22*EF!$H35)*kgtoGg,"ERROR"))</f>
        <v>0.12437266856123773</v>
      </c>
      <c r="AJ1098" s="93">
        <f>IF('Net zero activities &amp; levers'!$C$14="Off",('Activity data'!BC22*EF!$H35)*kgtoGg,IF('Net zero activities &amp; levers'!$C$14="On",('Net zero Activity data'!BC22*EF!$H35)*kgtoGg,"ERROR"))</f>
        <v>0.13065554865647727</v>
      </c>
      <c r="AK1098" s="93">
        <f>IF('Net zero activities &amp; levers'!$C$14="Off",('Activity data'!BD22*EF!$H35)*kgtoGg,IF('Net zero activities &amp; levers'!$C$14="On",('Net zero Activity data'!BD22*EF!$H35)*kgtoGg,"ERROR"))</f>
        <v>0.13724726064422701</v>
      </c>
      <c r="AL1098" s="93">
        <f>IF('Net zero activities &amp; levers'!$C$14="Off",('Activity data'!BE22*EF!$H35)*kgtoGg,IF('Net zero activities &amp; levers'!$C$14="On",('Net zero Activity data'!BE22*EF!$H35)*kgtoGg,"ERROR"))</f>
        <v>0.14390752771141524</v>
      </c>
      <c r="AM1098" s="93">
        <f>IF('Net zero activities &amp; levers'!$C$14="Off",('Activity data'!BF22*EF!$H35)*kgtoGg,IF('Net zero activities &amp; levers'!$C$14="On",('Net zero Activity data'!BF22*EF!$H35)*kgtoGg,"ERROR"))</f>
        <v>0.15054264126858852</v>
      </c>
      <c r="AN1098" s="93">
        <f>IF('Net zero activities &amp; levers'!$C$14="Off",('Activity data'!BG22*EF!$H35)*kgtoGg,IF('Net zero activities &amp; levers'!$C$14="On",('Net zero Activity data'!BG22*EF!$H35)*kgtoGg,"ERROR"))</f>
        <v>0.15749356940665424</v>
      </c>
      <c r="AO1098" s="93">
        <f>IF('Net zero activities &amp; levers'!$C$14="Off",('Activity data'!BH22*EF!$H35)*kgtoGg,IF('Net zero activities &amp; levers'!$C$14="On",('Net zero Activity data'!BH22*EF!$H35)*kgtoGg,"ERROR"))</f>
        <v>0.16426708893576017</v>
      </c>
      <c r="AP1098" s="93">
        <f>IF('Net zero activities &amp; levers'!$C$14="Off",('Activity data'!BI22*EF!$H35)*kgtoGg,IF('Net zero activities &amp; levers'!$C$14="On",('Net zero Activity data'!BI22*EF!$H35)*kgtoGg,"ERROR"))</f>
        <v>0.17130235325642809</v>
      </c>
      <c r="AQ1098" s="93">
        <f>IF('Net zero activities &amp; levers'!$C$14="Off",('Activity data'!BJ22*EF!$H35)*kgtoGg,IF('Net zero activities &amp; levers'!$C$14="On",('Net zero Activity data'!BJ22*EF!$H35)*kgtoGg,"ERROR"))</f>
        <v>0.17870566166449456</v>
      </c>
      <c r="AR1098" s="93">
        <f>IF('Net zero activities &amp; levers'!$C$14="Off",('Activity data'!BK22*EF!$H35)*kgtoGg,IF('Net zero activities &amp; levers'!$C$14="On",('Net zero Activity data'!BK22*EF!$H35)*kgtoGg,"ERROR"))</f>
        <v>0.18650432879715309</v>
      </c>
      <c r="AS1098" s="93">
        <f>IF('Net zero activities &amp; levers'!$C$14="Off",('Activity data'!BL22*EF!$H35)*kgtoGg,IF('Net zero activities &amp; levers'!$C$14="On",('Net zero Activity data'!BL22*EF!$H35)*kgtoGg,"ERROR"))</f>
        <v>0.19472442624556849</v>
      </c>
      <c r="AT1098" s="93">
        <f>IF('Net zero activities &amp; levers'!$C$14="Off",('Activity data'!BM22*EF!$H35)*kgtoGg,IF('Net zero activities &amp; levers'!$C$14="On",('Net zero Activity data'!BM22*EF!$H35)*kgtoGg,"ERROR"))</f>
        <v>0.2027206383828781</v>
      </c>
      <c r="AU1098" s="93">
        <f>IF('Net zero activities &amp; levers'!$C$14="Off",('Activity data'!BN22*EF!$H35)*kgtoGg,IF('Net zero activities &amp; levers'!$C$14="On",('Net zero Activity data'!BN22*EF!$H35)*kgtoGg,"ERROR"))</f>
        <v>0.2111375064799012</v>
      </c>
      <c r="AV1098" s="93">
        <f>IF('Net zero activities &amp; levers'!$C$14="Off",('Activity data'!BO22*EF!$H35)*kgtoGg,IF('Net zero activities &amp; levers'!$C$14="On",('Net zero Activity data'!BO22*EF!$H35)*kgtoGg,"ERROR"))</f>
        <v>0.22021832663468599</v>
      </c>
      <c r="AW1098" s="93">
        <f>IF('Net zero activities &amp; levers'!$C$14="Off",('Activity data'!BP22*EF!$H35)*kgtoGg,IF('Net zero activities &amp; levers'!$C$14="On",('Net zero Activity data'!BP22*EF!$H35)*kgtoGg,"ERROR"))</f>
        <v>0.22987042936733301</v>
      </c>
      <c r="AY1098" s="79"/>
    </row>
    <row r="1099" spans="1:51" x14ac:dyDescent="0.25">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5.9474079071945865E-2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5.9455674798365013E-2</v>
      </c>
      <c r="T1099" s="93">
        <f>IF('Net zero activities &amp; levers'!$C$14="Off",('Activity data'!AM5*EF!$H36*EF!$H54)*NtoN2O*kgtoGg,IF('Net zero activities &amp; levers'!$C$14="On",('Net zero Activity data'!AM5*EF!$H36*EF!$H54)*NtoN2O*kgtoGg,"ERROR"))</f>
        <v>6.0451967243316342E-2</v>
      </c>
      <c r="U1099" s="93">
        <f>IF('Net zero activities &amp; levers'!$C$14="Off",('Activity data'!AN5*EF!$H36*EF!$H54)*NtoN2O*kgtoGg,IF('Net zero activities &amp; levers'!$C$14="On",('Net zero Activity data'!AN5*EF!$H36*EF!$H54)*NtoN2O*kgtoGg,"ERROR"))</f>
        <v>6.0766078623677403E-2</v>
      </c>
      <c r="V1099" s="93">
        <f>IF('Net zero activities &amp; levers'!$C$14="Off",('Activity data'!AO5*EF!$H36*EF!$H54)*NtoN2O*kgtoGg,IF('Net zero activities &amp; levers'!$C$14="On",('Net zero Activity data'!AO5*EF!$H36*EF!$H54)*NtoN2O*kgtoGg,"ERROR"))</f>
        <v>6.066593992199025E-2</v>
      </c>
      <c r="W1099" s="93">
        <f>IF('Net zero activities &amp; levers'!$C$14="Off",('Activity data'!AP5*EF!$H36*EF!$H54)*NtoN2O*kgtoGg,IF('Net zero activities &amp; levers'!$C$14="On",('Net zero Activity data'!AP5*EF!$H36*EF!$H54)*NtoN2O*kgtoGg,"ERROR"))</f>
        <v>6.0809114383009413E-2</v>
      </c>
      <c r="X1099" s="93">
        <f>IF('Net zero activities &amp; levers'!$C$14="Off",('Activity data'!AQ5*EF!$H36*EF!$H54)*NtoN2O*kgtoGg,IF('Net zero activities &amp; levers'!$C$14="On",('Net zero Activity data'!AQ5*EF!$H36*EF!$H54)*NtoN2O*kgtoGg,"ERROR"))</f>
        <v>6.100366299603751E-2</v>
      </c>
      <c r="Y1099" s="93">
        <f>IF('Net zero activities &amp; levers'!$C$14="Off",('Activity data'!AR5*EF!$H36*EF!$H54)*NtoN2O*kgtoGg,IF('Net zero activities &amp; levers'!$C$14="On",('Net zero Activity data'!AR5*EF!$H36*EF!$H54)*NtoN2O*kgtoGg,"ERROR"))</f>
        <v>6.1277074183990775E-2</v>
      </c>
      <c r="Z1099" s="93">
        <f>IF('Net zero activities &amp; levers'!$C$14="Off",('Activity data'!AS5*EF!$H36*EF!$H54)*NtoN2O*kgtoGg,IF('Net zero activities &amp; levers'!$C$14="On",('Net zero Activity data'!AS5*EF!$H36*EF!$H54)*NtoN2O*kgtoGg,"ERROR"))</f>
        <v>6.160586812377028E-2</v>
      </c>
      <c r="AA1099" s="93">
        <f>IF('Net zero activities &amp; levers'!$C$14="Off",('Activity data'!AT5*EF!$H36*EF!$H54)*NtoN2O*kgtoGg,IF('Net zero activities &amp; levers'!$C$14="On",('Net zero Activity data'!AT5*EF!$H36*EF!$H54)*NtoN2O*kgtoGg,"ERROR"))</f>
        <v>6.1991300127351358E-2</v>
      </c>
      <c r="AB1099" s="93">
        <f>IF('Net zero activities &amp; levers'!$C$14="Off",('Activity data'!AU5*EF!$H36*EF!$H54)*NtoN2O*kgtoGg,IF('Net zero activities &amp; levers'!$C$14="On",('Net zero Activity data'!AU5*EF!$H36*EF!$H54)*NtoN2O*kgtoGg,"ERROR"))</f>
        <v>6.248976898306801E-2</v>
      </c>
      <c r="AC1099" s="93">
        <f>IF('Net zero activities &amp; levers'!$C$14="Off",('Activity data'!AV5*EF!$H36*EF!$H54)*NtoN2O*kgtoGg,IF('Net zero activities &amp; levers'!$C$14="On",('Net zero Activity data'!AV5*EF!$H36*EF!$H54)*NtoN2O*kgtoGg,"ERROR"))</f>
        <v>6.3111385034879647E-2</v>
      </c>
      <c r="AD1099" s="93">
        <f>IF('Net zero activities &amp; levers'!$C$14="Off",('Activity data'!AW5*EF!$H36*EF!$H54)*NtoN2O*kgtoGg,IF('Net zero activities &amp; levers'!$C$14="On",('Net zero Activity data'!AW5*EF!$H36*EF!$H54)*NtoN2O*kgtoGg,"ERROR"))</f>
        <v>6.3834798962092945E-2</v>
      </c>
      <c r="AE1099" s="93">
        <f>IF('Net zero activities &amp; levers'!$C$14="Off",('Activity data'!AX5*EF!$H36*EF!$H54)*NtoN2O*kgtoGg,IF('Net zero activities &amp; levers'!$C$14="On",('Net zero Activity data'!AX5*EF!$H36*EF!$H54)*NtoN2O*kgtoGg,"ERROR"))</f>
        <v>6.4597593140420823E-2</v>
      </c>
      <c r="AF1099" s="93">
        <f>IF('Net zero activities &amp; levers'!$C$14="Off",('Activity data'!AY5*EF!$H36*EF!$H54)*NtoN2O*kgtoGg,IF('Net zero activities &amp; levers'!$C$14="On",('Net zero Activity data'!AY5*EF!$H36*EF!$H54)*NtoN2O*kgtoGg,"ERROR"))</f>
        <v>6.5407717765887455E-2</v>
      </c>
      <c r="AG1099" s="93">
        <f>IF('Net zero activities &amp; levers'!$C$14="Off",('Activity data'!AZ5*EF!$H36*EF!$H54)*NtoN2O*kgtoGg,IF('Net zero activities &amp; levers'!$C$14="On",('Net zero Activity data'!AZ5*EF!$H36*EF!$H54)*NtoN2O*kgtoGg,"ERROR"))</f>
        <v>6.6341504779431473E-2</v>
      </c>
      <c r="AH1099" s="93">
        <f>IF('Net zero activities &amp; levers'!$C$14="Off",('Activity data'!BA5*EF!$H36*EF!$H54)*NtoN2O*kgtoGg,IF('Net zero activities &amp; levers'!$C$14="On",('Net zero Activity data'!BA5*EF!$H36*EF!$H54)*NtoN2O*kgtoGg,"ERROR"))</f>
        <v>6.7330403439729181E-2</v>
      </c>
      <c r="AI1099" s="93">
        <f>IF('Net zero activities &amp; levers'!$C$14="Off",('Activity data'!BB5*EF!$H36*EF!$H54)*NtoN2O*kgtoGg,IF('Net zero activities &amp; levers'!$C$14="On",('Net zero Activity data'!BB5*EF!$H36*EF!$H54)*NtoN2O*kgtoGg,"ERROR"))</f>
        <v>6.837825340455779E-2</v>
      </c>
      <c r="AJ1099" s="93">
        <f>IF('Net zero activities &amp; levers'!$C$14="Off",('Activity data'!BC5*EF!$H36*EF!$H54)*NtoN2O*kgtoGg,IF('Net zero activities &amp; levers'!$C$14="On",('Net zero Activity data'!BC5*EF!$H36*EF!$H54)*NtoN2O*kgtoGg,"ERROR"))</f>
        <v>6.949219402221983E-2</v>
      </c>
      <c r="AK1099" s="93">
        <f>IF('Net zero activities &amp; levers'!$C$14="Off",('Activity data'!BD5*EF!$H36*EF!$H54)*NtoN2O*kgtoGg,IF('Net zero activities &amp; levers'!$C$14="On",('Net zero Activity data'!BD5*EF!$H36*EF!$H54)*NtoN2O*kgtoGg,"ERROR"))</f>
        <v>7.0654806858806291E-2</v>
      </c>
      <c r="AL1099" s="93">
        <f>IF('Net zero activities &amp; levers'!$C$14="Off",('Activity data'!BE5*EF!$H36*EF!$H54)*NtoN2O*kgtoGg,IF('Net zero activities &amp; levers'!$C$14="On",('Net zero Activity data'!BE5*EF!$H36*EF!$H54)*NtoN2O*kgtoGg,"ERROR"))</f>
        <v>7.182879608717245E-2</v>
      </c>
      <c r="AM1099" s="93">
        <f>IF('Net zero activities &amp; levers'!$C$14="Off",('Activity data'!BF5*EF!$H36*EF!$H54)*NtoN2O*kgtoGg,IF('Net zero activities &amp; levers'!$C$14="On",('Net zero Activity data'!BF5*EF!$H36*EF!$H54)*NtoN2O*kgtoGg,"ERROR"))</f>
        <v>7.2999789176038873E-2</v>
      </c>
      <c r="AN1099" s="93">
        <f>IF('Net zero activities &amp; levers'!$C$14="Off",('Activity data'!BG5*EF!$H36*EF!$H54)*NtoN2O*kgtoGg,IF('Net zero activities &amp; levers'!$C$14="On",('Net zero Activity data'!BG5*EF!$H36*EF!$H54)*NtoN2O*kgtoGg,"ERROR"))</f>
        <v>7.4221699981571645E-2</v>
      </c>
      <c r="AO1099" s="93">
        <f>IF('Net zero activities &amp; levers'!$C$14="Off",('Activity data'!BH5*EF!$H36*EF!$H54)*NtoN2O*kgtoGg,IF('Net zero activities &amp; levers'!$C$14="On",('Net zero Activity data'!BH5*EF!$H36*EF!$H54)*NtoN2O*kgtoGg,"ERROR"))</f>
        <v>7.541600988185021E-2</v>
      </c>
      <c r="AP1099" s="93">
        <f>IF('Net zero activities &amp; levers'!$C$14="Off",('Activity data'!BI5*EF!$H36*EF!$H54)*NtoN2O*kgtoGg,IF('Net zero activities &amp; levers'!$C$14="On",('Net zero Activity data'!BI5*EF!$H36*EF!$H54)*NtoN2O*kgtoGg,"ERROR"))</f>
        <v>7.6651170682367667E-2</v>
      </c>
      <c r="AQ1099" s="93">
        <f>IF('Net zero activities &amp; levers'!$C$14="Off",('Activity data'!BJ5*EF!$H36*EF!$H54)*NtoN2O*kgtoGg,IF('Net zero activities &amp; levers'!$C$14="On",('Net zero Activity data'!BJ5*EF!$H36*EF!$H54)*NtoN2O*kgtoGg,"ERROR"))</f>
        <v>7.7944182647758153E-2</v>
      </c>
      <c r="AR1099" s="93">
        <f>IF('Net zero activities &amp; levers'!$C$14="Off",('Activity data'!BK5*EF!$H36*EF!$H54)*NtoN2O*kgtoGg,IF('Net zero activities &amp; levers'!$C$14="On",('Net zero Activity data'!BK5*EF!$H36*EF!$H54)*NtoN2O*kgtoGg,"ERROR"))</f>
        <v>7.929894190918986E-2</v>
      </c>
      <c r="AS1099" s="93">
        <f>IF('Net zero activities &amp; levers'!$C$14="Off",('Activity data'!BL5*EF!$H36*EF!$H54)*NtoN2O*kgtoGg,IF('Net zero activities &amp; levers'!$C$14="On",('Net zero Activity data'!BL5*EF!$H36*EF!$H54)*NtoN2O*kgtoGg,"ERROR"))</f>
        <v>8.0719108786434957E-2</v>
      </c>
      <c r="AT1099" s="93">
        <f>IF('Net zero activities &amp; levers'!$C$14="Off",('Activity data'!BM5*EF!$H36*EF!$H54)*NtoN2O*kgtoGg,IF('Net zero activities &amp; levers'!$C$14="On",('Net zero Activity data'!BM5*EF!$H36*EF!$H54)*NtoN2O*kgtoGg,"ERROR"))</f>
        <v>8.2102038153258075E-2</v>
      </c>
      <c r="AU1099" s="93">
        <f>IF('Net zero activities &amp; levers'!$C$14="Off",('Activity data'!BN5*EF!$H36*EF!$H54)*NtoN2O*kgtoGg,IF('Net zero activities &amp; levers'!$C$14="On",('Net zero Activity data'!BN5*EF!$H36*EF!$H54)*NtoN2O*kgtoGg,"ERROR"))</f>
        <v>8.3550657465590011E-2</v>
      </c>
      <c r="AV1099" s="93">
        <f>IF('Net zero activities &amp; levers'!$C$14="Off",('Activity data'!BO5*EF!$H36*EF!$H54)*NtoN2O*kgtoGg,IF('Net zero activities &amp; levers'!$C$14="On",('Net zero Activity data'!BO5*EF!$H36*EF!$H54)*NtoN2O*kgtoGg,"ERROR"))</f>
        <v>8.5104479324389026E-2</v>
      </c>
      <c r="AW1099" s="93">
        <f>IF('Net zero activities &amp; levers'!$C$14="Off",('Activity data'!BP5*EF!$H36*EF!$H54)*NtoN2O*kgtoGg,IF('Net zero activities &amp; levers'!$C$14="On",('Net zero Activity data'!BP5*EF!$H36*EF!$H54)*NtoN2O*kgtoGg,"ERROR"))</f>
        <v>8.6748447527684097E-2</v>
      </c>
      <c r="AY1099" s="79"/>
    </row>
    <row r="1100" spans="1:51" x14ac:dyDescent="0.25">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0.26041511380118887</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0.2603345282574735</v>
      </c>
      <c r="T1100" s="93">
        <f>IF('Net zero activities &amp; levers'!$C$14="Off",('Activity data'!AM6*EF!$H37*EF!$H55)*NtoN2O*kgtoGg,IF('Net zero activities &amp; levers'!$C$14="On",('Net zero Activity data'!AM6*EF!$H37*EF!$H55)*NtoN2O*kgtoGg,"ERROR"))</f>
        <v>0.26469692637241377</v>
      </c>
      <c r="U1100" s="93">
        <f>IF('Net zero activities &amp; levers'!$C$14="Off",('Activity data'!AN6*EF!$H37*EF!$H55)*NtoN2O*kgtoGg,IF('Net zero activities &amp; levers'!$C$14="On",('Net zero Activity data'!AN6*EF!$H37*EF!$H55)*NtoN2O*kgtoGg,"ERROR"))</f>
        <v>0.26607230455631165</v>
      </c>
      <c r="V1100" s="93">
        <f>IF('Net zero activities &amp; levers'!$C$14="Off",('Activity data'!AO6*EF!$H37*EF!$H55)*NtoN2O*kgtoGg,IF('Net zero activities &amp; levers'!$C$14="On",('Net zero Activity data'!AO6*EF!$H37*EF!$H55)*NtoN2O*kgtoGg,"ERROR"))</f>
        <v>0.2656338340191855</v>
      </c>
      <c r="W1100" s="93">
        <f>IF('Net zero activities &amp; levers'!$C$14="Off",('Activity data'!AP6*EF!$H37*EF!$H55)*NtoN2O*kgtoGg,IF('Net zero activities &amp; levers'!$C$14="On",('Net zero Activity data'!AP6*EF!$H37*EF!$H55)*NtoN2O*kgtoGg,"ERROR"))</f>
        <v>0.26626074231506047</v>
      </c>
      <c r="X1100" s="93">
        <f>IF('Net zero activities &amp; levers'!$C$14="Off",('Activity data'!AQ6*EF!$H37*EF!$H55)*NtoN2O*kgtoGg,IF('Net zero activities &amp; levers'!$C$14="On",('Net zero Activity data'!AQ6*EF!$H37*EF!$H55)*NtoN2O*kgtoGg,"ERROR"))</f>
        <v>0.26711259912381052</v>
      </c>
      <c r="Y1100" s="93">
        <f>IF('Net zero activities &amp; levers'!$C$14="Off",('Activity data'!AR6*EF!$H37*EF!$H55)*NtoN2O*kgtoGg,IF('Net zero activities &amp; levers'!$C$14="On",('Net zero Activity data'!AR6*EF!$H37*EF!$H55)*NtoN2O*kgtoGg,"ERROR"))</f>
        <v>0.26830976613734653</v>
      </c>
      <c r="Z1100" s="93">
        <f>IF('Net zero activities &amp; levers'!$C$14="Off",('Activity data'!AS6*EF!$H37*EF!$H55)*NtoN2O*kgtoGg,IF('Net zero activities &amp; levers'!$C$14="On",('Net zero Activity data'!AS6*EF!$H37*EF!$H55)*NtoN2O*kgtoGg,"ERROR"))</f>
        <v>0.26974943384773248</v>
      </c>
      <c r="AA1100" s="93">
        <f>IF('Net zero activities &amp; levers'!$C$14="Off",('Activity data'!AT6*EF!$H37*EF!$H55)*NtoN2O*kgtoGg,IF('Net zero activities &amp; levers'!$C$14="On",('Net zero Activity data'!AT6*EF!$H37*EF!$H55)*NtoN2O*kgtoGg,"ERROR"))</f>
        <v>0.27143709880432254</v>
      </c>
      <c r="AB1100" s="93">
        <f>IF('Net zero activities &amp; levers'!$C$14="Off",('Activity data'!AU6*EF!$H37*EF!$H55)*NtoN2O*kgtoGg,IF('Net zero activities &amp; levers'!$C$14="On",('Net zero Activity data'!AU6*EF!$H37*EF!$H55)*NtoN2O*kgtoGg,"ERROR"))</f>
        <v>0.27361971055406936</v>
      </c>
      <c r="AC1100" s="93">
        <f>IF('Net zero activities &amp; levers'!$C$14="Off",('Activity data'!AV6*EF!$H37*EF!$H55)*NtoN2O*kgtoGg,IF('Net zero activities &amp; levers'!$C$14="On",('Net zero Activity data'!AV6*EF!$H37*EF!$H55)*NtoN2O*kgtoGg,"ERROR"))</f>
        <v>0.27634153857392568</v>
      </c>
      <c r="AD1100" s="93">
        <f>IF('Net zero activities &amp; levers'!$C$14="Off",('Activity data'!AW6*EF!$H37*EF!$H55)*NtoN2O*kgtoGg,IF('Net zero activities &amp; levers'!$C$14="On",('Net zero Activity data'!AW6*EF!$H37*EF!$H55)*NtoN2O*kgtoGg,"ERROR"))</f>
        <v>0.27950910204225143</v>
      </c>
      <c r="AE1100" s="93">
        <f>IF('Net zero activities &amp; levers'!$C$14="Off",('Activity data'!AX6*EF!$H37*EF!$H55)*NtoN2O*kgtoGg,IF('Net zero activities &amp; levers'!$C$14="On",('Net zero Activity data'!AX6*EF!$H37*EF!$H55)*NtoN2O*kgtoGg,"ERROR"))</f>
        <v>0.28284909714357687</v>
      </c>
      <c r="AF1100" s="93">
        <f>IF('Net zero activities &amp; levers'!$C$14="Off",('Activity data'!AY6*EF!$H37*EF!$H55)*NtoN2O*kgtoGg,IF('Net zero activities &amp; levers'!$C$14="On",('Net zero Activity data'!AY6*EF!$H37*EF!$H55)*NtoN2O*kgtoGg,"ERROR"))</f>
        <v>0.28639633486168981</v>
      </c>
      <c r="AG1100" s="93">
        <f>IF('Net zero activities &amp; levers'!$C$14="Off",('Activity data'!AZ6*EF!$H37*EF!$H55)*NtoN2O*kgtoGg,IF('Net zero activities &amp; levers'!$C$14="On",('Net zero Activity data'!AZ6*EF!$H37*EF!$H55)*NtoN2O*kgtoGg,"ERROR"))</f>
        <v>0.29048504468608194</v>
      </c>
      <c r="AH1100" s="93">
        <f>IF('Net zero activities &amp; levers'!$C$14="Off",('Activity data'!BA6*EF!$H37*EF!$H55)*NtoN2O*kgtoGg,IF('Net zero activities &amp; levers'!$C$14="On",('Net zero Activity data'!BA6*EF!$H37*EF!$H55)*NtoN2O*kgtoGg,"ERROR"))</f>
        <v>0.29481506813794139</v>
      </c>
      <c r="AI1100" s="93">
        <f>IF('Net zero activities &amp; levers'!$C$14="Off",('Activity data'!BB6*EF!$H37*EF!$H55)*NtoN2O*kgtoGg,IF('Net zero activities &amp; levers'!$C$14="On",('Net zero Activity data'!BB6*EF!$H37*EF!$H55)*NtoN2O*kgtoGg,"ERROR"))</f>
        <v>0.29940321766619754</v>
      </c>
      <c r="AJ1100" s="93">
        <f>IF('Net zero activities &amp; levers'!$C$14="Off",('Activity data'!BC6*EF!$H37*EF!$H55)*NtoN2O*kgtoGg,IF('Net zero activities &amp; levers'!$C$14="On",('Net zero Activity data'!BC6*EF!$H37*EF!$H55)*NtoN2O*kgtoGg,"ERROR"))</f>
        <v>0.30428075385074782</v>
      </c>
      <c r="AK1100" s="93">
        <f>IF('Net zero activities &amp; levers'!$C$14="Off",('Activity data'!BD6*EF!$H37*EF!$H55)*NtoN2O*kgtoGg,IF('Net zero activities &amp; levers'!$C$14="On",('Net zero Activity data'!BD6*EF!$H37*EF!$H55)*NtoN2O*kgtoGg,"ERROR"))</f>
        <v>0.30937140777714384</v>
      </c>
      <c r="AL1100" s="93">
        <f>IF('Net zero activities &amp; levers'!$C$14="Off",('Activity data'!BE6*EF!$H37*EF!$H55)*NtoN2O*kgtoGg,IF('Net zero activities &amp; levers'!$C$14="On",('Net zero Activity data'!BE6*EF!$H37*EF!$H55)*NtoN2O*kgtoGg,"ERROR"))</f>
        <v>0.3145118747381625</v>
      </c>
      <c r="AM1100" s="93">
        <f>IF('Net zero activities &amp; levers'!$C$14="Off",('Activity data'!BF6*EF!$H37*EF!$H55)*NtoN2O*kgtoGg,IF('Net zero activities &amp; levers'!$C$14="On",('Net zero Activity data'!BF6*EF!$H37*EF!$H55)*NtoN2O*kgtoGg,"ERROR"))</f>
        <v>0.31963922270648765</v>
      </c>
      <c r="AN1100" s="93">
        <f>IF('Net zero activities &amp; levers'!$C$14="Off",('Activity data'!BG6*EF!$H37*EF!$H55)*NtoN2O*kgtoGg,IF('Net zero activities &amp; levers'!$C$14="On",('Net zero Activity data'!BG6*EF!$H37*EF!$H55)*NtoN2O*kgtoGg,"ERROR"))</f>
        <v>0.32498952062522957</v>
      </c>
      <c r="AO1100" s="93">
        <f>IF('Net zero activities &amp; levers'!$C$14="Off",('Activity data'!BH6*EF!$H37*EF!$H55)*NtoN2O*kgtoGg,IF('Net zero activities &amp; levers'!$C$14="On",('Net zero Activity data'!BH6*EF!$H37*EF!$H55)*NtoN2O*kgtoGg,"ERROR"))</f>
        <v>0.33021896433328074</v>
      </c>
      <c r="AP1100" s="93">
        <f>IF('Net zero activities &amp; levers'!$C$14="Off",('Activity data'!BI6*EF!$H37*EF!$H55)*NtoN2O*kgtoGg,IF('Net zero activities &amp; levers'!$C$14="On",('Net zero Activity data'!BI6*EF!$H37*EF!$H55)*NtoN2O*kgtoGg,"ERROR"))</f>
        <v>0.33562727910584594</v>
      </c>
      <c r="AQ1100" s="93">
        <f>IF('Net zero activities &amp; levers'!$C$14="Off",('Activity data'!BJ6*EF!$H37*EF!$H55)*NtoN2O*kgtoGg,IF('Net zero activities &amp; levers'!$C$14="On",('Net zero Activity data'!BJ6*EF!$H37*EF!$H55)*NtoN2O*kgtoGg,"ERROR"))</f>
        <v>0.34128890284794944</v>
      </c>
      <c r="AR1100" s="93">
        <f>IF('Net zero activities &amp; levers'!$C$14="Off",('Activity data'!BK6*EF!$H37*EF!$H55)*NtoN2O*kgtoGg,IF('Net zero activities &amp; levers'!$C$14="On",('Net zero Activity data'!BK6*EF!$H37*EF!$H55)*NtoN2O*kgtoGg,"ERROR"))</f>
        <v>0.34722089528472461</v>
      </c>
      <c r="AS1100" s="93">
        <f>IF('Net zero activities &amp; levers'!$C$14="Off",('Activity data'!BL6*EF!$H37*EF!$H55)*NtoN2O*kgtoGg,IF('Net zero activities &amp; levers'!$C$14="On",('Net zero Activity data'!BL6*EF!$H37*EF!$H55)*NtoN2O*kgtoGg,"ERROR"))</f>
        <v>0.35343928360994897</v>
      </c>
      <c r="AT1100" s="93">
        <f>IF('Net zero activities &amp; levers'!$C$14="Off",('Activity data'!BM6*EF!$H37*EF!$H55)*NtoN2O*kgtoGg,IF('Net zero activities &amp; levers'!$C$14="On",('Net zero Activity data'!BM6*EF!$H37*EF!$H55)*NtoN2O*kgtoGg,"ERROR"))</f>
        <v>0.35949462257542664</v>
      </c>
      <c r="AU1100" s="93">
        <f>IF('Net zero activities &amp; levers'!$C$14="Off",('Activity data'!BN6*EF!$H37*EF!$H55)*NtoN2O*kgtoGg,IF('Net zero activities &amp; levers'!$C$14="On",('Net zero Activity data'!BN6*EF!$H37*EF!$H55)*NtoN2O*kgtoGg,"ERROR"))</f>
        <v>0.36583759364723029</v>
      </c>
      <c r="AV1100" s="93">
        <f>IF('Net zero activities &amp; levers'!$C$14="Off",('Activity data'!BO6*EF!$H37*EF!$H55)*NtoN2O*kgtoGg,IF('Net zero activities &amp; levers'!$C$14="On",('Net zero Activity data'!BO6*EF!$H37*EF!$H55)*NtoN2O*kgtoGg,"ERROR"))</f>
        <v>0.3726412079696384</v>
      </c>
      <c r="AW1100" s="93">
        <f>IF('Net zero activities &amp; levers'!$C$14="Off",('Activity data'!BP6*EF!$H37*EF!$H55)*NtoN2O*kgtoGg,IF('Net zero activities &amp; levers'!$C$14="On",('Net zero Activity data'!BP6*EF!$H37*EF!$H55)*NtoN2O*kgtoGg,"ERROR"))</f>
        <v>0.37983953997287506</v>
      </c>
      <c r="AY1100" s="79"/>
    </row>
    <row r="1101" spans="1:51" x14ac:dyDescent="0.25">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1.1586934798802533E-2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1.1583349217969196E-2</v>
      </c>
      <c r="T1101" s="93">
        <f>IF('Net zero activities &amp; levers'!$C$14="Off",('Activity data'!AM7*EF!$H38*EF!$H56)*NtoN2O*kgtoGg,IF('Net zero activities &amp; levers'!$C$14="On",('Net zero Activity data'!AM7*EF!$H38*EF!$H56)*NtoN2O*kgtoGg,"ERROR"))</f>
        <v>1.1777450173886912E-2</v>
      </c>
      <c r="U1101" s="93">
        <f>IF('Net zero activities &amp; levers'!$C$14="Off",('Activity data'!AN7*EF!$H38*EF!$H56)*NtoN2O*kgtoGg,IF('Net zero activities &amp; levers'!$C$14="On",('Net zero Activity data'!AN7*EF!$H38*EF!$H56)*NtoN2O*kgtoGg,"ERROR"))</f>
        <v>1.1838646381387711E-2</v>
      </c>
      <c r="V1101" s="93">
        <f>IF('Net zero activities &amp; levers'!$C$14="Off",('Activity data'!AO7*EF!$H38*EF!$H56)*NtoN2O*kgtoGg,IF('Net zero activities &amp; levers'!$C$14="On",('Net zero Activity data'!AO7*EF!$H38*EF!$H56)*NtoN2O*kgtoGg,"ERROR"))</f>
        <v>1.1819137031677862E-2</v>
      </c>
      <c r="W1101" s="93">
        <f>IF('Net zero activities &amp; levers'!$C$14="Off",('Activity data'!AP7*EF!$H38*EF!$H56)*NtoN2O*kgtoGg,IF('Net zero activities &amp; levers'!$C$14="On",('Net zero Activity data'!AP7*EF!$H38*EF!$H56)*NtoN2O*kgtoGg,"ERROR"))</f>
        <v>1.1847030748916861E-2</v>
      </c>
      <c r="X1101" s="93">
        <f>IF('Net zero activities &amp; levers'!$C$14="Off",('Activity data'!AQ7*EF!$H38*EF!$H56)*NtoN2O*kgtoGg,IF('Net zero activities &amp; levers'!$C$14="On",('Net zero Activity data'!AQ7*EF!$H38*EF!$H56)*NtoN2O*kgtoGg,"ERROR"))</f>
        <v>1.1884933346645648E-2</v>
      </c>
      <c r="Y1101" s="93">
        <f>IF('Net zero activities &amp; levers'!$C$14="Off",('Activity data'!AR7*EF!$H38*EF!$H56)*NtoN2O*kgtoGg,IF('Net zero activities &amp; levers'!$C$14="On",('Net zero Activity data'!AR7*EF!$H38*EF!$H56)*NtoN2O*kgtoGg,"ERROR"))</f>
        <v>1.1938200209411951E-2</v>
      </c>
      <c r="Z1101" s="93">
        <f>IF('Net zero activities &amp; levers'!$C$14="Off",('Activity data'!AS7*EF!$H38*EF!$H56)*NtoN2O*kgtoGg,IF('Net zero activities &amp; levers'!$C$14="On",('Net zero Activity data'!AS7*EF!$H38*EF!$H56)*NtoN2O*kgtoGg,"ERROR"))</f>
        <v>1.2002256921208324E-2</v>
      </c>
      <c r="AA1101" s="93">
        <f>IF('Net zero activities &amp; levers'!$C$14="Off",('Activity data'!AT7*EF!$H38*EF!$H56)*NtoN2O*kgtoGg,IF('Net zero activities &amp; levers'!$C$14="On",('Net zero Activity data'!AT7*EF!$H38*EF!$H56)*NtoN2O*kgtoGg,"ERROR"))</f>
        <v>1.2077348046023615E-2</v>
      </c>
      <c r="AB1101" s="93">
        <f>IF('Net zero activities &amp; levers'!$C$14="Off",('Activity data'!AU7*EF!$H38*EF!$H56)*NtoN2O*kgtoGg,IF('Net zero activities &amp; levers'!$C$14="On",('Net zero Activity data'!AU7*EF!$H38*EF!$H56)*NtoN2O*kgtoGg,"ERROR"))</f>
        <v>1.2174461380446762E-2</v>
      </c>
      <c r="AC1101" s="93">
        <f>IF('Net zero activities &amp; levers'!$C$14="Off",('Activity data'!AV7*EF!$H38*EF!$H56)*NtoN2O*kgtoGg,IF('Net zero activities &amp; levers'!$C$14="On",('Net zero Activity data'!AV7*EF!$H38*EF!$H56)*NtoN2O*kgtoGg,"ERROR"))</f>
        <v>1.2295566654788504E-2</v>
      </c>
      <c r="AD1101" s="93">
        <f>IF('Net zero activities &amp; levers'!$C$14="Off",('Activity data'!AW7*EF!$H38*EF!$H56)*NtoN2O*kgtoGg,IF('Net zero activities &amp; levers'!$C$14="On",('Net zero Activity data'!AW7*EF!$H38*EF!$H56)*NtoN2O*kgtoGg,"ERROR"))</f>
        <v>1.2436504524495172E-2</v>
      </c>
      <c r="AE1101" s="93">
        <f>IF('Net zero activities &amp; levers'!$C$14="Off",('Activity data'!AX7*EF!$H38*EF!$H56)*NtoN2O*kgtoGg,IF('Net zero activities &amp; levers'!$C$14="On",('Net zero Activity data'!AX7*EF!$H38*EF!$H56)*NtoN2O*kgtoGg,"ERROR"))</f>
        <v>1.2585114583652197E-2</v>
      </c>
      <c r="AF1101" s="93">
        <f>IF('Net zero activities &amp; levers'!$C$14="Off",('Activity data'!AY7*EF!$H38*EF!$H56)*NtoN2O*kgtoGg,IF('Net zero activities &amp; levers'!$C$14="On",('Net zero Activity data'!AY7*EF!$H38*EF!$H56)*NtoN2O*kgtoGg,"ERROR"))</f>
        <v>1.2742945715477389E-2</v>
      </c>
      <c r="AG1101" s="93">
        <f>IF('Net zero activities &amp; levers'!$C$14="Off",('Activity data'!AZ7*EF!$H38*EF!$H56)*NtoN2O*kgtoGg,IF('Net zero activities &amp; levers'!$C$14="On",('Net zero Activity data'!AZ7*EF!$H38*EF!$H56)*NtoN2O*kgtoGg,"ERROR"))</f>
        <v>1.2924869158609895E-2</v>
      </c>
      <c r="AH1101" s="93">
        <f>IF('Net zero activities &amp; levers'!$C$14="Off",('Activity data'!BA7*EF!$H38*EF!$H56)*NtoN2O*kgtoGg,IF('Net zero activities &amp; levers'!$C$14="On",('Net zero Activity data'!BA7*EF!$H38*EF!$H56)*NtoN2O*kgtoGg,"ERROR"))</f>
        <v>1.3117529633194651E-2</v>
      </c>
      <c r="AI1101" s="93">
        <f>IF('Net zero activities &amp; levers'!$C$14="Off",('Activity data'!BB7*EF!$H38*EF!$H56)*NtoN2O*kgtoGg,IF('Net zero activities &amp; levers'!$C$14="On",('Net zero Activity data'!BB7*EF!$H38*EF!$H56)*NtoN2O*kgtoGg,"ERROR"))</f>
        <v>1.3321675193930606E-2</v>
      </c>
      <c r="AJ1101" s="93">
        <f>IF('Net zero activities &amp; levers'!$C$14="Off",('Activity data'!BC7*EF!$H38*EF!$H56)*NtoN2O*kgtoGg,IF('Net zero activities &amp; levers'!$C$14="On",('Net zero Activity data'!BC7*EF!$H38*EF!$H56)*NtoN2O*kgtoGg,"ERROR"))</f>
        <v>1.3538696752027769E-2</v>
      </c>
      <c r="AK1101" s="93">
        <f>IF('Net zero activities &amp; levers'!$C$14="Off",('Activity data'!BD7*EF!$H38*EF!$H56)*NtoN2O*kgtoGg,IF('Net zero activities &amp; levers'!$C$14="On",('Net zero Activity data'!BD7*EF!$H38*EF!$H56)*NtoN2O*kgtoGg,"ERROR"))</f>
        <v>1.376520079116526E-2</v>
      </c>
      <c r="AL1101" s="93">
        <f>IF('Net zero activities &amp; levers'!$C$14="Off",('Activity data'!BE7*EF!$H38*EF!$H56)*NtoN2O*kgtoGg,IF('Net zero activities &amp; levers'!$C$14="On",('Net zero Activity data'!BE7*EF!$H38*EF!$H56)*NtoN2O*kgtoGg,"ERROR"))</f>
        <v>1.3993921216194792E-2</v>
      </c>
      <c r="AM1101" s="93">
        <f>IF('Net zero activities &amp; levers'!$C$14="Off",('Activity data'!BF7*EF!$H38*EF!$H56)*NtoN2O*kgtoGg,IF('Net zero activities &amp; levers'!$C$14="On",('Net zero Activity data'!BF7*EF!$H38*EF!$H56)*NtoN2O*kgtoGg,"ERROR"))</f>
        <v>1.4222057923517824E-2</v>
      </c>
      <c r="AN1101" s="93">
        <f>IF('Net zero activities &amp; levers'!$C$14="Off",('Activity data'!BG7*EF!$H38*EF!$H56)*NtoN2O*kgtoGg,IF('Net zero activities &amp; levers'!$C$14="On",('Net zero Activity data'!BG7*EF!$H38*EF!$H56)*NtoN2O*kgtoGg,"ERROR"))</f>
        <v>1.4460114587102871E-2</v>
      </c>
      <c r="AO1101" s="93">
        <f>IF('Net zero activities &amp; levers'!$C$14="Off",('Activity data'!BH7*EF!$H38*EF!$H56)*NtoN2O*kgtoGg,IF('Net zero activities &amp; levers'!$C$14="On",('Net zero Activity data'!BH7*EF!$H38*EF!$H56)*NtoN2O*kgtoGg,"ERROR"))</f>
        <v>1.4692793951962841E-2</v>
      </c>
      <c r="AP1101" s="93">
        <f>IF('Net zero activities &amp; levers'!$C$14="Off",('Activity data'!BI7*EF!$H38*EF!$H56)*NtoN2O*kgtoGg,IF('Net zero activities &amp; levers'!$C$14="On",('Net zero Activity data'!BI7*EF!$H38*EF!$H56)*NtoN2O*kgtoGg,"ERROR"))</f>
        <v>1.493343202295036E-2</v>
      </c>
      <c r="AQ1101" s="93">
        <f>IF('Net zero activities &amp; levers'!$C$14="Off",('Activity data'!BJ7*EF!$H38*EF!$H56)*NtoN2O*kgtoGg,IF('Net zero activities &amp; levers'!$C$14="On",('Net zero Activity data'!BJ7*EF!$H38*EF!$H56)*NtoN2O*kgtoGg,"ERROR"))</f>
        <v>1.5185340847279152E-2</v>
      </c>
      <c r="AR1101" s="93">
        <f>IF('Net zero activities &amp; levers'!$C$14="Off",('Activity data'!BK7*EF!$H38*EF!$H56)*NtoN2O*kgtoGg,IF('Net zero activities &amp; levers'!$C$14="On",('Net zero Activity data'!BK7*EF!$H38*EF!$H56)*NtoN2O*kgtoGg,"ERROR"))</f>
        <v>1.5449279481979043E-2</v>
      </c>
      <c r="AS1101" s="93">
        <f>IF('Net zero activities &amp; levers'!$C$14="Off",('Activity data'!BL7*EF!$H38*EF!$H56)*NtoN2O*kgtoGg,IF('Net zero activities &amp; levers'!$C$14="On",('Net zero Activity data'!BL7*EF!$H38*EF!$H56)*NtoN2O*kgtoGg,"ERROR"))</f>
        <v>1.57259610425317E-2</v>
      </c>
      <c r="AT1101" s="93">
        <f>IF('Net zero activities &amp; levers'!$C$14="Off",('Activity data'!BM7*EF!$H38*EF!$H56)*NtoN2O*kgtoGg,IF('Net zero activities &amp; levers'!$C$14="On",('Net zero Activity data'!BM7*EF!$H38*EF!$H56)*NtoN2O*kgtoGg,"ERROR"))</f>
        <v>1.599538786939092E-2</v>
      </c>
      <c r="AU1101" s="93">
        <f>IF('Net zero activities &amp; levers'!$C$14="Off",('Activity data'!BN7*EF!$H38*EF!$H56)*NtoN2O*kgtoGg,IF('Net zero activities &amp; levers'!$C$14="On",('Net zero Activity data'!BN7*EF!$H38*EF!$H56)*NtoN2O*kgtoGg,"ERROR"))</f>
        <v>1.6277612626498489E-2</v>
      </c>
      <c r="AV1101" s="93">
        <f>IF('Net zero activities &amp; levers'!$C$14="Off",('Activity data'!BO7*EF!$H38*EF!$H56)*NtoN2O*kgtoGg,IF('Net zero activities &amp; levers'!$C$14="On",('Net zero Activity data'!BO7*EF!$H38*EF!$H56)*NtoN2O*kgtoGg,"ERROR"))</f>
        <v>1.6580333288134606E-2</v>
      </c>
      <c r="AW1101" s="93">
        <f>IF('Net zero activities &amp; levers'!$C$14="Off",('Activity data'!BP7*EF!$H38*EF!$H56)*NtoN2O*kgtoGg,IF('Net zero activities &amp; levers'!$C$14="On",('Net zero Activity data'!BP7*EF!$H38*EF!$H56)*NtoN2O*kgtoGg,"ERROR"))</f>
        <v>1.690061655573832E-2</v>
      </c>
      <c r="AY1101" s="79"/>
    </row>
    <row r="1102" spans="1:51" x14ac:dyDescent="0.25">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0.46906920988966821</v>
      </c>
      <c r="S1102" s="93">
        <f>IF('Net zero activities &amp; levers'!$C$14="Off",('Activity data'!AL8*EF!$H39*EF!$H57)*NtoN2O*kgtoGg,IF('Net zero activities &amp; levers'!$C$14="On",('Net zero Activity data'!AL8*EF!$H39*EF!$H57)*NtoN2O*kgtoGg,"ERROR"))</f>
        <v>0.41625563284018546</v>
      </c>
      <c r="T1102" s="93">
        <f>IF('Net zero activities &amp; levers'!$C$14="Off",('Activity data'!AM8*EF!$H39*EF!$H57)*NtoN2O*kgtoGg,IF('Net zero activities &amp; levers'!$C$14="On",('Net zero Activity data'!AM8*EF!$H39*EF!$H57)*NtoN2O*kgtoGg,"ERROR"))</f>
        <v>0.43182568050754744</v>
      </c>
      <c r="U1102" s="93">
        <f>IF('Net zero activities &amp; levers'!$C$14="Off",('Activity data'!AN8*EF!$H39*EF!$H57)*NtoN2O*kgtoGg,IF('Net zero activities &amp; levers'!$C$14="On",('Net zero Activity data'!AN8*EF!$H39*EF!$H57)*NtoN2O*kgtoGg,"ERROR"))</f>
        <v>0.43276986250657662</v>
      </c>
      <c r="V1102" s="93">
        <f>IF('Net zero activities &amp; levers'!$C$14="Off",('Activity data'!AO8*EF!$H39*EF!$H57)*NtoN2O*kgtoGg,IF('Net zero activities &amp; levers'!$C$14="On",('Net zero Activity data'!AO8*EF!$H39*EF!$H57)*NtoN2O*kgtoGg,"ERROR"))</f>
        <v>0.42451039024353943</v>
      </c>
      <c r="W1102" s="93">
        <f>IF('Net zero activities &amp; levers'!$C$14="Off",('Activity data'!AP8*EF!$H39*EF!$H57)*NtoN2O*kgtoGg,IF('Net zero activities &amp; levers'!$C$14="On",('Net zero Activity data'!AP8*EF!$H39*EF!$H57)*NtoN2O*kgtoGg,"ERROR"))</f>
        <v>0.42069180034718484</v>
      </c>
      <c r="X1102" s="93">
        <f>IF('Net zero activities &amp; levers'!$C$14="Off",('Activity data'!AQ8*EF!$H39*EF!$H57)*NtoN2O*kgtoGg,IF('Net zero activities &amp; levers'!$C$14="On",('Net zero Activity data'!AQ8*EF!$H39*EF!$H57)*NtoN2O*kgtoGg,"ERROR"))</f>
        <v>0.41748672112744412</v>
      </c>
      <c r="Y1102" s="93">
        <f>IF('Net zero activities &amp; levers'!$C$14="Off",('Activity data'!AR8*EF!$H39*EF!$H57)*NtoN2O*kgtoGg,IF('Net zero activities &amp; levers'!$C$14="On",('Net zero Activity data'!AR8*EF!$H39*EF!$H57)*NtoN2O*kgtoGg,"ERROR"))</f>
        <v>0.41598667621140395</v>
      </c>
      <c r="Z1102" s="93">
        <f>IF('Net zero activities &amp; levers'!$C$14="Off",('Activity data'!AS8*EF!$H39*EF!$H57)*NtoN2O*kgtoGg,IF('Net zero activities &amp; levers'!$C$14="On",('Net zero Activity data'!AS8*EF!$H39*EF!$H57)*NtoN2O*kgtoGg,"ERROR"))</f>
        <v>0.41562660460689055</v>
      </c>
      <c r="AA1102" s="93">
        <f>IF('Net zero activities &amp; levers'!$C$14="Off",('Activity data'!AT8*EF!$H39*EF!$H57)*NtoN2O*kgtoGg,IF('Net zero activities &amp; levers'!$C$14="On",('Net zero Activity data'!AT8*EF!$H39*EF!$H57)*NtoN2O*kgtoGg,"ERROR"))</f>
        <v>0.41638478302253951</v>
      </c>
      <c r="AB1102" s="93">
        <f>IF('Net zero activities &amp; levers'!$C$14="Off",('Activity data'!AU8*EF!$H39*EF!$H57)*NtoN2O*kgtoGg,IF('Net zero activities &amp; levers'!$C$14="On",('Net zero Activity data'!AU8*EF!$H39*EF!$H57)*NtoN2O*kgtoGg,"ERROR"))</f>
        <v>0.41929640578390009</v>
      </c>
      <c r="AC1102" s="93">
        <f>IF('Net zero activities &amp; levers'!$C$14="Off",('Activity data'!AV8*EF!$H39*EF!$H57)*NtoN2O*kgtoGg,IF('Net zero activities &amp; levers'!$C$14="On",('Net zero Activity data'!AV8*EF!$H39*EF!$H57)*NtoN2O*kgtoGg,"ERROR"))</f>
        <v>0.42444171586713753</v>
      </c>
      <c r="AD1102" s="93">
        <f>IF('Net zero activities &amp; levers'!$C$14="Off",('Activity data'!AW8*EF!$H39*EF!$H57)*NtoN2O*kgtoGg,IF('Net zero activities &amp; levers'!$C$14="On",('Net zero Activity data'!AW8*EF!$H39*EF!$H57)*NtoN2O*kgtoGg,"ERROR"))</f>
        <v>0.42769121343162542</v>
      </c>
      <c r="AE1102" s="93">
        <f>IF('Net zero activities &amp; levers'!$C$14="Off",('Activity data'!AX8*EF!$H39*EF!$H57)*NtoN2O*kgtoGg,IF('Net zero activities &amp; levers'!$C$14="On",('Net zero Activity data'!AX8*EF!$H39*EF!$H57)*NtoN2O*kgtoGg,"ERROR"))</f>
        <v>0.43122464412194694</v>
      </c>
      <c r="AF1102" s="93">
        <f>IF('Net zero activities &amp; levers'!$C$14="Off",('Activity data'!AY8*EF!$H39*EF!$H57)*NtoN2O*kgtoGg,IF('Net zero activities &amp; levers'!$C$14="On",('Net zero Activity data'!AY8*EF!$H39*EF!$H57)*NtoN2O*kgtoGg,"ERROR"))</f>
        <v>0.43513842510634143</v>
      </c>
      <c r="AG1102" s="93">
        <f>IF('Net zero activities &amp; levers'!$C$14="Off",('Activity data'!AZ8*EF!$H39*EF!$H57)*NtoN2O*kgtoGg,IF('Net zero activities &amp; levers'!$C$14="On",('Net zero Activity data'!AZ8*EF!$H39*EF!$H57)*NtoN2O*kgtoGg,"ERROR"))</f>
        <v>0.44072443701805641</v>
      </c>
      <c r="AH1102" s="93">
        <f>IF('Net zero activities &amp; levers'!$C$14="Off",('Activity data'!BA8*EF!$H39*EF!$H57)*NtoN2O*kgtoGg,IF('Net zero activities &amp; levers'!$C$14="On",('Net zero Activity data'!BA8*EF!$H39*EF!$H57)*NtoN2O*kgtoGg,"ERROR"))</f>
        <v>0.44666051556625885</v>
      </c>
      <c r="AI1102" s="93">
        <f>IF('Net zero activities &amp; levers'!$C$14="Off",('Activity data'!BB8*EF!$H39*EF!$H57)*NtoN2O*kgtoGg,IF('Net zero activities &amp; levers'!$C$14="On",('Net zero Activity data'!BB8*EF!$H39*EF!$H57)*NtoN2O*kgtoGg,"ERROR"))</f>
        <v>0.45294268891437839</v>
      </c>
      <c r="AJ1102" s="93">
        <f>IF('Net zero activities &amp; levers'!$C$14="Off",('Activity data'!BC8*EF!$H39*EF!$H57)*NtoN2O*kgtoGg,IF('Net zero activities &amp; levers'!$C$14="On",('Net zero Activity data'!BC8*EF!$H39*EF!$H57)*NtoN2O*kgtoGg,"ERROR"))</f>
        <v>0.45963621470445037</v>
      </c>
      <c r="AK1102" s="93">
        <f>IF('Net zero activities &amp; levers'!$C$14="Off",('Activity data'!BD8*EF!$H39*EF!$H57)*NtoN2O*kgtoGg,IF('Net zero activities &amp; levers'!$C$14="On",('Net zero Activity data'!BD8*EF!$H39*EF!$H57)*NtoN2O*kgtoGg,"ERROR"))</f>
        <v>0.46641324596689721</v>
      </c>
      <c r="AL1102" s="93">
        <f>IF('Net zero activities &amp; levers'!$C$14="Off",('Activity data'!BE8*EF!$H39*EF!$H57)*NtoN2O*kgtoGg,IF('Net zero activities &amp; levers'!$C$14="On",('Net zero Activity data'!BE8*EF!$H39*EF!$H57)*NtoN2O*kgtoGg,"ERROR"))</f>
        <v>0.47264962005514738</v>
      </c>
      <c r="AM1102" s="93">
        <f>IF('Net zero activities &amp; levers'!$C$14="Off",('Activity data'!BF8*EF!$H39*EF!$H57)*NtoN2O*kgtoGg,IF('Net zero activities &amp; levers'!$C$14="On",('Net zero Activity data'!BF8*EF!$H39*EF!$H57)*NtoN2O*kgtoGg,"ERROR"))</f>
        <v>0.47812233722890674</v>
      </c>
      <c r="AN1102" s="93">
        <f>IF('Net zero activities &amp; levers'!$C$14="Off",('Activity data'!BG8*EF!$H39*EF!$H57)*NtoN2O*kgtoGg,IF('Net zero activities &amp; levers'!$C$14="On",('Net zero Activity data'!BG8*EF!$H39*EF!$H57)*NtoN2O*kgtoGg,"ERROR"))</f>
        <v>0.48610117669198055</v>
      </c>
      <c r="AO1102" s="93">
        <f>IF('Net zero activities &amp; levers'!$C$14="Off",('Activity data'!BH8*EF!$H39*EF!$H57)*NtoN2O*kgtoGg,IF('Net zero activities &amp; levers'!$C$14="On",('Net zero Activity data'!BH8*EF!$H39*EF!$H57)*NtoN2O*kgtoGg,"ERROR"))</f>
        <v>0.49310549660544545</v>
      </c>
      <c r="AP1102" s="93">
        <f>IF('Net zero activities &amp; levers'!$C$14="Off",('Activity data'!BI8*EF!$H39*EF!$H57)*NtoN2O*kgtoGg,IF('Net zero activities &amp; levers'!$C$14="On",('Net zero Activity data'!BI8*EF!$H39*EF!$H57)*NtoN2O*kgtoGg,"ERROR"))</f>
        <v>0.50014466528570589</v>
      </c>
      <c r="AQ1102" s="93">
        <f>IF('Net zero activities &amp; levers'!$C$14="Off",('Activity data'!BJ8*EF!$H39*EF!$H57)*NtoN2O*kgtoGg,IF('Net zero activities &amp; levers'!$C$14="On",('Net zero Activity data'!BJ8*EF!$H39*EF!$H57)*NtoN2O*kgtoGg,"ERROR"))</f>
        <v>0.50742581284770016</v>
      </c>
      <c r="AR1102" s="93">
        <f>IF('Net zero activities &amp; levers'!$C$14="Off",('Activity data'!BK8*EF!$H39*EF!$H57)*NtoN2O*kgtoGg,IF('Net zero activities &amp; levers'!$C$14="On",('Net zero Activity data'!BK8*EF!$H39*EF!$H57)*NtoN2O*kgtoGg,"ERROR"))</f>
        <v>0.51496539369300465</v>
      </c>
      <c r="AS1102" s="93">
        <f>IF('Net zero activities &amp; levers'!$C$14="Off",('Activity data'!BL8*EF!$H39*EF!$H57)*NtoN2O*kgtoGg,IF('Net zero activities &amp; levers'!$C$14="On",('Net zero Activity data'!BL8*EF!$H39*EF!$H57)*NtoN2O*kgtoGg,"ERROR"))</f>
        <v>0.5227731481986807</v>
      </c>
      <c r="AT1102" s="93">
        <f>IF('Net zero activities &amp; levers'!$C$14="Off",('Activity data'!BM8*EF!$H39*EF!$H57)*NtoN2O*kgtoGg,IF('Net zero activities &amp; levers'!$C$14="On",('Net zero Activity data'!BM8*EF!$H39*EF!$H57)*NtoN2O*kgtoGg,"ERROR"))</f>
        <v>0.52946550826491434</v>
      </c>
      <c r="AU1102" s="93">
        <f>IF('Net zero activities &amp; levers'!$C$14="Off",('Activity data'!BN8*EF!$H39*EF!$H57)*NtoN2O*kgtoGg,IF('Net zero activities &amp; levers'!$C$14="On",('Net zero Activity data'!BN8*EF!$H39*EF!$H57)*NtoN2O*kgtoGg,"ERROR"))</f>
        <v>0.53638897290676979</v>
      </c>
      <c r="AV1102" s="93">
        <f>IF('Net zero activities &amp; levers'!$C$14="Off",('Activity data'!BO8*EF!$H39*EF!$H57)*NtoN2O*kgtoGg,IF('Net zero activities &amp; levers'!$C$14="On",('Net zero Activity data'!BO8*EF!$H39*EF!$H57)*NtoN2O*kgtoGg,"ERROR"))</f>
        <v>0.54398533982982011</v>
      </c>
      <c r="AW1102" s="93">
        <f>IF('Net zero activities &amp; levers'!$C$14="Off",('Activity data'!BP8*EF!$H39*EF!$H57)*NtoN2O*kgtoGg,IF('Net zero activities &amp; levers'!$C$14="On",('Net zero Activity data'!BP8*EF!$H39*EF!$H57)*NtoN2O*kgtoGg,"ERROR"))</f>
        <v>0.55199781660523584</v>
      </c>
      <c r="AY1102" s="79"/>
    </row>
    <row r="1103" spans="1:51" x14ac:dyDescent="0.25">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0.71847062359542524</v>
      </c>
      <c r="S1103" s="93">
        <f>IF('Net zero activities &amp; levers'!$C$14="Off",('Activity data'!AL9*EF!$H40*EF!$H58)*NtoN2O*kgtoGg,IF('Net zero activities &amp; levers'!$C$14="On",('Net zero Activity data'!AL9*EF!$H40*EF!$H58)*NtoN2O*kgtoGg,"ERROR"))</f>
        <v>0.63757636996071732</v>
      </c>
      <c r="T1103" s="93">
        <f>IF('Net zero activities &amp; levers'!$C$14="Off",('Activity data'!AM9*EF!$H40*EF!$H58)*NtoN2O*kgtoGg,IF('Net zero activities &amp; levers'!$C$14="On",('Net zero Activity data'!AM9*EF!$H40*EF!$H58)*NtoN2O*kgtoGg,"ERROR"))</f>
        <v>0.66142492284188215</v>
      </c>
      <c r="U1103" s="93">
        <f>IF('Net zero activities &amp; levers'!$C$14="Off",('Activity data'!AN9*EF!$H40*EF!$H58)*NtoN2O*kgtoGg,IF('Net zero activities &amp; levers'!$C$14="On",('Net zero Activity data'!AN9*EF!$H40*EF!$H58)*NtoN2O*kgtoGg,"ERROR"))</f>
        <v>0.66287112100481371</v>
      </c>
      <c r="V1103" s="93">
        <f>IF('Net zero activities &amp; levers'!$C$14="Off",('Activity data'!AO9*EF!$H40*EF!$H58)*NtoN2O*kgtoGg,IF('Net zero activities &amp; levers'!$C$14="On",('Net zero Activity data'!AO9*EF!$H40*EF!$H58)*NtoN2O*kgtoGg,"ERROR"))</f>
        <v>0.65022013462097228</v>
      </c>
      <c r="W1103" s="93">
        <f>IF('Net zero activities &amp; levers'!$C$14="Off",('Activity data'!AP9*EF!$H40*EF!$H58)*NtoN2O*kgtoGg,IF('Net zero activities &amp; levers'!$C$14="On",('Net zero Activity data'!AP9*EF!$H40*EF!$H58)*NtoN2O*kgtoGg,"ERROR"))</f>
        <v>0.64437122233629163</v>
      </c>
      <c r="X1103" s="93">
        <f>IF('Net zero activities &amp; levers'!$C$14="Off",('Activity data'!AQ9*EF!$H40*EF!$H58)*NtoN2O*kgtoGg,IF('Net zero activities &amp; levers'!$C$14="On",('Net zero Activity data'!AQ9*EF!$H40*EF!$H58)*NtoN2O*kgtoGg,"ERROR"))</f>
        <v>0.6394620208429308</v>
      </c>
      <c r="Y1103" s="93">
        <f>IF('Net zero activities &amp; levers'!$C$14="Off",('Activity data'!AR9*EF!$H40*EF!$H58)*NtoN2O*kgtoGg,IF('Net zero activities &amp; levers'!$C$14="On",('Net zero Activity data'!AR9*EF!$H40*EF!$H58)*NtoN2O*kgtoGg,"ERROR"))</f>
        <v>0.63716441063205809</v>
      </c>
      <c r="Z1103" s="93">
        <f>IF('Net zero activities &amp; levers'!$C$14="Off",('Activity data'!AS9*EF!$H40*EF!$H58)*NtoN2O*kgtoGg,IF('Net zero activities &amp; levers'!$C$14="On",('Net zero Activity data'!AS9*EF!$H40*EF!$H58)*NtoN2O*kgtoGg,"ERROR"))</f>
        <v>0.63661289101665963</v>
      </c>
      <c r="AA1103" s="93">
        <f>IF('Net zero activities &amp; levers'!$C$14="Off",('Activity data'!AT9*EF!$H40*EF!$H58)*NtoN2O*kgtoGg,IF('Net zero activities &amp; levers'!$C$14="On",('Net zero Activity data'!AT9*EF!$H40*EF!$H58)*NtoN2O*kgtoGg,"ERROR"))</f>
        <v>0.63777418855570711</v>
      </c>
      <c r="AB1103" s="93">
        <f>IF('Net zero activities &amp; levers'!$C$14="Off",('Activity data'!AU9*EF!$H40*EF!$H58)*NtoN2O*kgtoGg,IF('Net zero activities &amp; levers'!$C$14="On",('Net zero Activity data'!AU9*EF!$H40*EF!$H58)*NtoN2O*kgtoGg,"ERROR"))</f>
        <v>0.64223390447166229</v>
      </c>
      <c r="AC1103" s="93">
        <f>IF('Net zero activities &amp; levers'!$C$14="Off",('Activity data'!AV9*EF!$H40*EF!$H58)*NtoN2O*kgtoGg,IF('Net zero activities &amp; levers'!$C$14="On",('Net zero Activity data'!AV9*EF!$H40*EF!$H58)*NtoN2O*kgtoGg,"ERROR"))</f>
        <v>0.65011494647176482</v>
      </c>
      <c r="AD1103" s="93">
        <f>IF('Net zero activities &amp; levers'!$C$14="Off",('Activity data'!AW9*EF!$H40*EF!$H58)*NtoN2O*kgtoGg,IF('Net zero activities &amp; levers'!$C$14="On",('Net zero Activity data'!AW9*EF!$H40*EF!$H58)*NtoN2O*kgtoGg,"ERROR"))</f>
        <v>0.65509218328950125</v>
      </c>
      <c r="AE1103" s="93">
        <f>IF('Net zero activities &amp; levers'!$C$14="Off",('Activity data'!AX9*EF!$H40*EF!$H58)*NtoN2O*kgtoGg,IF('Net zero activities &amp; levers'!$C$14="On",('Net zero Activity data'!AX9*EF!$H40*EF!$H58)*NtoN2O*kgtoGg,"ERROR"))</f>
        <v>0.6605043188506986</v>
      </c>
      <c r="AF1103" s="93">
        <f>IF('Net zero activities &amp; levers'!$C$14="Off",('Activity data'!AY9*EF!$H40*EF!$H58)*NtoN2O*kgtoGg,IF('Net zero activities &amp; levers'!$C$14="On",('Net zero Activity data'!AY9*EF!$H40*EF!$H58)*NtoN2O*kgtoGg,"ERROR"))</f>
        <v>0.66649903478000705</v>
      </c>
      <c r="AG1103" s="93">
        <f>IF('Net zero activities &amp; levers'!$C$14="Off",('Activity data'!AZ9*EF!$H40*EF!$H58)*NtoN2O*kgtoGg,IF('Net zero activities &amp; levers'!$C$14="On",('Net zero Activity data'!AZ9*EF!$H40*EF!$H58)*NtoN2O*kgtoGg,"ERROR"))</f>
        <v>0.67505509724798551</v>
      </c>
      <c r="AH1103" s="93">
        <f>IF('Net zero activities &amp; levers'!$C$14="Off",('Activity data'!BA9*EF!$H40*EF!$H58)*NtoN2O*kgtoGg,IF('Net zero activities &amp; levers'!$C$14="On",('Net zero Activity data'!BA9*EF!$H40*EF!$H58)*NtoN2O*kgtoGg,"ERROR"))</f>
        <v>0.68414735477911104</v>
      </c>
      <c r="AI1103" s="93">
        <f>IF('Net zero activities &amp; levers'!$C$14="Off",('Activity data'!BB9*EF!$H40*EF!$H58)*NtoN2O*kgtoGg,IF('Net zero activities &amp; levers'!$C$14="On",('Net zero Activity data'!BB9*EF!$H40*EF!$H58)*NtoN2O*kgtoGg,"ERROR"))</f>
        <v>0.69376972373404577</v>
      </c>
      <c r="AJ1103" s="93">
        <f>IF('Net zero activities &amp; levers'!$C$14="Off",('Activity data'!BC9*EF!$H40*EF!$H58)*NtoN2O*kgtoGg,IF('Net zero activities &amp; levers'!$C$14="On",('Net zero Activity data'!BC9*EF!$H40*EF!$H58)*NtoN2O*kgtoGg,"ERROR"))</f>
        <v>0.70402215886952646</v>
      </c>
      <c r="AK1103" s="93">
        <f>IF('Net zero activities &amp; levers'!$C$14="Off",('Activity data'!BD9*EF!$H40*EF!$H58)*NtoN2O*kgtoGg,IF('Net zero activities &amp; levers'!$C$14="On",('Net zero Activity data'!BD9*EF!$H40*EF!$H58)*NtoN2O*kgtoGg,"ERROR"))</f>
        <v>0.71440249885901574</v>
      </c>
      <c r="AL1103" s="93">
        <f>IF('Net zero activities &amp; levers'!$C$14="Off",('Activity data'!BE9*EF!$H40*EF!$H58)*NtoN2O*kgtoGg,IF('Net zero activities &amp; levers'!$C$14="On",('Net zero Activity data'!BE9*EF!$H40*EF!$H58)*NtoN2O*kgtoGg,"ERROR"))</f>
        <v>0.72395471734978678</v>
      </c>
      <c r="AM1103" s="93">
        <f>IF('Net zero activities &amp; levers'!$C$14="Off",('Activity data'!BF9*EF!$H40*EF!$H58)*NtoN2O*kgtoGg,IF('Net zero activities &amp; levers'!$C$14="On",('Net zero Activity data'!BF9*EF!$H40*EF!$H58)*NtoN2O*kgtoGg,"ERROR"))</f>
        <v>0.73233724691619606</v>
      </c>
      <c r="AN1103" s="93">
        <f>IF('Net zero activities &amp; levers'!$C$14="Off",('Activity data'!BG9*EF!$H40*EF!$H58)*NtoN2O*kgtoGg,IF('Net zero activities &amp; levers'!$C$14="On",('Net zero Activity data'!BG9*EF!$H40*EF!$H58)*NtoN2O*kgtoGg,"ERROR"))</f>
        <v>0.74455838964681953</v>
      </c>
      <c r="AO1103" s="93">
        <f>IF('Net zero activities &amp; levers'!$C$14="Off",('Activity data'!BH9*EF!$H40*EF!$H58)*NtoN2O*kgtoGg,IF('Net zero activities &amp; levers'!$C$14="On",('Net zero Activity data'!BH9*EF!$H40*EF!$H58)*NtoN2O*kgtoGg,"ERROR"))</f>
        <v>0.75528686636195619</v>
      </c>
      <c r="AP1103" s="93">
        <f>IF('Net zero activities &amp; levers'!$C$14="Off",('Activity data'!BI9*EF!$H40*EF!$H58)*NtoN2O*kgtoGg,IF('Net zero activities &amp; levers'!$C$14="On",('Net zero Activity data'!BI9*EF!$H40*EF!$H58)*NtoN2O*kgtoGg,"ERROR"))</f>
        <v>0.7660687207337018</v>
      </c>
      <c r="AQ1103" s="93">
        <f>IF('Net zero activities &amp; levers'!$C$14="Off",('Activity data'!BJ9*EF!$H40*EF!$H58)*NtoN2O*kgtoGg,IF('Net zero activities &amp; levers'!$C$14="On",('Net zero Activity data'!BJ9*EF!$H40*EF!$H58)*NtoN2O*kgtoGg,"ERROR"))</f>
        <v>0.77722121277338774</v>
      </c>
      <c r="AR1103" s="93">
        <f>IF('Net zero activities &amp; levers'!$C$14="Off",('Activity data'!BK9*EF!$H40*EF!$H58)*NtoN2O*kgtoGg,IF('Net zero activities &amp; levers'!$C$14="On",('Net zero Activity data'!BK9*EF!$H40*EF!$H58)*NtoN2O*kgtoGg,"ERROR"))</f>
        <v>0.78876954559371559</v>
      </c>
      <c r="AS1103" s="93">
        <f>IF('Net zero activities &amp; levers'!$C$14="Off",('Activity data'!BL9*EF!$H40*EF!$H58)*NtoN2O*kgtoGg,IF('Net zero activities &amp; levers'!$C$14="On",('Net zero Activity data'!BL9*EF!$H40*EF!$H58)*NtoN2O*kgtoGg,"ERROR"))</f>
        <v>0.80072863847447084</v>
      </c>
      <c r="AT1103" s="93">
        <f>IF('Net zero activities &amp; levers'!$C$14="Off",('Activity data'!BM9*EF!$H40*EF!$H58)*NtoN2O*kgtoGg,IF('Net zero activities &amp; levers'!$C$14="On",('Net zero Activity data'!BM9*EF!$H40*EF!$H58)*NtoN2O*kgtoGg,"ERROR"))</f>
        <v>0.8109792880774217</v>
      </c>
      <c r="AU1103" s="93">
        <f>IF('Net zero activities &amp; levers'!$C$14="Off",('Activity data'!BN9*EF!$H40*EF!$H58)*NtoN2O*kgtoGg,IF('Net zero activities &amp; levers'!$C$14="On",('Net zero Activity data'!BN9*EF!$H40*EF!$H58)*NtoN2O*kgtoGg,"ERROR"))</f>
        <v>0.82158391923589136</v>
      </c>
      <c r="AV1103" s="93">
        <f>IF('Net zero activities &amp; levers'!$C$14="Off",('Activity data'!BO9*EF!$H40*EF!$H58)*NtoN2O*kgtoGg,IF('Net zero activities &amp; levers'!$C$14="On",('Net zero Activity data'!BO9*EF!$H40*EF!$H58)*NtoN2O*kgtoGg,"ERROR"))</f>
        <v>0.83321923096642969</v>
      </c>
      <c r="AW1103" s="93">
        <f>IF('Net zero activities &amp; levers'!$C$14="Off",('Activity data'!BP9*EF!$H40*EF!$H58)*NtoN2O*kgtoGg,IF('Net zero activities &amp; levers'!$C$14="On",('Net zero Activity data'!BP9*EF!$H40*EF!$H58)*NtoN2O*kgtoGg,"ERROR"))</f>
        <v>0.84549189577581019</v>
      </c>
      <c r="AY1103" s="79"/>
    </row>
    <row r="1104" spans="1:51" x14ac:dyDescent="0.25">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1.0806972456941148</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1.1399714801203364</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1.0730279236263234</v>
      </c>
      <c r="T1104" s="93">
        <f>IF('Net zero activities &amp; levers'!$C$14="Off",('Activity data'!AM10*EF!$H41*EF!$H59)*NtoN2O*kgtoGg,IF('Net zero activities &amp; levers'!$C$14="On",('Net zero Activity data'!AM10*EF!$H41*EF!$H59)*NtoN2O*kgtoGg,"ERROR"))</f>
        <v>1.1399836803648578</v>
      </c>
      <c r="U1104" s="93">
        <f>IF('Net zero activities &amp; levers'!$C$14="Off",('Activity data'!AN10*EF!$H41*EF!$H59)*NtoN2O*kgtoGg,IF('Net zero activities &amp; levers'!$C$14="On",('Net zero Activity data'!AN10*EF!$H41*EF!$H59)*NtoN2O*kgtoGg,"ERROR"))</f>
        <v>1.1696235962340178</v>
      </c>
      <c r="V1104" s="93">
        <f>IF('Net zero activities &amp; levers'!$C$14="Off",('Activity data'!AO10*EF!$H41*EF!$H59)*NtoN2O*kgtoGg,IF('Net zero activities &amp; levers'!$C$14="On",('Net zero Activity data'!AO10*EF!$H41*EF!$H59)*NtoN2O*kgtoGg,"ERROR"))</f>
        <v>1.1742166812929704</v>
      </c>
      <c r="W1104" s="93">
        <f>IF('Net zero activities &amp; levers'!$C$14="Off",('Activity data'!AP10*EF!$H41*EF!$H59)*NtoN2O*kgtoGg,IF('Net zero activities &amp; levers'!$C$14="On",('Net zero Activity data'!AP10*EF!$H41*EF!$H59)*NtoN2O*kgtoGg,"ERROR"))</f>
        <v>1.1906320978964438</v>
      </c>
      <c r="X1104" s="93">
        <f>IF('Net zero activities &amp; levers'!$C$14="Off",('Activity data'!AQ10*EF!$H41*EF!$H59)*NtoN2O*kgtoGg,IF('Net zero activities &amp; levers'!$C$14="On",('Net zero Activity data'!AQ10*EF!$H41*EF!$H59)*NtoN2O*kgtoGg,"ERROR"))</f>
        <v>1.2086554142510495</v>
      </c>
      <c r="Y1104" s="93">
        <f>IF('Net zero activities &amp; levers'!$C$14="Off",('Activity data'!AR10*EF!$H41*EF!$H59)*NtoN2O*kgtoGg,IF('Net zero activities &amp; levers'!$C$14="On",('Net zero Activity data'!AR10*EF!$H41*EF!$H59)*NtoN2O*kgtoGg,"ERROR"))</f>
        <v>1.2316496153579204</v>
      </c>
      <c r="Z1104" s="93">
        <f>IF('Net zero activities &amp; levers'!$C$14="Off",('Activity data'!AS10*EF!$H41*EF!$H59)*NtoN2O*kgtoGg,IF('Net zero activities &amp; levers'!$C$14="On",('Net zero Activity data'!AS10*EF!$H41*EF!$H59)*NtoN2O*kgtoGg,"ERROR"))</f>
        <v>1.258255330154235</v>
      </c>
      <c r="AA1104" s="93">
        <f>IF('Net zero activities &amp; levers'!$C$14="Off",('Activity data'!AT10*EF!$H41*EF!$H59)*NtoN2O*kgtoGg,IF('Net zero activities &amp; levers'!$C$14="On",('Net zero Activity data'!AT10*EF!$H41*EF!$H59)*NtoN2O*kgtoGg,"ERROR"))</f>
        <v>1.2886505984138643</v>
      </c>
      <c r="AB1104" s="93">
        <f>IF('Net zero activities &amp; levers'!$C$14="Off",('Activity data'!AU10*EF!$H41*EF!$H59)*NtoN2O*kgtoGg,IF('Net zero activities &amp; levers'!$C$14="On",('Net zero Activity data'!AU10*EF!$H41*EF!$H59)*NtoN2O*kgtoGg,"ERROR"))</f>
        <v>1.3263568789383806</v>
      </c>
      <c r="AC1104" s="93">
        <f>IF('Net zero activities &amp; levers'!$C$14="Off",('Activity data'!AV10*EF!$H41*EF!$H59)*NtoN2O*kgtoGg,IF('Net zero activities &amp; levers'!$C$14="On",('Net zero Activity data'!AV10*EF!$H41*EF!$H59)*NtoN2O*kgtoGg,"ERROR"))</f>
        <v>1.3721025217002476</v>
      </c>
      <c r="AD1104" s="93">
        <f>IF('Net zero activities &amp; levers'!$C$14="Off",('Activity data'!AW10*EF!$H41*EF!$H59)*NtoN2O*kgtoGg,IF('Net zero activities &amp; levers'!$C$14="On",('Net zero Activity data'!AW10*EF!$H41*EF!$H59)*NtoN2O*kgtoGg,"ERROR"))</f>
        <v>1.4284582496070619</v>
      </c>
      <c r="AE1104" s="93">
        <f>IF('Net zero activities &amp; levers'!$C$14="Off",('Activity data'!AX10*EF!$H41*EF!$H59)*NtoN2O*kgtoGg,IF('Net zero activities &amp; levers'!$C$14="On",('Net zero Activity data'!AX10*EF!$H41*EF!$H59)*NtoN2O*kgtoGg,"ERROR"))</f>
        <v>1.4881141333678853</v>
      </c>
      <c r="AF1104" s="93">
        <f>IF('Net zero activities &amp; levers'!$C$14="Off",('Activity data'!AY10*EF!$H41*EF!$H59)*NtoN2O*kgtoGg,IF('Net zero activities &amp; levers'!$C$14="On",('Net zero Activity data'!AY10*EF!$H41*EF!$H59)*NtoN2O*kgtoGg,"ERROR"))</f>
        <v>1.5516408950610387</v>
      </c>
      <c r="AG1104" s="93">
        <f>IF('Net zero activities &amp; levers'!$C$14="Off",('Activity data'!AZ10*EF!$H41*EF!$H59)*NtoN2O*kgtoGg,IF('Net zero activities &amp; levers'!$C$14="On",('Net zero Activity data'!AZ10*EF!$H41*EF!$H59)*NtoN2O*kgtoGg,"ERROR"))</f>
        <v>1.6240766416178025</v>
      </c>
      <c r="AH1104" s="93">
        <f>IF('Net zero activities &amp; levers'!$C$14="Off",('Activity data'!BA10*EF!$H41*EF!$H59)*NtoN2O*kgtoGg,IF('Net zero activities &amp; levers'!$C$14="On",('Net zero Activity data'!BA10*EF!$H41*EF!$H59)*NtoN2O*kgtoGg,"ERROR"))</f>
        <v>1.7011625484502222</v>
      </c>
      <c r="AI1104" s="93">
        <f>IF('Net zero activities &amp; levers'!$C$14="Off",('Activity data'!BB10*EF!$H41*EF!$H59)*NtoN2O*kgtoGg,IF('Net zero activities &amp; levers'!$C$14="On",('Net zero Activity data'!BB10*EF!$H41*EF!$H59)*NtoN2O*kgtoGg,"ERROR"))</f>
        <v>1.7832094854123086</v>
      </c>
      <c r="AJ1104" s="93">
        <f>IF('Net zero activities &amp; levers'!$C$14="Off",('Activity data'!BC10*EF!$H41*EF!$H59)*NtoN2O*kgtoGg,IF('Net zero activities &amp; levers'!$C$14="On",('Net zero Activity data'!BC10*EF!$H41*EF!$H59)*NtoN2O*kgtoGg,"ERROR"))</f>
        <v>1.8708328528345561</v>
      </c>
      <c r="AK1104" s="93">
        <f>IF('Net zero activities &amp; levers'!$C$14="Off",('Activity data'!BD10*EF!$H41*EF!$H59)*NtoN2O*kgtoGg,IF('Net zero activities &amp; levers'!$C$14="On",('Net zero Activity data'!BD10*EF!$H41*EF!$H59)*NtoN2O*kgtoGg,"ERROR"))</f>
        <v>1.9630568988587167</v>
      </c>
      <c r="AL1104" s="93">
        <f>IF('Net zero activities &amp; levers'!$C$14="Off",('Activity data'!BE10*EF!$H41*EF!$H59)*NtoN2O*kgtoGg,IF('Net zero activities &amp; levers'!$C$14="On",('Net zero Activity data'!BE10*EF!$H41*EF!$H59)*NtoN2O*kgtoGg,"ERROR"))</f>
        <v>2.0574589959193124</v>
      </c>
      <c r="AM1104" s="93">
        <f>IF('Net zero activities &amp; levers'!$C$14="Off",('Activity data'!BF10*EF!$H41*EF!$H59)*NtoN2O*kgtoGg,IF('Net zero activities &amp; levers'!$C$14="On",('Net zero Activity data'!BF10*EF!$H41*EF!$H59)*NtoN2O*kgtoGg,"ERROR"))</f>
        <v>2.1530717969647006</v>
      </c>
      <c r="AN1104" s="93">
        <f>IF('Net zero activities &amp; levers'!$C$14="Off",('Activity data'!BG10*EF!$H41*EF!$H59)*NtoN2O*kgtoGg,IF('Net zero activities &amp; levers'!$C$14="On",('Net zero Activity data'!BG10*EF!$H41*EF!$H59)*NtoN2O*kgtoGg,"ERROR"))</f>
        <v>2.250765166821143</v>
      </c>
      <c r="AO1104" s="93">
        <f>IF('Net zero activities &amp; levers'!$C$14="Off",('Activity data'!BH10*EF!$H41*EF!$H59)*NtoN2O*kgtoGg,IF('Net zero activities &amp; levers'!$C$14="On",('Net zero Activity data'!BH10*EF!$H41*EF!$H59)*NtoN2O*kgtoGg,"ERROR"))</f>
        <v>2.3478404843934655</v>
      </c>
      <c r="AP1104" s="93">
        <f>IF('Net zero activities &amp; levers'!$C$14="Off",('Activity data'!BI10*EF!$H41*EF!$H59)*NtoN2O*kgtoGg,IF('Net zero activities &amp; levers'!$C$14="On",('Net zero Activity data'!BI10*EF!$H41*EF!$H59)*NtoN2O*kgtoGg,"ERROR"))</f>
        <v>2.4490417385947705</v>
      </c>
      <c r="AQ1104" s="93">
        <f>IF('Net zero activities &amp; levers'!$C$14="Off",('Activity data'!BJ10*EF!$H41*EF!$H59)*NtoN2O*kgtoGg,IF('Net zero activities &amp; levers'!$C$14="On",('Net zero Activity data'!BJ10*EF!$H41*EF!$H59)*NtoN2O*kgtoGg,"ERROR"))</f>
        <v>2.5556234786795033</v>
      </c>
      <c r="AR1104" s="93">
        <f>IF('Net zero activities &amp; levers'!$C$14="Off",('Activity data'!BK10*EF!$H41*EF!$H59)*NtoN2O*kgtoGg,IF('Net zero activities &amp; levers'!$C$14="On",('Net zero Activity data'!BK10*EF!$H41*EF!$H59)*NtoN2O*kgtoGg,"ERROR"))</f>
        <v>2.6679858346100067</v>
      </c>
      <c r="AS1104" s="93">
        <f>IF('Net zero activities &amp; levers'!$C$14="Off",('Activity data'!BL10*EF!$H41*EF!$H59)*NtoN2O*kgtoGg,IF('Net zero activities &amp; levers'!$C$14="On",('Net zero Activity data'!BL10*EF!$H41*EF!$H59)*NtoN2O*kgtoGg,"ERROR"))</f>
        <v>2.7865239982889407</v>
      </c>
      <c r="AT1104" s="93">
        <f>IF('Net zero activities &amp; levers'!$C$14="Off",('Activity data'!BM10*EF!$H41*EF!$H59)*NtoN2O*kgtoGg,IF('Net zero activities &amp; levers'!$C$14="On",('Net zero Activity data'!BM10*EF!$H41*EF!$H59)*NtoN2O*kgtoGg,"ERROR"))</f>
        <v>2.9040204576293536</v>
      </c>
      <c r="AU1104" s="93">
        <f>IF('Net zero activities &amp; levers'!$C$14="Off",('Activity data'!BN10*EF!$H41*EF!$H59)*NtoN2O*kgtoGg,IF('Net zero activities &amp; levers'!$C$14="On",('Net zero Activity data'!BN10*EF!$H41*EF!$H59)*NtoN2O*kgtoGg,"ERROR"))</f>
        <v>3.0278086268273436</v>
      </c>
      <c r="AV1104" s="93">
        <f>IF('Net zero activities &amp; levers'!$C$14="Off",('Activity data'!BO10*EF!$H41*EF!$H59)*NtoN2O*kgtoGg,IF('Net zero activities &amp; levers'!$C$14="On",('Net zero Activity data'!BO10*EF!$H41*EF!$H59)*NtoN2O*kgtoGg,"ERROR"))</f>
        <v>3.1608379845335159</v>
      </c>
      <c r="AW1104" s="93">
        <f>IF('Net zero activities &amp; levers'!$C$14="Off",('Activity data'!BP10*EF!$H41*EF!$H59)*NtoN2O*kgtoGg,IF('Net zero activities &amp; levers'!$C$14="On",('Net zero Activity data'!BP10*EF!$H41*EF!$H59)*NtoN2O*kgtoGg,"ERROR"))</f>
        <v>3.3022096925832507</v>
      </c>
      <c r="AY1104" s="79"/>
    </row>
    <row r="1105" spans="1:51" x14ac:dyDescent="0.25">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0.11888455997286118</v>
      </c>
      <c r="T1105" s="93">
        <f>IF('Net zero activities &amp; levers'!$C$14="Off",('Activity data'!AM11*EF!$H42*EF!$H60)*NtoN2O*kgtoGg,IF('Net zero activities &amp; levers'!$C$14="On",('Net zero Activity data'!AM11*EF!$H42*EF!$H60)*NtoN2O*kgtoGg,"ERROR"))</f>
        <v>0.11896261577939746</v>
      </c>
      <c r="U1105" s="93">
        <f>IF('Net zero activities &amp; levers'!$C$14="Off",('Activity data'!AN11*EF!$H42*EF!$H60)*NtoN2O*kgtoGg,IF('Net zero activities &amp; levers'!$C$14="On",('Net zero Activity data'!AN11*EF!$H42*EF!$H60)*NtoN2O*kgtoGg,"ERROR"))</f>
        <v>0.11892218599760222</v>
      </c>
      <c r="V1105" s="93">
        <f>IF('Net zero activities &amp; levers'!$C$14="Off",('Activity data'!AO11*EF!$H42*EF!$H60)*NtoN2O*kgtoGg,IF('Net zero activities &amp; levers'!$C$14="On",('Net zero Activity data'!AO11*EF!$H42*EF!$H60)*NtoN2O*kgtoGg,"ERROR"))</f>
        <v>0.11891064770528544</v>
      </c>
      <c r="W1105" s="93">
        <f>IF('Net zero activities &amp; levers'!$C$14="Off",('Activity data'!AP11*EF!$H42*EF!$H60)*NtoN2O*kgtoGg,IF('Net zero activities &amp; levers'!$C$14="On",('Net zero Activity data'!AP11*EF!$H42*EF!$H60)*NtoN2O*kgtoGg,"ERROR"))</f>
        <v>0.11903395070385182</v>
      </c>
      <c r="X1105" s="93">
        <f>IF('Net zero activities &amp; levers'!$C$14="Off",('Activity data'!AQ11*EF!$H42*EF!$H60)*NtoN2O*kgtoGg,IF('Net zero activities &amp; levers'!$C$14="On",('Net zero Activity data'!AQ11*EF!$H42*EF!$H60)*NtoN2O*kgtoGg,"ERROR"))</f>
        <v>0.11923395119710907</v>
      </c>
      <c r="Y1105" s="93">
        <f>IF('Net zero activities &amp; levers'!$C$14="Off",('Activity data'!AR11*EF!$H42*EF!$H60)*NtoN2O*kgtoGg,IF('Net zero activities &amp; levers'!$C$14="On",('Net zero Activity data'!AR11*EF!$H42*EF!$H60)*NtoN2O*kgtoGg,"ERROR"))</f>
        <v>0.11942411379575778</v>
      </c>
      <c r="Z1105" s="93">
        <f>IF('Net zero activities &amp; levers'!$C$14="Off",('Activity data'!AS11*EF!$H42*EF!$H60)*NtoN2O*kgtoGg,IF('Net zero activities &amp; levers'!$C$14="On",('Net zero Activity data'!AS11*EF!$H42*EF!$H60)*NtoN2O*kgtoGg,"ERROR"))</f>
        <v>0.11960643697150085</v>
      </c>
      <c r="AA1105" s="93">
        <f>IF('Net zero activities &amp; levers'!$C$14="Off",('Activity data'!AT11*EF!$H42*EF!$H60)*NtoN2O*kgtoGg,IF('Net zero activities &amp; levers'!$C$14="On",('Net zero Activity data'!AT11*EF!$H42*EF!$H60)*NtoN2O*kgtoGg,"ERROR"))</f>
        <v>0.11978007317047795</v>
      </c>
      <c r="AB1105" s="93">
        <f>IF('Net zero activities &amp; levers'!$C$14="Off",('Activity data'!AU11*EF!$H42*EF!$H60)*NtoN2O*kgtoGg,IF('Net zero activities &amp; levers'!$C$14="On",('Net zero Activity data'!AU11*EF!$H42*EF!$H60)*NtoN2O*kgtoGg,"ERROR"))</f>
        <v>0.11994892516148623</v>
      </c>
      <c r="AC1105" s="93">
        <f>IF('Net zero activities &amp; levers'!$C$14="Off",('Activity data'!AV11*EF!$H42*EF!$H60)*NtoN2O*kgtoGg,IF('Net zero activities &amp; levers'!$C$14="On",('Net zero Activity data'!AV11*EF!$H42*EF!$H60)*NtoN2O*kgtoGg,"ERROR"))</f>
        <v>0.12011612727676894</v>
      </c>
      <c r="AD1105" s="93">
        <f>IF('Net zero activities &amp; levers'!$C$14="Off",('Activity data'!AW11*EF!$H42*EF!$H60)*NtoN2O*kgtoGg,IF('Net zero activities &amp; levers'!$C$14="On",('Net zero Activity data'!AW11*EF!$H42*EF!$H60)*NtoN2O*kgtoGg,"ERROR"))</f>
        <v>0.12028086074895929</v>
      </c>
      <c r="AE1105" s="93">
        <f>IF('Net zero activities &amp; levers'!$C$14="Off",('Activity data'!AX11*EF!$H42*EF!$H60)*NtoN2O*kgtoGg,IF('Net zero activities &amp; levers'!$C$14="On",('Net zero Activity data'!AX11*EF!$H42*EF!$H60)*NtoN2O*kgtoGg,"ERROR"))</f>
        <v>0.12044336569342395</v>
      </c>
      <c r="AF1105" s="93">
        <f>IF('Net zero activities &amp; levers'!$C$14="Off",('Activity data'!AY11*EF!$H42*EF!$H60)*NtoN2O*kgtoGg,IF('Net zero activities &amp; levers'!$C$14="On",('Net zero Activity data'!AY11*EF!$H42*EF!$H60)*NtoN2O*kgtoGg,"ERROR"))</f>
        <v>0.12060435109292991</v>
      </c>
      <c r="AG1105" s="93">
        <f>IF('Net zero activities &amp; levers'!$C$14="Off",('Activity data'!AZ11*EF!$H42*EF!$H60)*NtoN2O*kgtoGg,IF('Net zero activities &amp; levers'!$C$14="On",('Net zero Activity data'!AZ11*EF!$H42*EF!$H60)*NtoN2O*kgtoGg,"ERROR"))</f>
        <v>0.12076479279582561</v>
      </c>
      <c r="AH1105" s="93">
        <f>IF('Net zero activities &amp; levers'!$C$14="Off",('Activity data'!BA11*EF!$H42*EF!$H60)*NtoN2O*kgtoGg,IF('Net zero activities &amp; levers'!$C$14="On",('Net zero Activity data'!BA11*EF!$H42*EF!$H60)*NtoN2O*kgtoGg,"ERROR"))</f>
        <v>0.12092335648513543</v>
      </c>
      <c r="AI1105" s="93">
        <f>IF('Net zero activities &amp; levers'!$C$14="Off",('Activity data'!BB11*EF!$H42*EF!$H60)*NtoN2O*kgtoGg,IF('Net zero activities &amp; levers'!$C$14="On",('Net zero Activity data'!BB11*EF!$H42*EF!$H60)*NtoN2O*kgtoGg,"ERROR"))</f>
        <v>0.1210820496781512</v>
      </c>
      <c r="AJ1105" s="93">
        <f>IF('Net zero activities &amp; levers'!$C$14="Off",('Activity data'!BC11*EF!$H42*EF!$H60)*NtoN2O*kgtoGg,IF('Net zero activities &amp; levers'!$C$14="On",('Net zero Activity data'!BC11*EF!$H42*EF!$H60)*NtoN2O*kgtoGg,"ERROR"))</f>
        <v>0.12123921402019595</v>
      </c>
      <c r="AK1105" s="93">
        <f>IF('Net zero activities &amp; levers'!$C$14="Off",('Activity data'!BD11*EF!$H42*EF!$H60)*NtoN2O*kgtoGg,IF('Net zero activities &amp; levers'!$C$14="On",('Net zero Activity data'!BD11*EF!$H42*EF!$H60)*NtoN2O*kgtoGg,"ERROR"))</f>
        <v>0.12139085367547189</v>
      </c>
      <c r="AL1105" s="93">
        <f>IF('Net zero activities &amp; levers'!$C$14="Off",('Activity data'!BE11*EF!$H42*EF!$H60)*NtoN2O*kgtoGg,IF('Net zero activities &amp; levers'!$C$14="On",('Net zero Activity data'!BE11*EF!$H42*EF!$H60)*NtoN2O*kgtoGg,"ERROR"))</f>
        <v>0.12153554376658857</v>
      </c>
      <c r="AM1105" s="93">
        <f>IF('Net zero activities &amp; levers'!$C$14="Off",('Activity data'!BF11*EF!$H42*EF!$H60)*NtoN2O*kgtoGg,IF('Net zero activities &amp; levers'!$C$14="On",('Net zero Activity data'!BF11*EF!$H42*EF!$H60)*NtoN2O*kgtoGg,"ERROR"))</f>
        <v>0.12167338249519187</v>
      </c>
      <c r="AN1105" s="93">
        <f>IF('Net zero activities &amp; levers'!$C$14="Off",('Activity data'!BG11*EF!$H42*EF!$H60)*NtoN2O*kgtoGg,IF('Net zero activities &amp; levers'!$C$14="On",('Net zero Activity data'!BG11*EF!$H42*EF!$H60)*NtoN2O*kgtoGg,"ERROR"))</f>
        <v>0.12180709588138768</v>
      </c>
      <c r="AO1105" s="93">
        <f>IF('Net zero activities &amp; levers'!$C$14="Off",('Activity data'!BH11*EF!$H42*EF!$H60)*NtoN2O*kgtoGg,IF('Net zero activities &amp; levers'!$C$14="On",('Net zero Activity data'!BH11*EF!$H42*EF!$H60)*NtoN2O*kgtoGg,"ERROR"))</f>
        <v>0.12193147057438727</v>
      </c>
      <c r="AP1105" s="93">
        <f>IF('Net zero activities &amp; levers'!$C$14="Off",('Activity data'!BI11*EF!$H42*EF!$H60)*NtoN2O*kgtoGg,IF('Net zero activities &amp; levers'!$C$14="On",('Net zero Activity data'!BI11*EF!$H42*EF!$H60)*NtoN2O*kgtoGg,"ERROR"))</f>
        <v>0.12204743883303182</v>
      </c>
      <c r="AQ1105" s="93">
        <f>IF('Net zero activities &amp; levers'!$C$14="Off",('Activity data'!BJ11*EF!$H42*EF!$H60)*NtoN2O*kgtoGg,IF('Net zero activities &amp; levers'!$C$14="On",('Net zero Activity data'!BJ11*EF!$H42*EF!$H60)*NtoN2O*kgtoGg,"ERROR"))</f>
        <v>0.1221553911377424</v>
      </c>
      <c r="AR1105" s="93">
        <f>IF('Net zero activities &amp; levers'!$C$14="Off",('Activity data'!BK11*EF!$H42*EF!$H60)*NtoN2O*kgtoGg,IF('Net zero activities &amp; levers'!$C$14="On",('Net zero Activity data'!BK11*EF!$H42*EF!$H60)*NtoN2O*kgtoGg,"ERROR"))</f>
        <v>0.12225368568590833</v>
      </c>
      <c r="AS1105" s="93">
        <f>IF('Net zero activities &amp; levers'!$C$14="Off",('Activity data'!BL11*EF!$H42*EF!$H60)*NtoN2O*kgtoGg,IF('Net zero activities &amp; levers'!$C$14="On",('Net zero Activity data'!BL11*EF!$H42*EF!$H60)*NtoN2O*kgtoGg,"ERROR"))</f>
        <v>0.12234051689113715</v>
      </c>
      <c r="AT1105" s="93">
        <f>IF('Net zero activities &amp; levers'!$C$14="Off",('Activity data'!BM11*EF!$H42*EF!$H60)*NtoN2O*kgtoGg,IF('Net zero activities &amp; levers'!$C$14="On",('Net zero Activity data'!BM11*EF!$H42*EF!$H60)*NtoN2O*kgtoGg,"ERROR"))</f>
        <v>0.12241192155130047</v>
      </c>
      <c r="AU1105" s="93">
        <f>IF('Net zero activities &amp; levers'!$C$14="Off",('Activity data'!BN11*EF!$H42*EF!$H60)*NtoN2O*kgtoGg,IF('Net zero activities &amp; levers'!$C$14="On",('Net zero Activity data'!BN11*EF!$H42*EF!$H60)*NtoN2O*kgtoGg,"ERROR"))</f>
        <v>0.12247195550900628</v>
      </c>
      <c r="AV1105" s="93">
        <f>IF('Net zero activities &amp; levers'!$C$14="Off",('Activity data'!BO11*EF!$H42*EF!$H60)*NtoN2O*kgtoGg,IF('Net zero activities &amp; levers'!$C$14="On",('Net zero Activity data'!BO11*EF!$H42*EF!$H60)*NtoN2O*kgtoGg,"ERROR"))</f>
        <v>0.12252227431416789</v>
      </c>
      <c r="AW1105" s="93">
        <f>IF('Net zero activities &amp; levers'!$C$14="Off",('Activity data'!BP11*EF!$H42*EF!$H60)*NtoN2O*kgtoGg,IF('Net zero activities &amp; levers'!$C$14="On",('Net zero Activity data'!BP11*EF!$H42*EF!$H60)*NtoN2O*kgtoGg,"ERROR"))</f>
        <v>0.12256050316428918</v>
      </c>
      <c r="AY1105" s="79"/>
    </row>
    <row r="1106" spans="1:51" x14ac:dyDescent="0.25">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6.3572501203204429E-2</v>
      </c>
      <c r="T1106" s="93">
        <f>IF('Net zero activities &amp; levers'!$C$14="Off",('Activity data'!AM12*EF!$H43*EF!$H61)*NtoN2O*kgtoGg,IF('Net zero activities &amp; levers'!$C$14="On",('Net zero Activity data'!AM12*EF!$H43*EF!$H61)*NtoN2O*kgtoGg,"ERROR"))</f>
        <v>6.361424087786087E-2</v>
      </c>
      <c r="U1106" s="93">
        <f>IF('Net zero activities &amp; levers'!$C$14="Off",('Activity data'!AN12*EF!$H43*EF!$H61)*NtoN2O*kgtoGg,IF('Net zero activities &amp; levers'!$C$14="On",('Net zero Activity data'!AN12*EF!$H43*EF!$H61)*NtoN2O*kgtoGg,"ERROR"))</f>
        <v>6.3592621397985521E-2</v>
      </c>
      <c r="V1106" s="93">
        <f>IF('Net zero activities &amp; levers'!$C$14="Off",('Activity data'!AO12*EF!$H43*EF!$H61)*NtoN2O*kgtoGg,IF('Net zero activities &amp; levers'!$C$14="On",('Net zero Activity data'!AO12*EF!$H43*EF!$H61)*NtoN2O*kgtoGg,"ERROR"))</f>
        <v>6.3586451394897173E-2</v>
      </c>
      <c r="W1106" s="93">
        <f>IF('Net zero activities &amp; levers'!$C$14="Off",('Activity data'!AP12*EF!$H43*EF!$H61)*NtoN2O*kgtoGg,IF('Net zero activities &amp; levers'!$C$14="On",('Net zero Activity data'!AP12*EF!$H43*EF!$H61)*NtoN2O*kgtoGg,"ERROR"))</f>
        <v>6.3652386618331655E-2</v>
      </c>
      <c r="X1106" s="93">
        <f>IF('Net zero activities &amp; levers'!$C$14="Off",('Activity data'!AQ12*EF!$H43*EF!$H61)*NtoN2O*kgtoGg,IF('Net zero activities &amp; levers'!$C$14="On",('Net zero Activity data'!AQ12*EF!$H43*EF!$H61)*NtoN2O*kgtoGg,"ERROR"))</f>
        <v>6.3759335170785733E-2</v>
      </c>
      <c r="Y1106" s="93">
        <f>IF('Net zero activities &amp; levers'!$C$14="Off",('Activity data'!AR12*EF!$H43*EF!$H61)*NtoN2O*kgtoGg,IF('Net zero activities &amp; levers'!$C$14="On",('Net zero Activity data'!AR12*EF!$H43*EF!$H61)*NtoN2O*kgtoGg,"ERROR"))</f>
        <v>6.3861022993276367E-2</v>
      </c>
      <c r="Z1106" s="93">
        <f>IF('Net zero activities &amp; levers'!$C$14="Off",('Activity data'!AS12*EF!$H43*EF!$H61)*NtoN2O*kgtoGg,IF('Net zero activities &amp; levers'!$C$14="On",('Net zero Activity data'!AS12*EF!$H43*EF!$H61)*NtoN2O*kgtoGg,"ERROR"))</f>
        <v>6.3958518751446689E-2</v>
      </c>
      <c r="AA1106" s="93">
        <f>IF('Net zero activities &amp; levers'!$C$14="Off",('Activity data'!AT12*EF!$H43*EF!$H61)*NtoN2O*kgtoGg,IF('Net zero activities &amp; levers'!$C$14="On",('Net zero Activity data'!AT12*EF!$H43*EF!$H61)*NtoN2O*kgtoGg,"ERROR"))</f>
        <v>6.4051369223122004E-2</v>
      </c>
      <c r="AB1106" s="93">
        <f>IF('Net zero activities &amp; levers'!$C$14="Off",('Activity data'!AU12*EF!$H43*EF!$H61)*NtoN2O*kgtoGg,IF('Net zero activities &amp; levers'!$C$14="On",('Net zero Activity data'!AU12*EF!$H43*EF!$H61)*NtoN2O*kgtoGg,"ERROR"))</f>
        <v>6.4141661380522325E-2</v>
      </c>
      <c r="AC1106" s="93">
        <f>IF('Net zero activities &amp; levers'!$C$14="Off",('Activity data'!AV12*EF!$H43*EF!$H61)*NtoN2O*kgtoGg,IF('Net zero activities &amp; levers'!$C$14="On",('Net zero Activity data'!AV12*EF!$H43*EF!$H61)*NtoN2O*kgtoGg,"ERROR"))</f>
        <v>6.4231071280995658E-2</v>
      </c>
      <c r="AD1106" s="93">
        <f>IF('Net zero activities &amp; levers'!$C$14="Off",('Activity data'!AW12*EF!$H43*EF!$H61)*NtoN2O*kgtoGg,IF('Net zero activities &amp; levers'!$C$14="On",('Net zero Activity data'!AW12*EF!$H43*EF!$H61)*NtoN2O*kgtoGg,"ERROR"))</f>
        <v>6.4319161095698393E-2</v>
      </c>
      <c r="AE1106" s="93">
        <f>IF('Net zero activities &amp; levers'!$C$14="Off",('Activity data'!AX12*EF!$H43*EF!$H61)*NtoN2O*kgtoGg,IF('Net zero activities &amp; levers'!$C$14="On",('Net zero Activity data'!AX12*EF!$H43*EF!$H61)*NtoN2O*kgtoGg,"ERROR"))</f>
        <v>6.4406059224268356E-2</v>
      </c>
      <c r="AF1106" s="93">
        <f>IF('Net zero activities &amp; levers'!$C$14="Off",('Activity data'!AY12*EF!$H43*EF!$H61)*NtoN2O*kgtoGg,IF('Net zero activities &amp; levers'!$C$14="On",('Net zero Activity data'!AY12*EF!$H43*EF!$H61)*NtoN2O*kgtoGg,"ERROR"))</f>
        <v>6.4492144789173769E-2</v>
      </c>
      <c r="AG1106" s="93">
        <f>IF('Net zero activities &amp; levers'!$C$14="Off",('Activity data'!AZ12*EF!$H43*EF!$H61)*NtoN2O*kgtoGg,IF('Net zero activities &amp; levers'!$C$14="On",('Net zero Activity data'!AZ12*EF!$H43*EF!$H61)*NtoN2O*kgtoGg,"ERROR"))</f>
        <v>6.4577939616968963E-2</v>
      </c>
      <c r="AH1106" s="93">
        <f>IF('Net zero activities &amp; levers'!$C$14="Off",('Activity data'!BA12*EF!$H43*EF!$H61)*NtoN2O*kgtoGg,IF('Net zero activities &amp; levers'!$C$14="On",('Net zero Activity data'!BA12*EF!$H43*EF!$H61)*NtoN2O*kgtoGg,"ERROR"))</f>
        <v>6.4662730193068466E-2</v>
      </c>
      <c r="AI1106" s="93">
        <f>IF('Net zero activities &amp; levers'!$C$14="Off",('Activity data'!BB12*EF!$H43*EF!$H61)*NtoN2O*kgtoGg,IF('Net zero activities &amp; levers'!$C$14="On",('Net zero Activity data'!BB12*EF!$H43*EF!$H61)*NtoN2O*kgtoGg,"ERROR"))</f>
        <v>6.4747590020166598E-2</v>
      </c>
      <c r="AJ1106" s="93">
        <f>IF('Net zero activities &amp; levers'!$C$14="Off",('Activity data'!BC12*EF!$H43*EF!$H61)*NtoN2O*kgtoGg,IF('Net zero activities &amp; levers'!$C$14="On",('Net zero Activity data'!BC12*EF!$H43*EF!$H61)*NtoN2O*kgtoGg,"ERROR"))</f>
        <v>6.4831632307289694E-2</v>
      </c>
      <c r="AK1106" s="93">
        <f>IF('Net zero activities &amp; levers'!$C$14="Off",('Activity data'!BD12*EF!$H43*EF!$H61)*NtoN2O*kgtoGg,IF('Net zero activities &amp; levers'!$C$14="On",('Net zero Activity data'!BD12*EF!$H43*EF!$H61)*NtoN2O*kgtoGg,"ERROR"))</f>
        <v>6.4912720315435421E-2</v>
      </c>
      <c r="AL1106" s="93">
        <f>IF('Net zero activities &amp; levers'!$C$14="Off",('Activity data'!BE12*EF!$H43*EF!$H61)*NtoN2O*kgtoGg,IF('Net zero activities &amp; levers'!$C$14="On",('Net zero Activity data'!BE12*EF!$H43*EF!$H61)*NtoN2O*kgtoGg,"ERROR"))</f>
        <v>6.4990092103611341E-2</v>
      </c>
      <c r="AM1106" s="93">
        <f>IF('Net zero activities &amp; levers'!$C$14="Off",('Activity data'!BF12*EF!$H43*EF!$H61)*NtoN2O*kgtoGg,IF('Net zero activities &amp; levers'!$C$14="On",('Net zero Activity data'!BF12*EF!$H43*EF!$H61)*NtoN2O*kgtoGg,"ERROR"))</f>
        <v>6.5063800184307283E-2</v>
      </c>
      <c r="AN1106" s="93">
        <f>IF('Net zero activities &amp; levers'!$C$14="Off",('Activity data'!BG12*EF!$H43*EF!$H61)*NtoN2O*kgtoGg,IF('Net zero activities &amp; levers'!$C$14="On",('Net zero Activity data'!BG12*EF!$H43*EF!$H61)*NtoN2O*kgtoGg,"ERROR"))</f>
        <v>6.5135302273449533E-2</v>
      </c>
      <c r="AO1106" s="93">
        <f>IF('Net zero activities &amp; levers'!$C$14="Off",('Activity data'!BH12*EF!$H43*EF!$H61)*NtoN2O*kgtoGg,IF('Net zero activities &amp; levers'!$C$14="On",('Net zero Activity data'!BH12*EF!$H43*EF!$H61)*NtoN2O*kgtoGg,"ERROR"))</f>
        <v>6.5201810576312164E-2</v>
      </c>
      <c r="AP1106" s="93">
        <f>IF('Net zero activities &amp; levers'!$C$14="Off",('Activity data'!BI12*EF!$H43*EF!$H61)*NtoN2O*kgtoGg,IF('Net zero activities &amp; levers'!$C$14="On",('Net zero Activity data'!BI12*EF!$H43*EF!$H61)*NtoN2O*kgtoGg,"ERROR"))</f>
        <v>6.5263823610333532E-2</v>
      </c>
      <c r="AQ1106" s="93">
        <f>IF('Net zero activities &amp; levers'!$C$14="Off",('Activity data'!BJ12*EF!$H43*EF!$H61)*NtoN2O*kgtoGg,IF('Net zero activities &amp; levers'!$C$14="On",('Net zero Activity data'!BJ12*EF!$H43*EF!$H61)*NtoN2O*kgtoGg,"ERROR"))</f>
        <v>6.5321550181577703E-2</v>
      </c>
      <c r="AR1106" s="93">
        <f>IF('Net zero activities &amp; levers'!$C$14="Off",('Activity data'!BK12*EF!$H43*EF!$H61)*NtoN2O*kgtoGg,IF('Net zero activities &amp; levers'!$C$14="On",('Net zero Activity data'!BK12*EF!$H43*EF!$H61)*NtoN2O*kgtoGg,"ERROR"))</f>
        <v>6.5374112350146701E-2</v>
      </c>
      <c r="AS1106" s="93">
        <f>IF('Net zero activities &amp; levers'!$C$14="Off",('Activity data'!BL12*EF!$H43*EF!$H61)*NtoN2O*kgtoGg,IF('Net zero activities &amp; levers'!$C$14="On",('Net zero Activity data'!BL12*EF!$H43*EF!$H61)*NtoN2O*kgtoGg,"ERROR"))</f>
        <v>6.5420544594166852E-2</v>
      </c>
      <c r="AT1106" s="93">
        <f>IF('Net zero activities &amp; levers'!$C$14="Off",('Activity data'!BM12*EF!$H43*EF!$H61)*NtoN2O*kgtoGg,IF('Net zero activities &amp; levers'!$C$14="On",('Net zero Activity data'!BM12*EF!$H43*EF!$H61)*NtoN2O*kgtoGg,"ERROR"))</f>
        <v>6.5458727625211252E-2</v>
      </c>
      <c r="AU1106" s="93">
        <f>IF('Net zero activities &amp; levers'!$C$14="Off",('Activity data'!BN12*EF!$H43*EF!$H61)*NtoN2O*kgtoGg,IF('Net zero activities &amp; levers'!$C$14="On",('Net zero Activity data'!BN12*EF!$H43*EF!$H61)*NtoN2O*kgtoGg,"ERROR"))</f>
        <v>6.5490830270410583E-2</v>
      </c>
      <c r="AV1106" s="93">
        <f>IF('Net zero activities &amp; levers'!$C$14="Off",('Activity data'!BO12*EF!$H43*EF!$H61)*NtoN2O*kgtoGg,IF('Net zero activities &amp; levers'!$C$14="On",('Net zero Activity data'!BO12*EF!$H43*EF!$H61)*NtoN2O*kgtoGg,"ERROR"))</f>
        <v>6.551773782091512E-2</v>
      </c>
      <c r="AW1106" s="93">
        <f>IF('Net zero activities &amp; levers'!$C$14="Off",('Activity data'!BP12*EF!$H43*EF!$H61)*NtoN2O*kgtoGg,IF('Net zero activities &amp; levers'!$C$14="On",('Net zero Activity data'!BP12*EF!$H43*EF!$H61)*NtoN2O*kgtoGg,"ERROR"))</f>
        <v>6.553818037141021E-2</v>
      </c>
      <c r="AY1106" s="79"/>
    </row>
    <row r="1107" spans="1:51" x14ac:dyDescent="0.25">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1.4951101535927771E-2</v>
      </c>
      <c r="T1107" s="93">
        <f>IF('Net zero activities &amp; levers'!$C$14="Off",('Activity data'!AM13*EF!$H44*EF!$H62)*NtoN2O*kgtoGg,IF('Net zero activities &amp; levers'!$C$14="On",('Net zero Activity data'!AM13*EF!$H44*EF!$H62)*NtoN2O*kgtoGg,"ERROR"))</f>
        <v>1.4975369144029959E-2</v>
      </c>
      <c r="U1107" s="93">
        <f>IF('Net zero activities &amp; levers'!$C$14="Off",('Activity data'!AN13*EF!$H44*EF!$H62)*NtoN2O*kgtoGg,IF('Net zero activities &amp; levers'!$C$14="On",('Net zero Activity data'!AN13*EF!$H44*EF!$H62)*NtoN2O*kgtoGg,"ERROR"))</f>
        <v>1.4975896946057863E-2</v>
      </c>
      <c r="V1107" s="93">
        <f>IF('Net zero activities &amp; levers'!$C$14="Off",('Activity data'!AO13*EF!$H44*EF!$H62)*NtoN2O*kgtoGg,IF('Net zero activities &amp; levers'!$C$14="On",('Net zero Activity data'!AO13*EF!$H44*EF!$H62)*NtoN2O*kgtoGg,"ERROR"))</f>
        <v>1.4980982185767223E-2</v>
      </c>
      <c r="W1107" s="93">
        <f>IF('Net zero activities &amp; levers'!$C$14="Off",('Activity data'!AP13*EF!$H44*EF!$H62)*NtoN2O*kgtoGg,IF('Net zero activities &amp; levers'!$C$14="On",('Net zero Activity data'!AP13*EF!$H44*EF!$H62)*NtoN2O*kgtoGg,"ERROR"))</f>
        <v>1.5010771698457163E-2</v>
      </c>
      <c r="X1107" s="93">
        <f>IF('Net zero activities &amp; levers'!$C$14="Off",('Activity data'!AQ13*EF!$H44*EF!$H62)*NtoN2O*kgtoGg,IF('Net zero activities &amp; levers'!$C$14="On",('Net zero Activity data'!AQ13*EF!$H44*EF!$H62)*NtoN2O*kgtoGg,"ERROR"))</f>
        <v>1.5054156746356703E-2</v>
      </c>
      <c r="Y1107" s="93">
        <f>IF('Net zero activities &amp; levers'!$C$14="Off",('Activity data'!AR13*EF!$H44*EF!$H62)*NtoN2O*kgtoGg,IF('Net zero activities &amp; levers'!$C$14="On",('Net zero Activity data'!AR13*EF!$H44*EF!$H62)*NtoN2O*kgtoGg,"ERROR"))</f>
        <v>1.5094768252804678E-2</v>
      </c>
      <c r="Z1107" s="93">
        <f>IF('Net zero activities &amp; levers'!$C$14="Off",('Activity data'!AS13*EF!$H44*EF!$H62)*NtoN2O*kgtoGg,IF('Net zero activities &amp; levers'!$C$14="On",('Net zero Activity data'!AS13*EF!$H44*EF!$H62)*NtoN2O*kgtoGg,"ERROR"))</f>
        <v>1.5133061962526291E-2</v>
      </c>
      <c r="AA1107" s="93">
        <f>IF('Net zero activities &amp; levers'!$C$14="Off",('Activity data'!AT13*EF!$H44*EF!$H62)*NtoN2O*kgtoGg,IF('Net zero activities &amp; levers'!$C$14="On",('Net zero Activity data'!AT13*EF!$H44*EF!$H62)*NtoN2O*kgtoGg,"ERROR"))</f>
        <v>1.5168947692397513E-2</v>
      </c>
      <c r="AB1107" s="93">
        <f>IF('Net zero activities &amp; levers'!$C$14="Off",('Activity data'!AU13*EF!$H44*EF!$H62)*NtoN2O*kgtoGg,IF('Net zero activities &amp; levers'!$C$14="On",('Net zero Activity data'!AU13*EF!$H44*EF!$H62)*NtoN2O*kgtoGg,"ERROR"))</f>
        <v>1.520322131033853E-2</v>
      </c>
      <c r="AC1107" s="93">
        <f>IF('Net zero activities &amp; levers'!$C$14="Off",('Activity data'!AV13*EF!$H44*EF!$H62)*NtoN2O*kgtoGg,IF('Net zero activities &amp; levers'!$C$14="On",('Net zero Activity data'!AV13*EF!$H44*EF!$H62)*NtoN2O*kgtoGg,"ERROR"))</f>
        <v>1.5236522949708543E-2</v>
      </c>
      <c r="AD1107" s="93">
        <f>IF('Net zero activities &amp; levers'!$C$14="Off",('Activity data'!AW13*EF!$H44*EF!$H62)*NtoN2O*kgtoGg,IF('Net zero activities &amp; levers'!$C$14="On",('Net zero Activity data'!AW13*EF!$H44*EF!$H62)*NtoN2O*kgtoGg,"ERROR"))</f>
        <v>1.5268744580277757E-2</v>
      </c>
      <c r="AE1107" s="93">
        <f>IF('Net zero activities &amp; levers'!$C$14="Off",('Activity data'!AX13*EF!$H44*EF!$H62)*NtoN2O*kgtoGg,IF('Net zero activities &amp; levers'!$C$14="On",('Net zero Activity data'!AX13*EF!$H44*EF!$H62)*NtoN2O*kgtoGg,"ERROR"))</f>
        <v>1.5299972740722121E-2</v>
      </c>
      <c r="AF1107" s="93">
        <f>IF('Net zero activities &amp; levers'!$C$14="Off",('Activity data'!AY13*EF!$H44*EF!$H62)*NtoN2O*kgtoGg,IF('Net zero activities &amp; levers'!$C$14="On",('Net zero Activity data'!AY13*EF!$H44*EF!$H62)*NtoN2O*kgtoGg,"ERROR"))</f>
        <v>1.5330377206214352E-2</v>
      </c>
      <c r="AG1107" s="93">
        <f>IF('Net zero activities &amp; levers'!$C$14="Off",('Activity data'!AZ13*EF!$H44*EF!$H62)*NtoN2O*kgtoGg,IF('Net zero activities &amp; levers'!$C$14="On",('Net zero Activity data'!AZ13*EF!$H44*EF!$H62)*NtoN2O*kgtoGg,"ERROR"))</f>
        <v>1.536017305273389E-2</v>
      </c>
      <c r="AH1107" s="93">
        <f>IF('Net zero activities &amp; levers'!$C$14="Off",('Activity data'!BA13*EF!$H44*EF!$H62)*NtoN2O*kgtoGg,IF('Net zero activities &amp; levers'!$C$14="On",('Net zero Activity data'!BA13*EF!$H44*EF!$H62)*NtoN2O*kgtoGg,"ERROR"))</f>
        <v>1.538914296734289E-2</v>
      </c>
      <c r="AI1107" s="93">
        <f>IF('Net zero activities &amp; levers'!$C$14="Off",('Activity data'!BB13*EF!$H44*EF!$H62)*NtoN2O*kgtoGg,IF('Net zero activities &amp; levers'!$C$14="On",('Net zero Activity data'!BB13*EF!$H44*EF!$H62)*NtoN2O*kgtoGg,"ERROR"))</f>
        <v>1.5417687214492416E-2</v>
      </c>
      <c r="AJ1107" s="93">
        <f>IF('Net zero activities &amp; levers'!$C$14="Off",('Activity data'!BC13*EF!$H44*EF!$H62)*NtoN2O*kgtoGg,IF('Net zero activities &amp; levers'!$C$14="On",('Net zero Activity data'!BC13*EF!$H44*EF!$H62)*NtoN2O*kgtoGg,"ERROR"))</f>
        <v>1.5445524150098427E-2</v>
      </c>
      <c r="AK1107" s="93">
        <f>IF('Net zero activities &amp; levers'!$C$14="Off",('Activity data'!BD13*EF!$H44*EF!$H62)*NtoN2O*kgtoGg,IF('Net zero activities &amp; levers'!$C$14="On",('Net zero Activity data'!BD13*EF!$H44*EF!$H62)*NtoN2O*kgtoGg,"ERROR"))</f>
        <v>1.5471941630826869E-2</v>
      </c>
      <c r="AL1107" s="93">
        <f>IF('Net zero activities &amp; levers'!$C$14="Off",('Activity data'!BE13*EF!$H44*EF!$H62)*NtoN2O*kgtoGg,IF('Net zero activities &amp; levers'!$C$14="On",('Net zero Activity data'!BE13*EF!$H44*EF!$H62)*NtoN2O*kgtoGg,"ERROR"))</f>
        <v>1.5496703998691203E-2</v>
      </c>
      <c r="AM1107" s="93">
        <f>IF('Net zero activities &amp; levers'!$C$14="Off",('Activity data'!BF13*EF!$H44*EF!$H62)*NtoN2O*kgtoGg,IF('Net zero activities &amp; levers'!$C$14="On",('Net zero Activity data'!BF13*EF!$H44*EF!$H62)*NtoN2O*kgtoGg,"ERROR"))</f>
        <v>1.5519855385925853E-2</v>
      </c>
      <c r="AN1107" s="93">
        <f>IF('Net zero activities &amp; levers'!$C$14="Off",('Activity data'!BG13*EF!$H44*EF!$H62)*NtoN2O*kgtoGg,IF('Net zero activities &amp; levers'!$C$14="On",('Net zero Activity data'!BG13*EF!$H44*EF!$H62)*NtoN2O*kgtoGg,"ERROR"))</f>
        <v>1.5541919846823718E-2</v>
      </c>
      <c r="AO1107" s="93">
        <f>IF('Net zero activities &amp; levers'!$C$14="Off",('Activity data'!BH13*EF!$H44*EF!$H62)*NtoN2O*kgtoGg,IF('Net zero activities &amp; levers'!$C$14="On",('Net zero Activity data'!BH13*EF!$H44*EF!$H62)*NtoN2O*kgtoGg,"ERROR"))</f>
        <v>1.5561963638966706E-2</v>
      </c>
      <c r="AP1107" s="93">
        <f>IF('Net zero activities &amp; levers'!$C$14="Off",('Activity data'!BI13*EF!$H44*EF!$H62)*NtoN2O*kgtoGg,IF('Net zero activities &amp; levers'!$C$14="On",('Net zero Activity data'!BI13*EF!$H44*EF!$H62)*NtoN2O*kgtoGg,"ERROR"))</f>
        <v>1.558018093734966E-2</v>
      </c>
      <c r="AQ1107" s="93">
        <f>IF('Net zero activities &amp; levers'!$C$14="Off",('Activity data'!BJ13*EF!$H44*EF!$H62)*NtoN2O*kgtoGg,IF('Net zero activities &amp; levers'!$C$14="On",('Net zero Activity data'!BJ13*EF!$H44*EF!$H62)*NtoN2O*kgtoGg,"ERROR"))</f>
        <v>1.5596664643648339E-2</v>
      </c>
      <c r="AR1107" s="93">
        <f>IF('Net zero activities &amp; levers'!$C$14="Off",('Activity data'!BK13*EF!$H44*EF!$H62)*NtoN2O*kgtoGg,IF('Net zero activities &amp; levers'!$C$14="On",('Net zero Activity data'!BK13*EF!$H44*EF!$H62)*NtoN2O*kgtoGg,"ERROR"))</f>
        <v>1.5611136004951967E-2</v>
      </c>
      <c r="AS1107" s="93">
        <f>IF('Net zero activities &amp; levers'!$C$14="Off",('Activity data'!BL13*EF!$H44*EF!$H62)*NtoN2O*kgtoGg,IF('Net zero activities &amp; levers'!$C$14="On",('Net zero Activity data'!BL13*EF!$H44*EF!$H62)*NtoN2O*kgtoGg,"ERROR"))</f>
        <v>1.5623287402871633E-2</v>
      </c>
      <c r="AT1107" s="93">
        <f>IF('Net zero activities &amp; levers'!$C$14="Off",('Activity data'!BM13*EF!$H44*EF!$H62)*NtoN2O*kgtoGg,IF('Net zero activities &amp; levers'!$C$14="On",('Net zero Activity data'!BM13*EF!$H44*EF!$H62)*NtoN2O*kgtoGg,"ERROR"))</f>
        <v>1.5632420812929534E-2</v>
      </c>
      <c r="AU1107" s="93">
        <f>IF('Net zero activities &amp; levers'!$C$14="Off",('Activity data'!BN13*EF!$H44*EF!$H62)*NtoN2O*kgtoGg,IF('Net zero activities &amp; levers'!$C$14="On",('Net zero Activity data'!BN13*EF!$H44*EF!$H62)*NtoN2O*kgtoGg,"ERROR"))</f>
        <v>1.5639294660882166E-2</v>
      </c>
      <c r="AV1107" s="93">
        <f>IF('Net zero activities &amp; levers'!$C$14="Off",('Activity data'!BO13*EF!$H44*EF!$H62)*NtoN2O*kgtoGg,IF('Net zero activities &amp; levers'!$C$14="On",('Net zero Activity data'!BO13*EF!$H44*EF!$H62)*NtoN2O*kgtoGg,"ERROR"))</f>
        <v>1.5644227511331415E-2</v>
      </c>
      <c r="AW1107" s="93">
        <f>IF('Net zero activities &amp; levers'!$C$14="Off",('Activity data'!BP13*EF!$H44*EF!$H62)*NtoN2O*kgtoGg,IF('Net zero activities &amp; levers'!$C$14="On",('Net zero Activity data'!BP13*EF!$H44*EF!$H62)*NtoN2O*kgtoGg,"ERROR"))</f>
        <v>1.5646807339630333E-2</v>
      </c>
      <c r="AY1107" s="79"/>
    </row>
    <row r="1108" spans="1:51" x14ac:dyDescent="0.25">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0.11853063702775919</v>
      </c>
      <c r="T1108" s="93">
        <f>IF('Net zero activities &amp; levers'!$C$14="Off",('Activity data'!AM14*EF!$H45*EF!$H63)*NtoN2O*kgtoGg,IF('Net zero activities &amp; levers'!$C$14="On",('Net zero Activity data'!AM14*EF!$H45*EF!$H63)*NtoN2O*kgtoGg,"ERROR"))</f>
        <v>0.11872302787204447</v>
      </c>
      <c r="U1108" s="93">
        <f>IF('Net zero activities &amp; levers'!$C$14="Off",('Activity data'!AN14*EF!$H45*EF!$H63)*NtoN2O*kgtoGg,IF('Net zero activities &amp; levers'!$C$14="On",('Net zero Activity data'!AN14*EF!$H45*EF!$H63)*NtoN2O*kgtoGg,"ERROR"))</f>
        <v>0.1187272122266515</v>
      </c>
      <c r="V1108" s="93">
        <f>IF('Net zero activities &amp; levers'!$C$14="Off",('Activity data'!AO14*EF!$H45*EF!$H63)*NtoN2O*kgtoGg,IF('Net zero activities &amp; levers'!$C$14="On",('Net zero Activity data'!AO14*EF!$H45*EF!$H63)*NtoN2O*kgtoGg,"ERROR"))</f>
        <v>0.11876752743023306</v>
      </c>
      <c r="W1108" s="93">
        <f>IF('Net zero activities &amp; levers'!$C$14="Off",('Activity data'!AP14*EF!$H45*EF!$H63)*NtoN2O*kgtoGg,IF('Net zero activities &amp; levers'!$C$14="On",('Net zero Activity data'!AP14*EF!$H45*EF!$H63)*NtoN2O*kgtoGg,"ERROR"))</f>
        <v>0.11900369530772358</v>
      </c>
      <c r="X1108" s="93">
        <f>IF('Net zero activities &amp; levers'!$C$14="Off",('Activity data'!AQ14*EF!$H45*EF!$H63)*NtoN2O*kgtoGg,IF('Net zero activities &amp; levers'!$C$14="On",('Net zero Activity data'!AQ14*EF!$H45*EF!$H63)*NtoN2O*kgtoGg,"ERROR"))</f>
        <v>0.11934764704617275</v>
      </c>
      <c r="Y1108" s="93">
        <f>IF('Net zero activities &amp; levers'!$C$14="Off",('Activity data'!AR14*EF!$H45*EF!$H63)*NtoN2O*kgtoGg,IF('Net zero activities &amp; levers'!$C$14="On",('Net zero Activity data'!AR14*EF!$H45*EF!$H63)*NtoN2O*kgtoGg,"ERROR"))</f>
        <v>0.11966961046260517</v>
      </c>
      <c r="Z1108" s="93">
        <f>IF('Net zero activities &amp; levers'!$C$14="Off",('Activity data'!AS14*EF!$H45*EF!$H63)*NtoN2O*kgtoGg,IF('Net zero activities &amp; levers'!$C$14="On",('Net zero Activity data'!AS14*EF!$H45*EF!$H63)*NtoN2O*kgtoGg,"ERROR"))</f>
        <v>0.11997319864950573</v>
      </c>
      <c r="AA1108" s="93">
        <f>IF('Net zero activities &amp; levers'!$C$14="Off",('Activity data'!AT14*EF!$H45*EF!$H63)*NtoN2O*kgtoGg,IF('Net zero activities &amp; levers'!$C$14="On",('Net zero Activity data'!AT14*EF!$H45*EF!$H63)*NtoN2O*kgtoGg,"ERROR"))</f>
        <v>0.12025769664529694</v>
      </c>
      <c r="AB1108" s="93">
        <f>IF('Net zero activities &amp; levers'!$C$14="Off",('Activity data'!AU14*EF!$H45*EF!$H63)*NtoN2O*kgtoGg,IF('Net zero activities &amp; levers'!$C$14="On",('Net zero Activity data'!AU14*EF!$H45*EF!$H63)*NtoN2O*kgtoGg,"ERROR"))</f>
        <v>0.12052941400057222</v>
      </c>
      <c r="AC1108" s="93">
        <f>IF('Net zero activities &amp; levers'!$C$14="Off",('Activity data'!AV14*EF!$H45*EF!$H63)*NtoN2O*kgtoGg,IF('Net zero activities &amp; levers'!$C$14="On",('Net zero Activity data'!AV14*EF!$H45*EF!$H63)*NtoN2O*kgtoGg,"ERROR"))</f>
        <v>0.12079342561999111</v>
      </c>
      <c r="AD1108" s="93">
        <f>IF('Net zero activities &amp; levers'!$C$14="Off",('Activity data'!AW14*EF!$H45*EF!$H63)*NtoN2O*kgtoGg,IF('Net zero activities &amp; levers'!$C$14="On",('Net zero Activity data'!AW14*EF!$H45*EF!$H63)*NtoN2O*kgtoGg,"ERROR"))</f>
        <v>0.12104887505214598</v>
      </c>
      <c r="AE1108" s="93">
        <f>IF('Net zero activities &amp; levers'!$C$14="Off",('Activity data'!AX14*EF!$H45*EF!$H63)*NtoN2O*kgtoGg,IF('Net zero activities &amp; levers'!$C$14="On",('Net zero Activity data'!AX14*EF!$H45*EF!$H63)*NtoN2O*kgtoGg,"ERROR"))</f>
        <v>0.12129644836584333</v>
      </c>
      <c r="AF1108" s="93">
        <f>IF('Net zero activities &amp; levers'!$C$14="Off",('Activity data'!AY14*EF!$H45*EF!$H63)*NtoN2O*kgtoGg,IF('Net zero activities &amp; levers'!$C$14="On",('Net zero Activity data'!AY14*EF!$H45*EF!$H63)*NtoN2O*kgtoGg,"ERROR"))</f>
        <v>0.12153749151939439</v>
      </c>
      <c r="AG1108" s="93">
        <f>IF('Net zero activities &amp; levers'!$C$14="Off",('Activity data'!AZ14*EF!$H45*EF!$H63)*NtoN2O*kgtoGg,IF('Net zero activities &amp; levers'!$C$14="On",('Net zero Activity data'!AZ14*EF!$H45*EF!$H63)*NtoN2O*kgtoGg,"ERROR"))</f>
        <v>0.1217737096107675</v>
      </c>
      <c r="AH1108" s="93">
        <f>IF('Net zero activities &amp; levers'!$C$14="Off",('Activity data'!BA14*EF!$H45*EF!$H63)*NtoN2O*kgtoGg,IF('Net zero activities &amp; levers'!$C$14="On",('Net zero Activity data'!BA14*EF!$H45*EF!$H63)*NtoN2O*kgtoGg,"ERROR"))</f>
        <v>0.12200337980764182</v>
      </c>
      <c r="AI1108" s="93">
        <f>IF('Net zero activities &amp; levers'!$C$14="Off",('Activity data'!BB14*EF!$H45*EF!$H63)*NtoN2O*kgtoGg,IF('Net zero activities &amp; levers'!$C$14="On",('Net zero Activity data'!BB14*EF!$H45*EF!$H63)*NtoN2O*kgtoGg,"ERROR"))</f>
        <v>0.12222967536118219</v>
      </c>
      <c r="AJ1108" s="93">
        <f>IF('Net zero activities &amp; levers'!$C$14="Off",('Activity data'!BC14*EF!$H45*EF!$H63)*NtoN2O*kgtoGg,IF('Net zero activities &amp; levers'!$C$14="On",('Net zero Activity data'!BC14*EF!$H45*EF!$H63)*NtoN2O*kgtoGg,"ERROR"))</f>
        <v>0.12245036342903809</v>
      </c>
      <c r="AK1108" s="93">
        <f>IF('Net zero activities &amp; levers'!$C$14="Off",('Activity data'!BD14*EF!$H45*EF!$H63)*NtoN2O*kgtoGg,IF('Net zero activities &amp; levers'!$C$14="On",('Net zero Activity data'!BD14*EF!$H45*EF!$H63)*NtoN2O*kgtoGg,"ERROR"))</f>
        <v>0.12265979821963775</v>
      </c>
      <c r="AL1108" s="93">
        <f>IF('Net zero activities &amp; levers'!$C$14="Off",('Activity data'!BE14*EF!$H45*EF!$H63)*NtoN2O*kgtoGg,IF('Net zero activities &amp; levers'!$C$14="On",('Net zero Activity data'!BE14*EF!$H45*EF!$H63)*NtoN2O*kgtoGg,"ERROR"))</f>
        <v>0.12285611146319521</v>
      </c>
      <c r="AM1108" s="93">
        <f>IF('Net zero activities &amp; levers'!$C$14="Off",('Activity data'!BF14*EF!$H45*EF!$H63)*NtoN2O*kgtoGg,IF('Net zero activities &amp; levers'!$C$14="On",('Net zero Activity data'!BF14*EF!$H45*EF!$H63)*NtoN2O*kgtoGg,"ERROR"))</f>
        <v>0.123039653035059</v>
      </c>
      <c r="AN1108" s="93">
        <f>IF('Net zero activities &amp; levers'!$C$14="Off",('Activity data'!BG14*EF!$H45*EF!$H63)*NtoN2O*kgtoGg,IF('Net zero activities &amp; levers'!$C$14="On",('Net zero Activity data'!BG14*EF!$H45*EF!$H63)*NtoN2O*kgtoGg,"ERROR"))</f>
        <v>0.12321457757821815</v>
      </c>
      <c r="AO1108" s="93">
        <f>IF('Net zero activities &amp; levers'!$C$14="Off",('Activity data'!BH14*EF!$H45*EF!$H63)*NtoN2O*kgtoGg,IF('Net zero activities &amp; levers'!$C$14="On",('Net zero Activity data'!BH14*EF!$H45*EF!$H63)*NtoN2O*kgtoGg,"ERROR"))</f>
        <v>0.12337348248869927</v>
      </c>
      <c r="AP1108" s="93">
        <f>IF('Net zero activities &amp; levers'!$C$14="Off",('Activity data'!BI14*EF!$H45*EF!$H63)*NtoN2O*kgtoGg,IF('Net zero activities &amp; levers'!$C$14="On",('Net zero Activity data'!BI14*EF!$H45*EF!$H63)*NtoN2O*kgtoGg,"ERROR"))</f>
        <v>0.12351790716383558</v>
      </c>
      <c r="AQ1108" s="93">
        <f>IF('Net zero activities &amp; levers'!$C$14="Off",('Activity data'!BJ14*EF!$H45*EF!$H63)*NtoN2O*kgtoGg,IF('Net zero activities &amp; levers'!$C$14="On",('Net zero Activity data'!BJ14*EF!$H45*EF!$H63)*NtoN2O*kgtoGg,"ERROR"))</f>
        <v>0.12364858811757438</v>
      </c>
      <c r="AR1108" s="93">
        <f>IF('Net zero activities &amp; levers'!$C$14="Off",('Activity data'!BK14*EF!$H45*EF!$H63)*NtoN2O*kgtoGg,IF('Net zero activities &amp; levers'!$C$14="On",('Net zero Activity data'!BK14*EF!$H45*EF!$H63)*NtoN2O*kgtoGg,"ERROR"))</f>
        <v>0.12376331542845882</v>
      </c>
      <c r="AS1108" s="93">
        <f>IF('Net zero activities &amp; levers'!$C$14="Off",('Activity data'!BL14*EF!$H45*EF!$H63)*NtoN2O*kgtoGg,IF('Net zero activities &amp; levers'!$C$14="On",('Net zero Activity data'!BL14*EF!$H45*EF!$H63)*NtoN2O*kgtoGg,"ERROR"))</f>
        <v>0.12385965033279583</v>
      </c>
      <c r="AT1108" s="93">
        <f>IF('Net zero activities &amp; levers'!$C$14="Off",('Activity data'!BM14*EF!$H45*EF!$H63)*NtoN2O*kgtoGg,IF('Net zero activities &amp; levers'!$C$14="On",('Net zero Activity data'!BM14*EF!$H45*EF!$H63)*NtoN2O*kgtoGg,"ERROR"))</f>
        <v>0.12393205897170424</v>
      </c>
      <c r="AU1108" s="93">
        <f>IF('Net zero activities &amp; levers'!$C$14="Off",('Activity data'!BN14*EF!$H45*EF!$H63)*NtoN2O*kgtoGg,IF('Net zero activities &amp; levers'!$C$14="On",('Net zero Activity data'!BN14*EF!$H45*EF!$H63)*NtoN2O*kgtoGg,"ERROR"))</f>
        <v>0.12398655405855119</v>
      </c>
      <c r="AV1108" s="93">
        <f>IF('Net zero activities &amp; levers'!$C$14="Off",('Activity data'!BO14*EF!$H45*EF!$H63)*NtoN2O*kgtoGg,IF('Net zero activities &amp; levers'!$C$14="On",('Net zero Activity data'!BO14*EF!$H45*EF!$H63)*NtoN2O*kgtoGg,"ERROR"))</f>
        <v>0.12402566113736453</v>
      </c>
      <c r="AW1108" s="93">
        <f>IF('Net zero activities &amp; levers'!$C$14="Off",('Activity data'!BP14*EF!$H45*EF!$H63)*NtoN2O*kgtoGg,IF('Net zero activities &amp; levers'!$C$14="On",('Net zero Activity data'!BP14*EF!$H45*EF!$H63)*NtoN2O*kgtoGg,"ERROR"))</f>
        <v>0.12404611372348058</v>
      </c>
      <c r="AY1108" s="79"/>
    </row>
    <row r="1109" spans="1:51" x14ac:dyDescent="0.25">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5">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5">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9.4636150647850498E-2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9.1193054757597203E-2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8.0221325339024735E-2</v>
      </c>
      <c r="T1111" s="93">
        <f>IF('Net zero activities &amp; levers'!$C$14="Off",('Activity data'!AM17*EF!$H48*EF!$H66)*NtoN2O*kgtoGg,IF('Net zero activities &amp; levers'!$C$14="On",('Net zero Activity data'!AM17*EF!$H48*EF!$H66)*NtoN2O*kgtoGg,"ERROR"))</f>
        <v>8.2993423874522076E-2</v>
      </c>
      <c r="U1111" s="93">
        <f>IF('Net zero activities &amp; levers'!$C$14="Off",('Activity data'!AN17*EF!$H48*EF!$H66)*NtoN2O*kgtoGg,IF('Net zero activities &amp; levers'!$C$14="On",('Net zero Activity data'!AN17*EF!$H48*EF!$H66)*NtoN2O*kgtoGg,"ERROR"))</f>
        <v>8.292208155330788E-2</v>
      </c>
      <c r="V1111" s="93">
        <f>IF('Net zero activities &amp; levers'!$C$14="Off",('Activity data'!AO17*EF!$H48*EF!$H66)*NtoN2O*kgtoGg,IF('Net zero activities &amp; levers'!$C$14="On",('Net zero Activity data'!AO17*EF!$H48*EF!$H66)*NtoN2O*kgtoGg,"ERROR"))</f>
        <v>8.1053133430491212E-2</v>
      </c>
      <c r="W1111" s="93">
        <f>IF('Net zero activities &amp; levers'!$C$14="Off",('Activity data'!AP17*EF!$H48*EF!$H66)*NtoN2O*kgtoGg,IF('Net zero activities &amp; levers'!$C$14="On",('Net zero Activity data'!AP17*EF!$H48*EF!$H66)*NtoN2O*kgtoGg,"ERROR"))</f>
        <v>8.0048687105702093E-2</v>
      </c>
      <c r="X1111" s="93">
        <f>IF('Net zero activities &amp; levers'!$C$14="Off",('Activity data'!AQ17*EF!$H48*EF!$H66)*NtoN2O*kgtoGg,IF('Net zero activities &amp; levers'!$C$14="On",('Net zero Activity data'!AQ17*EF!$H48*EF!$H66)*NtoN2O*kgtoGg,"ERROR"))</f>
        <v>7.9166984048785846E-2</v>
      </c>
      <c r="Y1111" s="93">
        <f>IF('Net zero activities &amp; levers'!$C$14="Off",('Activity data'!AR17*EF!$H48*EF!$H66)*NtoN2O*kgtoGg,IF('Net zero activities &amp; levers'!$C$14="On",('Net zero Activity data'!AR17*EF!$H48*EF!$H66)*NtoN2O*kgtoGg,"ERROR"))</f>
        <v>7.863881570398136E-2</v>
      </c>
      <c r="Z1111" s="93">
        <f>IF('Net zero activities &amp; levers'!$C$14="Off",('Activity data'!AS17*EF!$H48*EF!$H66)*NtoN2O*kgtoGg,IF('Net zero activities &amp; levers'!$C$14="On",('Net zero Activity data'!AS17*EF!$H48*EF!$H66)*NtoN2O*kgtoGg,"ERROR"))</f>
        <v>7.8350654133103742E-2</v>
      </c>
      <c r="AA1111" s="93">
        <f>IF('Net zero activities &amp; levers'!$C$14="Off",('Activity data'!AT17*EF!$H48*EF!$H66)*NtoN2O*kgtoGg,IF('Net zero activities &amp; levers'!$C$14="On",('Net zero Activity data'!AT17*EF!$H48*EF!$H66)*NtoN2O*kgtoGg,"ERROR"))</f>
        <v>7.8296458950318573E-2</v>
      </c>
      <c r="AB1111" s="93">
        <f>IF('Net zero activities &amp; levers'!$C$14="Off",('Activity data'!AU17*EF!$H48*EF!$H66)*NtoN2O*kgtoGg,IF('Net zero activities &amp; levers'!$C$14="On",('Net zero Activity data'!AU17*EF!$H48*EF!$H66)*NtoN2O*kgtoGg,"ERROR"))</f>
        <v>7.8675447028994205E-2</v>
      </c>
      <c r="AC1111" s="93">
        <f>IF('Net zero activities &amp; levers'!$C$14="Off",('Activity data'!AV17*EF!$H48*EF!$H66)*NtoN2O*kgtoGg,IF('Net zero activities &amp; levers'!$C$14="On",('Net zero Activity data'!AV17*EF!$H48*EF!$H66)*NtoN2O*kgtoGg,"ERROR"))</f>
        <v>7.9500376605484924E-2</v>
      </c>
      <c r="AD1111" s="93">
        <f>IF('Net zero activities &amp; levers'!$C$14="Off",('Activity data'!AW17*EF!$H48*EF!$H66)*NtoN2O*kgtoGg,IF('Net zero activities &amp; levers'!$C$14="On",('Net zero Activity data'!AW17*EF!$H48*EF!$H66)*NtoN2O*kgtoGg,"ERROR"))</f>
        <v>8.0671169199813944E-2</v>
      </c>
      <c r="AE1111" s="93">
        <f>IF('Net zero activities &amp; levers'!$C$14="Off",('Activity data'!AX17*EF!$H48*EF!$H66)*NtoN2O*kgtoGg,IF('Net zero activities &amp; levers'!$C$14="On",('Net zero Activity data'!AX17*EF!$H48*EF!$H66)*NtoN2O*kgtoGg,"ERROR"))</f>
        <v>8.1941680775513989E-2</v>
      </c>
      <c r="AF1111" s="93">
        <f>IF('Net zero activities &amp; levers'!$C$14="Off",('Activity data'!AY17*EF!$H48*EF!$H66)*NtoN2O*kgtoGg,IF('Net zero activities &amp; levers'!$C$14="On",('Net zero Activity data'!AY17*EF!$H48*EF!$H66)*NtoN2O*kgtoGg,"ERROR"))</f>
        <v>8.3333677639753023E-2</v>
      </c>
      <c r="AG1111" s="93">
        <f>IF('Net zero activities &amp; levers'!$C$14="Off",('Activity data'!AZ17*EF!$H48*EF!$H66)*NtoN2O*kgtoGg,IF('Net zero activities &amp; levers'!$C$14="On",('Net zero Activity data'!AZ17*EF!$H48*EF!$H66)*NtoN2O*kgtoGg,"ERROR"))</f>
        <v>8.5109926664145255E-2</v>
      </c>
      <c r="AH1111" s="93">
        <f>IF('Net zero activities &amp; levers'!$C$14="Off",('Activity data'!BA17*EF!$H48*EF!$H66)*NtoN2O*kgtoGg,IF('Net zero activities &amp; levers'!$C$14="On",('Net zero Activity data'!BA17*EF!$H48*EF!$H66)*NtoN2O*kgtoGg,"ERROR"))</f>
        <v>8.7013320936807997E-2</v>
      </c>
      <c r="AI1111" s="93">
        <f>IF('Net zero activities &amp; levers'!$C$14="Off",('Activity data'!BB17*EF!$H48*EF!$H66)*NtoN2O*kgtoGg,IF('Net zero activities &amp; levers'!$C$14="On",('Net zero Activity data'!BB17*EF!$H48*EF!$H66)*NtoN2O*kgtoGg,"ERROR"))</f>
        <v>8.9047004565403653E-2</v>
      </c>
      <c r="AJ1111" s="93">
        <f>IF('Net zero activities &amp; levers'!$C$14="Off",('Activity data'!BC17*EF!$H48*EF!$H66)*NtoN2O*kgtoGg,IF('Net zero activities &amp; levers'!$C$14="On",('Net zero Activity data'!BC17*EF!$H48*EF!$H66)*NtoN2O*kgtoGg,"ERROR"))</f>
        <v>9.1229449818169314E-2</v>
      </c>
      <c r="AK1111" s="93">
        <f>IF('Net zero activities &amp; levers'!$C$14="Off",('Activity data'!BD17*EF!$H48*EF!$H66)*NtoN2O*kgtoGg,IF('Net zero activities &amp; levers'!$C$14="On",('Net zero Activity data'!BD17*EF!$H48*EF!$H66)*NtoN2O*kgtoGg,"ERROR"))</f>
        <v>9.3498618072486231E-2</v>
      </c>
      <c r="AL1111" s="93">
        <f>IF('Net zero activities &amp; levers'!$C$14="Off",('Activity data'!BE17*EF!$H48*EF!$H66)*NtoN2O*kgtoGg,IF('Net zero activities &amp; levers'!$C$14="On",('Net zero Activity data'!BE17*EF!$H48*EF!$H66)*NtoN2O*kgtoGg,"ERROR"))</f>
        <v>9.5727493360624513E-2</v>
      </c>
      <c r="AM1111" s="93">
        <f>IF('Net zero activities &amp; levers'!$C$14="Off",('Activity data'!BF17*EF!$H48*EF!$H66)*NtoN2O*kgtoGg,IF('Net zero activities &amp; levers'!$C$14="On",('Net zero Activity data'!BF17*EF!$H48*EF!$H66)*NtoN2O*kgtoGg,"ERROR"))</f>
        <v>9.7869002841619174E-2</v>
      </c>
      <c r="AN1111" s="93">
        <f>IF('Net zero activities &amp; levers'!$C$14="Off",('Activity data'!BG17*EF!$H48*EF!$H66)*NtoN2O*kgtoGg,IF('Net zero activities &amp; levers'!$C$14="On",('Net zero Activity data'!BG17*EF!$H48*EF!$H66)*NtoN2O*kgtoGg,"ERROR"))</f>
        <v>0.10009371896218569</v>
      </c>
      <c r="AO1111" s="93">
        <f>IF('Net zero activities &amp; levers'!$C$14="Off",('Activity data'!BH17*EF!$H48*EF!$H66)*NtoN2O*kgtoGg,IF('Net zero activities &amp; levers'!$C$14="On",('Net zero Activity data'!BH17*EF!$H48*EF!$H66)*NtoN2O*kgtoGg,"ERROR"))</f>
        <v>0.10215483881232214</v>
      </c>
      <c r="AP1111" s="93">
        <f>IF('Net zero activities &amp; levers'!$C$14="Off",('Activity data'!BI17*EF!$H48*EF!$H66)*NtoN2O*kgtoGg,IF('Net zero activities &amp; levers'!$C$14="On",('Net zero Activity data'!BI17*EF!$H48*EF!$H66)*NtoN2O*kgtoGg,"ERROR"))</f>
        <v>0.10426825179709047</v>
      </c>
      <c r="AQ1111" s="93">
        <f>IF('Net zero activities &amp; levers'!$C$14="Off",('Activity data'!BJ17*EF!$H48*EF!$H66)*NtoN2O*kgtoGg,IF('Net zero activities &amp; levers'!$C$14="On",('Net zero Activity data'!BJ17*EF!$H48*EF!$H66)*NtoN2O*kgtoGg,"ERROR"))</f>
        <v>0.10648069568702163</v>
      </c>
      <c r="AR1111" s="93">
        <f>IF('Net zero activities &amp; levers'!$C$14="Off",('Activity data'!BK17*EF!$H48*EF!$H66)*NtoN2O*kgtoGg,IF('Net zero activities &amp; levers'!$C$14="On",('Net zero Activity data'!BK17*EF!$H48*EF!$H66)*NtoN2O*kgtoGg,"ERROR"))</f>
        <v>0.10879880316888361</v>
      </c>
      <c r="AS1111" s="93">
        <f>IF('Net zero activities &amp; levers'!$C$14="Off",('Activity data'!BL17*EF!$H48*EF!$H66)*NtoN2O*kgtoGg,IF('Net zero activities &amp; levers'!$C$14="On",('Net zero Activity data'!BL17*EF!$H48*EF!$H66)*NtoN2O*kgtoGg,"ERROR"))</f>
        <v>0.11122804864568461</v>
      </c>
      <c r="AT1111" s="93">
        <f>IF('Net zero activities &amp; levers'!$C$14="Off",('Activity data'!BM17*EF!$H48*EF!$H66)*NtoN2O*kgtoGg,IF('Net zero activities &amp; levers'!$C$14="On",('Net zero Activity data'!BM17*EF!$H48*EF!$H66)*NtoN2O*kgtoGg,"ERROR"))</f>
        <v>0.11346592610808565</v>
      </c>
      <c r="AU1111" s="93">
        <f>IF('Net zero activities &amp; levers'!$C$14="Off",('Activity data'!BN17*EF!$H48*EF!$H66)*NtoN2O*kgtoGg,IF('Net zero activities &amp; levers'!$C$14="On",('Net zero Activity data'!BN17*EF!$H48*EF!$H66)*NtoN2O*kgtoGg,"ERROR"))</f>
        <v>0.11580935511903138</v>
      </c>
      <c r="AV1111" s="93">
        <f>IF('Net zero activities &amp; levers'!$C$14="Off",('Activity data'!BO17*EF!$H48*EF!$H66)*NtoN2O*kgtoGg,IF('Net zero activities &amp; levers'!$C$14="On",('Net zero Activity data'!BO17*EF!$H48*EF!$H66)*NtoN2O*kgtoGg,"ERROR"))</f>
        <v>0.11836073011790547</v>
      </c>
      <c r="AW1111" s="93">
        <f>IF('Net zero activities &amp; levers'!$C$14="Off",('Activity data'!BP17*EF!$H48*EF!$H66)*NtoN2O*kgtoGg,IF('Net zero activities &amp; levers'!$C$14="On",('Net zero Activity data'!BP17*EF!$H48*EF!$H66)*NtoN2O*kgtoGg,"ERROR"))</f>
        <v>0.12106819411981658</v>
      </c>
      <c r="AY1111" s="79"/>
    </row>
    <row r="1112" spans="1:51" x14ac:dyDescent="0.25">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3.7023578211438576E-2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3.5676569387541844E-2</v>
      </c>
      <c r="R1112" s="93">
        <f>IF('Net zero activities &amp; levers'!$C$14="Off",('Activity data'!AK18*EF!$H49*EF!$H67)*NtoN2O*kgtoGg,IF('Net zero activities &amp; levers'!$C$14="On",('Net zero Activity data'!AK18*EF!$H49*EF!$H67)*NtoN2O*kgtoGg,"ERROR"))</f>
        <v>3.5160072434777263E-2</v>
      </c>
      <c r="S1112" s="93">
        <f>IF('Net zero activities &amp; levers'!$C$14="Off",('Activity data'!AL18*EF!$H49*EF!$H67)*NtoN2O*kgtoGg,IF('Net zero activities &amp; levers'!$C$14="On",('Net zero Activity data'!AL18*EF!$H49*EF!$H67)*NtoN2O*kgtoGg,"ERROR"))</f>
        <v>3.1384206696726015E-2</v>
      </c>
      <c r="T1112" s="93">
        <f>IF('Net zero activities &amp; levers'!$C$14="Off",('Activity data'!AM18*EF!$H49*EF!$H67)*NtoN2O*kgtoGg,IF('Net zero activities &amp; levers'!$C$14="On",('Net zero Activity data'!AM18*EF!$H49*EF!$H67)*NtoN2O*kgtoGg,"ERROR"))</f>
        <v>3.2468707769901593E-2</v>
      </c>
      <c r="U1112" s="93">
        <f>IF('Net zero activities &amp; levers'!$C$14="Off",('Activity data'!AN18*EF!$H49*EF!$H67)*NtoN2O*kgtoGg,IF('Net zero activities &amp; levers'!$C$14="On",('Net zero Activity data'!AN18*EF!$H49*EF!$H67)*NtoN2O*kgtoGg,"ERROR"))</f>
        <v>3.2440797209389818E-2</v>
      </c>
      <c r="V1112" s="93">
        <f>IF('Net zero activities &amp; levers'!$C$14="Off",('Activity data'!AO18*EF!$H49*EF!$H67)*NtoN2O*kgtoGg,IF('Net zero activities &amp; levers'!$C$14="On",('Net zero Activity data'!AO18*EF!$H49*EF!$H67)*NtoN2O*kgtoGg,"ERROR"))</f>
        <v>3.170962686354907E-2</v>
      </c>
      <c r="W1112" s="93">
        <f>IF('Net zero activities &amp; levers'!$C$14="Off",('Activity data'!AP18*EF!$H49*EF!$H67)*NtoN2O*kgtoGg,IF('Net zero activities &amp; levers'!$C$14="On",('Net zero Activity data'!AP18*EF!$H49*EF!$H67)*NtoN2O*kgtoGg,"ERROR"))</f>
        <v>3.1316667124480634E-2</v>
      </c>
      <c r="X1112" s="93">
        <f>IF('Net zero activities &amp; levers'!$C$14="Off",('Activity data'!AQ18*EF!$H49*EF!$H67)*NtoN2O*kgtoGg,IF('Net zero activities &amp; levers'!$C$14="On",('Net zero Activity data'!AQ18*EF!$H49*EF!$H67)*NtoN2O*kgtoGg,"ERROR"))</f>
        <v>3.0971727036960859E-2</v>
      </c>
      <c r="Y1112" s="93">
        <f>IF('Net zero activities &amp; levers'!$C$14="Off",('Activity data'!AR18*EF!$H49*EF!$H67)*NtoN2O*kgtoGg,IF('Net zero activities &amp; levers'!$C$14="On",('Net zero Activity data'!AR18*EF!$H49*EF!$H67)*NtoN2O*kgtoGg,"ERROR"))</f>
        <v>3.0765096886761295E-2</v>
      </c>
      <c r="Z1112" s="93">
        <f>IF('Net zero activities &amp; levers'!$C$14="Off",('Activity data'!AS18*EF!$H49*EF!$H67)*NtoN2O*kgtoGg,IF('Net zero activities &amp; levers'!$C$14="On",('Net zero Activity data'!AS18*EF!$H49*EF!$H67)*NtoN2O*kgtoGg,"ERROR"))</f>
        <v>3.0652362245887983E-2</v>
      </c>
      <c r="AA1112" s="93">
        <f>IF('Net zero activities &amp; levers'!$C$14="Off",('Activity data'!AT18*EF!$H49*EF!$H67)*NtoN2O*kgtoGg,IF('Net zero activities &amp; levers'!$C$14="On",('Net zero Activity data'!AT18*EF!$H49*EF!$H67)*NtoN2O*kgtoGg,"ERROR"))</f>
        <v>3.0631159993104083E-2</v>
      </c>
      <c r="AB1112" s="93">
        <f>IF('Net zero activities &amp; levers'!$C$14="Off",('Activity data'!AU18*EF!$H49*EF!$H67)*NtoN2O*kgtoGg,IF('Net zero activities &amp; levers'!$C$14="On",('Net zero Activity data'!AU18*EF!$H49*EF!$H67)*NtoN2O*kgtoGg,"ERROR"))</f>
        <v>3.0779427802772954E-2</v>
      </c>
      <c r="AC1112" s="93">
        <f>IF('Net zero activities &amp; levers'!$C$14="Off",('Activity data'!AV18*EF!$H49*EF!$H67)*NtoN2O*kgtoGg,IF('Net zero activities &amp; levers'!$C$14="On",('Net zero Activity data'!AV18*EF!$H49*EF!$H67)*NtoN2O*kgtoGg,"ERROR"))</f>
        <v>3.1102156955269682E-2</v>
      </c>
      <c r="AD1112" s="93">
        <f>IF('Net zero activities &amp; levers'!$C$14="Off",('Activity data'!AW18*EF!$H49*EF!$H67)*NtoN2O*kgtoGg,IF('Net zero activities &amp; levers'!$C$14="On",('Net zero Activity data'!AW18*EF!$H49*EF!$H67)*NtoN2O*kgtoGg,"ERROR"))</f>
        <v>3.1560194722959657E-2</v>
      </c>
      <c r="AE1112" s="93">
        <f>IF('Net zero activities &amp; levers'!$C$14="Off",('Activity data'!AX18*EF!$H49*EF!$H67)*NtoN2O*kgtoGg,IF('Net zero activities &amp; levers'!$C$14="On",('Net zero Activity data'!AX18*EF!$H49*EF!$H67)*NtoN2O*kgtoGg,"ERROR"))</f>
        <v>3.205724457515096E-2</v>
      </c>
      <c r="AF1112" s="93">
        <f>IF('Net zero activities &amp; levers'!$C$14="Off",('Activity data'!AY18*EF!$H49*EF!$H67)*NtoN2O*kgtoGg,IF('Net zero activities &amp; levers'!$C$14="On",('Net zero Activity data'!AY18*EF!$H49*EF!$H67)*NtoN2O*kgtoGg,"ERROR"))</f>
        <v>3.2601821931905514E-2</v>
      </c>
      <c r="AG1112" s="93">
        <f>IF('Net zero activities &amp; levers'!$C$14="Off",('Activity data'!AZ18*EF!$H49*EF!$H67)*NtoN2O*kgtoGg,IF('Net zero activities &amp; levers'!$C$14="On",('Net zero Activity data'!AZ18*EF!$H49*EF!$H67)*NtoN2O*kgtoGg,"ERROR"))</f>
        <v>3.3296726513583681E-2</v>
      </c>
      <c r="AH1112" s="93">
        <f>IF('Net zero activities &amp; levers'!$C$14="Off",('Activity data'!BA18*EF!$H49*EF!$H67)*NtoN2O*kgtoGg,IF('Net zero activities &amp; levers'!$C$14="On",('Net zero Activity data'!BA18*EF!$H49*EF!$H67)*NtoN2O*kgtoGg,"ERROR"))</f>
        <v>3.404137289066806E-2</v>
      </c>
      <c r="AI1112" s="93">
        <f>IF('Net zero activities &amp; levers'!$C$14="Off",('Activity data'!BB18*EF!$H49*EF!$H67)*NtoN2O*kgtoGg,IF('Net zero activities &amp; levers'!$C$14="On",('Net zero Activity data'!BB18*EF!$H49*EF!$H67)*NtoN2O*kgtoGg,"ERROR"))</f>
        <v>3.4836991101734258E-2</v>
      </c>
      <c r="AJ1112" s="93">
        <f>IF('Net zero activities &amp; levers'!$C$14="Off",('Activity data'!BC18*EF!$H49*EF!$H67)*NtoN2O*kgtoGg,IF('Net zero activities &amp; levers'!$C$14="On",('Net zero Activity data'!BC18*EF!$H49*EF!$H67)*NtoN2O*kgtoGg,"ERROR"))</f>
        <v>3.5690807872120686E-2</v>
      </c>
      <c r="AK1112" s="93">
        <f>IF('Net zero activities &amp; levers'!$C$14="Off",('Activity data'!BD18*EF!$H49*EF!$H67)*NtoN2O*kgtoGg,IF('Net zero activities &amp; levers'!$C$14="On",('Net zero Activity data'!BD18*EF!$H49*EF!$H67)*NtoN2O*kgtoGg,"ERROR"))</f>
        <v>3.6578552436576144E-2</v>
      </c>
      <c r="AL1112" s="93">
        <f>IF('Net zero activities &amp; levers'!$C$14="Off",('Activity data'!BE18*EF!$H49*EF!$H67)*NtoN2O*kgtoGg,IF('Net zero activities &amp; levers'!$C$14="On",('Net zero Activity data'!BE18*EF!$H49*EF!$H67)*NtoN2O*kgtoGg,"ERROR"))</f>
        <v>3.7450533576859395E-2</v>
      </c>
      <c r="AM1112" s="93">
        <f>IF('Net zero activities &amp; levers'!$C$14="Off",('Activity data'!BF18*EF!$H49*EF!$H67)*NtoN2O*kgtoGg,IF('Net zero activities &amp; levers'!$C$14="On",('Net zero Activity data'!BF18*EF!$H49*EF!$H67)*NtoN2O*kgtoGg,"ERROR"))</f>
        <v>3.8288335444511157E-2</v>
      </c>
      <c r="AN1112" s="93">
        <f>IF('Net zero activities &amp; levers'!$C$14="Off",('Activity data'!BG18*EF!$H49*EF!$H67)*NtoN2O*kgtoGg,IF('Net zero activities &amp; levers'!$C$14="On",('Net zero Activity data'!BG18*EF!$H49*EF!$H67)*NtoN2O*kgtoGg,"ERROR"))</f>
        <v>3.9158689434230558E-2</v>
      </c>
      <c r="AO1112" s="93">
        <f>IF('Net zero activities &amp; levers'!$C$14="Off",('Activity data'!BH18*EF!$H49*EF!$H67)*NtoN2O*kgtoGg,IF('Net zero activities &amp; levers'!$C$14="On",('Net zero Activity data'!BH18*EF!$H49*EF!$H67)*NtoN2O*kgtoGg,"ERROR"))</f>
        <v>3.9965041250658841E-2</v>
      </c>
      <c r="AP1112" s="93">
        <f>IF('Net zero activities &amp; levers'!$C$14="Off",('Activity data'!BI18*EF!$H49*EF!$H67)*NtoN2O*kgtoGg,IF('Net zero activities &amp; levers'!$C$14="On",('Net zero Activity data'!BI18*EF!$H49*EF!$H67)*NtoN2O*kgtoGg,"ERROR"))</f>
        <v>4.0791851200123082E-2</v>
      </c>
      <c r="AQ1112" s="93">
        <f>IF('Net zero activities &amp; levers'!$C$14="Off",('Activity data'!BJ18*EF!$H49*EF!$H67)*NtoN2O*kgtoGg,IF('Net zero activities &amp; levers'!$C$14="On",('Net zero Activity data'!BJ18*EF!$H49*EF!$H67)*NtoN2O*kgtoGg,"ERROR"))</f>
        <v>4.1657404044744696E-2</v>
      </c>
      <c r="AR1112" s="93">
        <f>IF('Net zero activities &amp; levers'!$C$14="Off",('Activity data'!BK18*EF!$H49*EF!$H67)*NtoN2O*kgtoGg,IF('Net zero activities &amp; levers'!$C$14="On",('Net zero Activity data'!BK18*EF!$H49*EF!$H67)*NtoN2O*kgtoGg,"ERROR"))</f>
        <v>4.2564294625877887E-2</v>
      </c>
      <c r="AS1112" s="93">
        <f>IF('Net zero activities &amp; levers'!$C$14="Off",('Activity data'!BL18*EF!$H49*EF!$H67)*NtoN2O*kgtoGg,IF('Net zero activities &amp; levers'!$C$14="On",('Net zero Activity data'!BL18*EF!$H49*EF!$H67)*NtoN2O*kgtoGg,"ERROR"))</f>
        <v>4.3514664640818553E-2</v>
      </c>
      <c r="AT1112" s="93">
        <f>IF('Net zero activities &amp; levers'!$C$14="Off",('Activity data'!BM18*EF!$H49*EF!$H67)*NtoN2O*kgtoGg,IF('Net zero activities &amp; levers'!$C$14="On",('Net zero Activity data'!BM18*EF!$H49*EF!$H67)*NtoN2O*kgtoGg,"ERROR"))</f>
        <v>4.4390167613938505E-2</v>
      </c>
      <c r="AU1112" s="93">
        <f>IF('Net zero activities &amp; levers'!$C$14="Off",('Activity data'!BN18*EF!$H49*EF!$H67)*NtoN2O*kgtoGg,IF('Net zero activities &amp; levers'!$C$14="On",('Net zero Activity data'!BN18*EF!$H49*EF!$H67)*NtoN2O*kgtoGg,"ERROR"))</f>
        <v>4.5306964489928887E-2</v>
      </c>
      <c r="AV1112" s="93">
        <f>IF('Net zero activities &amp; levers'!$C$14="Off",('Activity data'!BO18*EF!$H49*EF!$H67)*NtoN2O*kgtoGg,IF('Net zero activities &amp; levers'!$C$14="On",('Net zero Activity data'!BO18*EF!$H49*EF!$H67)*NtoN2O*kgtoGg,"ERROR"))</f>
        <v>4.6305114046634989E-2</v>
      </c>
      <c r="AW1112" s="93">
        <f>IF('Net zero activities &amp; levers'!$C$14="Off",('Activity data'!BP18*EF!$H49*EF!$H67)*NtoN2O*kgtoGg,IF('Net zero activities &amp; levers'!$C$14="On",('Net zero Activity data'!BP18*EF!$H49*EF!$H67)*NtoN2O*kgtoGg,"ERROR"))</f>
        <v>4.7364328781630001E-2</v>
      </c>
      <c r="AY1112" s="79"/>
    </row>
    <row r="1113" spans="1:51" x14ac:dyDescent="0.25">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0.35667649320457151</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0.35018378725607929</v>
      </c>
      <c r="T1113" s="93">
        <f>IF('Net zero activities &amp; levers'!$C$14="Off",('Activity data'!AM19*EF!$H50*EF!$H68)*NtoN2O*kgtoGg,IF('Net zero activities &amp; levers'!$C$14="On",('Net zero Activity data'!AM19*EF!$H50*EF!$H68)*NtoN2O*kgtoGg,"ERROR"))</f>
        <v>0.36277922463363277</v>
      </c>
      <c r="U1113" s="93">
        <f>IF('Net zero activities &amp; levers'!$C$14="Off",('Activity data'!AN19*EF!$H50*EF!$H68)*NtoN2O*kgtoGg,IF('Net zero activities &amp; levers'!$C$14="On",('Net zero Activity data'!AN19*EF!$H50*EF!$H68)*NtoN2O*kgtoGg,"ERROR"))</f>
        <v>0.36861698422014455</v>
      </c>
      <c r="V1113" s="93">
        <f>IF('Net zero activities &amp; levers'!$C$14="Off",('Activity data'!AO19*EF!$H50*EF!$H68)*NtoN2O*kgtoGg,IF('Net zero activities &amp; levers'!$C$14="On",('Net zero Activity data'!AO19*EF!$H50*EF!$H68)*NtoN2O*kgtoGg,"ERROR"))</f>
        <v>0.37013534980033347</v>
      </c>
      <c r="W1113" s="93">
        <f>IF('Net zero activities &amp; levers'!$C$14="Off",('Activity data'!AP19*EF!$H50*EF!$H68)*NtoN2O*kgtoGg,IF('Net zero activities &amp; levers'!$C$14="On",('Net zero Activity data'!AP19*EF!$H50*EF!$H68)*NtoN2O*kgtoGg,"ERROR"))</f>
        <v>0.37390095743156182</v>
      </c>
      <c r="X1113" s="93">
        <f>IF('Net zero activities &amp; levers'!$C$14="Off",('Activity data'!AQ19*EF!$H50*EF!$H68)*NtoN2O*kgtoGg,IF('Net zero activities &amp; levers'!$C$14="On",('Net zero Activity data'!AQ19*EF!$H50*EF!$H68)*NtoN2O*kgtoGg,"ERROR"))</f>
        <v>0.3780451920420555</v>
      </c>
      <c r="Y1113" s="93">
        <f>IF('Net zero activities &amp; levers'!$C$14="Off",('Activity data'!AR19*EF!$H50*EF!$H68)*NtoN2O*kgtoGg,IF('Net zero activities &amp; levers'!$C$14="On",('Net zero Activity data'!AR19*EF!$H50*EF!$H68)*NtoN2O*kgtoGg,"ERROR"))</f>
        <v>0.38297980501460854</v>
      </c>
      <c r="Z1113" s="93">
        <f>IF('Net zero activities &amp; levers'!$C$14="Off",('Activity data'!AS19*EF!$H50*EF!$H68)*NtoN2O*kgtoGg,IF('Net zero activities &amp; levers'!$C$14="On",('Net zero Activity data'!AS19*EF!$H50*EF!$H68)*NtoN2O*kgtoGg,"ERROR"))</f>
        <v>0.38847189419668049</v>
      </c>
      <c r="AA1113" s="93">
        <f>IF('Net zero activities &amp; levers'!$C$14="Off",('Activity data'!AT19*EF!$H50*EF!$H68)*NtoN2O*kgtoGg,IF('Net zero activities &amp; levers'!$C$14="On",('Net zero Activity data'!AT19*EF!$H50*EF!$H68)*NtoN2O*kgtoGg,"ERROR"))</f>
        <v>0.39454667484388334</v>
      </c>
      <c r="AB1113" s="93">
        <f>IF('Net zero activities &amp; levers'!$C$14="Off",('Activity data'!AU19*EF!$H50*EF!$H68)*NtoN2O*kgtoGg,IF('Net zero activities &amp; levers'!$C$14="On",('Net zero Activity data'!AU19*EF!$H50*EF!$H68)*NtoN2O*kgtoGg,"ERROR"))</f>
        <v>0.40180456573657009</v>
      </c>
      <c r="AC1113" s="93">
        <f>IF('Net zero activities &amp; levers'!$C$14="Off",('Activity data'!AV19*EF!$H50*EF!$H68)*NtoN2O*kgtoGg,IF('Net zero activities &amp; levers'!$C$14="On",('Net zero Activity data'!AV19*EF!$H50*EF!$H68)*NtoN2O*kgtoGg,"ERROR"))</f>
        <v>0.41036635992326981</v>
      </c>
      <c r="AD1113" s="93">
        <f>IF('Net zero activities &amp; levers'!$C$14="Off",('Activity data'!AW19*EF!$H50*EF!$H68)*NtoN2O*kgtoGg,IF('Net zero activities &amp; levers'!$C$14="On",('Net zero Activity data'!AW19*EF!$H50*EF!$H68)*NtoN2O*kgtoGg,"ERROR"))</f>
        <v>0.4200242352601567</v>
      </c>
      <c r="AE1113" s="93">
        <f>IF('Net zero activities &amp; levers'!$C$14="Off",('Activity data'!AX19*EF!$H50*EF!$H68)*NtoN2O*kgtoGg,IF('Net zero activities &amp; levers'!$C$14="On",('Net zero Activity data'!AX19*EF!$H50*EF!$H68)*NtoN2O*kgtoGg,"ERROR"))</f>
        <v>0.43012503451329276</v>
      </c>
      <c r="AF1113" s="93">
        <f>IF('Net zero activities &amp; levers'!$C$14="Off",('Activity data'!AY19*EF!$H50*EF!$H68)*NtoN2O*kgtoGg,IF('Net zero activities &amp; levers'!$C$14="On",('Net zero Activity data'!AY19*EF!$H50*EF!$H68)*NtoN2O*kgtoGg,"ERROR"))</f>
        <v>0.44075881402231554</v>
      </c>
      <c r="AG1113" s="93">
        <f>IF('Net zero activities &amp; levers'!$C$14="Off",('Activity data'!AZ19*EF!$H50*EF!$H68)*NtoN2O*kgtoGg,IF('Net zero activities &amp; levers'!$C$14="On",('Net zero Activity data'!AZ19*EF!$H50*EF!$H68)*NtoN2O*kgtoGg,"ERROR"))</f>
        <v>0.45275370336571369</v>
      </c>
      <c r="AH1113" s="93">
        <f>IF('Net zero activities &amp; levers'!$C$14="Off",('Activity data'!BA19*EF!$H50*EF!$H68)*NtoN2O*kgtoGg,IF('Net zero activities &amp; levers'!$C$14="On",('Net zero Activity data'!BA19*EF!$H50*EF!$H68)*NtoN2O*kgtoGg,"ERROR"))</f>
        <v>0.46538546596445124</v>
      </c>
      <c r="AI1113" s="93">
        <f>IF('Net zero activities &amp; levers'!$C$14="Off",('Activity data'!BB19*EF!$H50*EF!$H68)*NtoN2O*kgtoGg,IF('Net zero activities &amp; levers'!$C$14="On",('Net zero Activity data'!BB19*EF!$H50*EF!$H68)*NtoN2O*kgtoGg,"ERROR"))</f>
        <v>0.47869974883266708</v>
      </c>
      <c r="AJ1113" s="93">
        <f>IF('Net zero activities &amp; levers'!$C$14="Off",('Activity data'!BC19*EF!$H50*EF!$H68)*NtoN2O*kgtoGg,IF('Net zero activities &amp; levers'!$C$14="On",('Net zero Activity data'!BC19*EF!$H50*EF!$H68)*NtoN2O*kgtoGg,"ERROR"))</f>
        <v>0.49278368755602786</v>
      </c>
      <c r="AK1113" s="93">
        <f>IF('Net zero activities &amp; levers'!$C$14="Off",('Activity data'!BD19*EF!$H50*EF!$H68)*NtoN2O*kgtoGg,IF('Net zero activities &amp; levers'!$C$14="On",('Net zero Activity data'!BD19*EF!$H50*EF!$H68)*NtoN2O*kgtoGg,"ERROR"))</f>
        <v>0.5074597647298057</v>
      </c>
      <c r="AL1113" s="93">
        <f>IF('Net zero activities &amp; levers'!$C$14="Off",('Activity data'!BE19*EF!$H50*EF!$H68)*NtoN2O*kgtoGg,IF('Net zero activities &amp; levers'!$C$14="On",('Net zero Activity data'!BE19*EF!$H50*EF!$H68)*NtoN2O*kgtoGg,"ERROR"))</f>
        <v>0.52232540741149647</v>
      </c>
      <c r="AM1113" s="93">
        <f>IF('Net zero activities &amp; levers'!$C$14="Off",('Activity data'!BF19*EF!$H50*EF!$H68)*NtoN2O*kgtoGg,IF('Net zero activities &amp; levers'!$C$14="On",('Net zero Activity data'!BF19*EF!$H50*EF!$H68)*NtoN2O*kgtoGg,"ERROR"))</f>
        <v>0.53722268290724928</v>
      </c>
      <c r="AN1113" s="93">
        <f>IF('Net zero activities &amp; levers'!$C$14="Off",('Activity data'!BG19*EF!$H50*EF!$H68)*NtoN2O*kgtoGg,IF('Net zero activities &amp; levers'!$C$14="On",('Net zero Activity data'!BG19*EF!$H50*EF!$H68)*NtoN2O*kgtoGg,"ERROR"))</f>
        <v>0.55274344519615426</v>
      </c>
      <c r="AO1113" s="93">
        <f>IF('Net zero activities &amp; levers'!$C$14="Off",('Activity data'!BH19*EF!$H50*EF!$H68)*NtoN2O*kgtoGg,IF('Net zero activities &amp; levers'!$C$14="On",('Net zero Activity data'!BH19*EF!$H50*EF!$H68)*NtoN2O*kgtoGg,"ERROR"))</f>
        <v>0.56802831796023945</v>
      </c>
      <c r="AP1113" s="93">
        <f>IF('Net zero activities &amp; levers'!$C$14="Off",('Activity data'!BI19*EF!$H50*EF!$H68)*NtoN2O*kgtoGg,IF('Net zero activities &amp; levers'!$C$14="On",('Net zero Activity data'!BI19*EF!$H50*EF!$H68)*NtoN2O*kgtoGg,"ERROR"))</f>
        <v>0.58383502696626888</v>
      </c>
      <c r="AQ1113" s="93">
        <f>IF('Net zero activities &amp; levers'!$C$14="Off",('Activity data'!BJ19*EF!$H50*EF!$H68)*NtoN2O*kgtoGg,IF('Net zero activities &amp; levers'!$C$14="On",('Net zero Activity data'!BJ19*EF!$H50*EF!$H68)*NtoN2O*kgtoGg,"ERROR"))</f>
        <v>0.60035704436925008</v>
      </c>
      <c r="AR1113" s="93">
        <f>IF('Net zero activities &amp; levers'!$C$14="Off",('Activity data'!BK19*EF!$H50*EF!$H68)*NtoN2O*kgtoGg,IF('Net zero activities &amp; levers'!$C$14="On",('Net zero Activity data'!BK19*EF!$H50*EF!$H68)*NtoN2O*kgtoGg,"ERROR"))</f>
        <v>0.61764615207401241</v>
      </c>
      <c r="AS1113" s="93">
        <f>IF('Net zero activities &amp; levers'!$C$14="Off",('Activity data'!BL19*EF!$H50*EF!$H68)*NtoN2O*kgtoGg,IF('Net zero activities &amp; levers'!$C$14="On",('Net zero Activity data'!BL19*EF!$H50*EF!$H68)*NtoN2O*kgtoGg,"ERROR"))</f>
        <v>0.63575214897916132</v>
      </c>
      <c r="AT1113" s="93">
        <f>IF('Net zero activities &amp; levers'!$C$14="Off",('Activity data'!BM19*EF!$H50*EF!$H68)*NtoN2O*kgtoGg,IF('Net zero activities &amp; levers'!$C$14="On",('Net zero Activity data'!BM19*EF!$H50*EF!$H68)*NtoN2O*kgtoGg,"ERROR"))</f>
        <v>0.65352835195619663</v>
      </c>
      <c r="AU1113" s="93">
        <f>IF('Net zero activities &amp; levers'!$C$14="Off",('Activity data'!BN19*EF!$H50*EF!$H68)*NtoN2O*kgtoGg,IF('Net zero activities &amp; levers'!$C$14="On",('Net zero Activity data'!BN19*EF!$H50*EF!$H68)*NtoN2O*kgtoGg,"ERROR"))</f>
        <v>0.67212968668245365</v>
      </c>
      <c r="AV1113" s="93">
        <f>IF('Net zero activities &amp; levers'!$C$14="Off",('Activity data'!BO19*EF!$H50*EF!$H68)*NtoN2O*kgtoGg,IF('Net zero activities &amp; levers'!$C$14="On",('Net zero Activity data'!BO19*EF!$H50*EF!$H68)*NtoN2O*kgtoGg,"ERROR"))</f>
        <v>0.69200859383559843</v>
      </c>
      <c r="AW1113" s="93">
        <f>IF('Net zero activities &amp; levers'!$C$14="Off",('Activity data'!BP19*EF!$H50*EF!$H68)*NtoN2O*kgtoGg,IF('Net zero activities &amp; levers'!$C$14="On",('Net zero Activity data'!BP19*EF!$H50*EF!$H68)*NtoN2O*kgtoGg,"ERROR"))</f>
        <v>0.71300699946022406</v>
      </c>
      <c r="AY1113" s="79"/>
    </row>
    <row r="1114" spans="1:51" x14ac:dyDescent="0.25">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1.7641159598844751</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1.4853495649317285</v>
      </c>
      <c r="T1114" s="93">
        <f>IF('Net zero activities &amp; levers'!$C$14="Off",('Activity data'!AM20*EF!$H51*EF!$H69)*NtoN2O*kgtoGg,IF('Net zero activities &amp; levers'!$C$14="On",('Net zero Activity data'!AM20*EF!$H51*EF!$H69)*NtoN2O*kgtoGg,"ERROR"))</f>
        <v>1.5955634897295778</v>
      </c>
      <c r="U1114" s="93">
        <f>IF('Net zero activities &amp; levers'!$C$14="Off",('Activity data'!AN20*EF!$H51*EF!$H69)*NtoN2O*kgtoGg,IF('Net zero activities &amp; levers'!$C$14="On",('Net zero Activity data'!AN20*EF!$H51*EF!$H69)*NtoN2O*kgtoGg,"ERROR"))</f>
        <v>1.6259618236210924</v>
      </c>
      <c r="V1114" s="93">
        <f>IF('Net zero activities &amp; levers'!$C$14="Off",('Activity data'!AO20*EF!$H51*EF!$H69)*NtoN2O*kgtoGg,IF('Net zero activities &amp; levers'!$C$14="On",('Net zero Activity data'!AO20*EF!$H51*EF!$H69)*NtoN2O*kgtoGg,"ERROR"))</f>
        <v>1.6027311149984735</v>
      </c>
      <c r="W1114" s="93">
        <f>IF('Net zero activities &amp; levers'!$C$14="Off",('Activity data'!AP20*EF!$H51*EF!$H69)*NtoN2O*kgtoGg,IF('Net zero activities &amp; levers'!$C$14="On",('Net zero Activity data'!AP20*EF!$H51*EF!$H69)*NtoN2O*kgtoGg,"ERROR"))</f>
        <v>1.6028561165628519</v>
      </c>
      <c r="X1114" s="93">
        <f>IF('Net zero activities &amp; levers'!$C$14="Off",('Activity data'!AQ20*EF!$H51*EF!$H69)*NtoN2O*kgtoGg,IF('Net zero activities &amp; levers'!$C$14="On",('Net zero Activity data'!AQ20*EF!$H51*EF!$H69)*NtoN2O*kgtoGg,"ERROR"))</f>
        <v>1.605363245285049</v>
      </c>
      <c r="Y1114" s="93">
        <f>IF('Net zero activities &amp; levers'!$C$14="Off",('Activity data'!AR20*EF!$H51*EF!$H69)*NtoN2O*kgtoGg,IF('Net zero activities &amp; levers'!$C$14="On",('Net zero Activity data'!AR20*EF!$H51*EF!$H69)*NtoN2O*kgtoGg,"ERROR"))</f>
        <v>1.6184911858897313</v>
      </c>
      <c r="Z1114" s="93">
        <f>IF('Net zero activities &amp; levers'!$C$14="Off",('Activity data'!AS20*EF!$H51*EF!$H69)*NtoN2O*kgtoGg,IF('Net zero activities &amp; levers'!$C$14="On",('Net zero Activity data'!AS20*EF!$H51*EF!$H69)*NtoN2O*kgtoGg,"ERROR"))</f>
        <v>1.6390962512985201</v>
      </c>
      <c r="AA1114" s="93">
        <f>IF('Net zero activities &amp; levers'!$C$14="Off",('Activity data'!AT20*EF!$H51*EF!$H69)*NtoN2O*kgtoGg,IF('Net zero activities &amp; levers'!$C$14="On",('Net zero Activity data'!AT20*EF!$H51*EF!$H69)*NtoN2O*kgtoGg,"ERROR"))</f>
        <v>1.6672993348095966</v>
      </c>
      <c r="AB1114" s="93">
        <f>IF('Net zero activities &amp; levers'!$C$14="Off",('Activity data'!AU20*EF!$H51*EF!$H69)*NtoN2O*kgtoGg,IF('Net zero activities &amp; levers'!$C$14="On",('Net zero Activity data'!AU20*EF!$H51*EF!$H69)*NtoN2O*kgtoGg,"ERROR"))</f>
        <v>1.7097645661019285</v>
      </c>
      <c r="AC1114" s="93">
        <f>IF('Net zero activities &amp; levers'!$C$14="Off",('Activity data'!AV20*EF!$H51*EF!$H69)*NtoN2O*kgtoGg,IF('Net zero activities &amp; levers'!$C$14="On",('Net zero Activity data'!AV20*EF!$H51*EF!$H69)*NtoN2O*kgtoGg,"ERROR"))</f>
        <v>1.7674267952703075</v>
      </c>
      <c r="AD1114" s="93">
        <f>IF('Net zero activities &amp; levers'!$C$14="Off",('Activity data'!AW20*EF!$H51*EF!$H69)*NtoN2O*kgtoGg,IF('Net zero activities &amp; levers'!$C$14="On",('Net zero Activity data'!AW20*EF!$H51*EF!$H69)*NtoN2O*kgtoGg,"ERROR"))</f>
        <v>1.8375735649626701</v>
      </c>
      <c r="AE1114" s="93">
        <f>IF('Net zero activities &amp; levers'!$C$14="Off",('Activity data'!AX20*EF!$H51*EF!$H69)*NtoN2O*kgtoGg,IF('Net zero activities &amp; levers'!$C$14="On",('Net zero Activity data'!AX20*EF!$H51*EF!$H69)*NtoN2O*kgtoGg,"ERROR"))</f>
        <v>1.9124452249479114</v>
      </c>
      <c r="AF1114" s="93">
        <f>IF('Net zero activities &amp; levers'!$C$14="Off",('Activity data'!AY20*EF!$H51*EF!$H69)*NtoN2O*kgtoGg,IF('Net zero activities &amp; levers'!$C$14="On",('Net zero Activity data'!AY20*EF!$H51*EF!$H69)*NtoN2O*kgtoGg,"ERROR"))</f>
        <v>1.9929316543204347</v>
      </c>
      <c r="AG1114" s="93">
        <f>IF('Net zero activities &amp; levers'!$C$14="Off",('Activity data'!AZ20*EF!$H51*EF!$H69)*NtoN2O*kgtoGg,IF('Net zero activities &amp; levers'!$C$14="On",('Net zero Activity data'!AZ20*EF!$H51*EF!$H69)*NtoN2O*kgtoGg,"ERROR"))</f>
        <v>2.0882187579810569</v>
      </c>
      <c r="AH1114" s="93">
        <f>IF('Net zero activities &amp; levers'!$C$14="Off",('Activity data'!BA20*EF!$H51*EF!$H69)*NtoN2O*kgtoGg,IF('Net zero activities &amp; levers'!$C$14="On",('Net zero Activity data'!BA20*EF!$H51*EF!$H69)*NtoN2O*kgtoGg,"ERROR"))</f>
        <v>2.1899420981166391</v>
      </c>
      <c r="AI1114" s="93">
        <f>IF('Net zero activities &amp; levers'!$C$14="Off",('Activity data'!BB20*EF!$H51*EF!$H69)*NtoN2O*kgtoGg,IF('Net zero activities &amp; levers'!$C$14="On",('Net zero Activity data'!BB20*EF!$H51*EF!$H69)*NtoN2O*kgtoGg,"ERROR"))</f>
        <v>2.2984069150116708</v>
      </c>
      <c r="AJ1114" s="93">
        <f>IF('Net zero activities &amp; levers'!$C$14="Off",('Activity data'!BC20*EF!$H51*EF!$H69)*NtoN2O*kgtoGg,IF('Net zero activities &amp; levers'!$C$14="On",('Net zero Activity data'!BC20*EF!$H51*EF!$H69)*NtoN2O*kgtoGg,"ERROR"))</f>
        <v>2.4145145391716976</v>
      </c>
      <c r="AK1114" s="93">
        <f>IF('Net zero activities &amp; levers'!$C$14="Off",('Activity data'!BD20*EF!$H51*EF!$H69)*NtoN2O*kgtoGg,IF('Net zero activities &amp; levers'!$C$14="On",('Net zero Activity data'!BD20*EF!$H51*EF!$H69)*NtoN2O*kgtoGg,"ERROR"))</f>
        <v>2.536329376705313</v>
      </c>
      <c r="AL1114" s="93">
        <f>IF('Net zero activities &amp; levers'!$C$14="Off",('Activity data'!BE20*EF!$H51*EF!$H69)*NtoN2O*kgtoGg,IF('Net zero activities &amp; levers'!$C$14="On",('Net zero Activity data'!BE20*EF!$H51*EF!$H69)*NtoN2O*kgtoGg,"ERROR"))</f>
        <v>2.6594111121069512</v>
      </c>
      <c r="AM1114" s="93">
        <f>IF('Net zero activities &amp; levers'!$C$14="Off",('Activity data'!BF20*EF!$H51*EF!$H69)*NtoN2O*kgtoGg,IF('Net zero activities &amp; levers'!$C$14="On",('Net zero Activity data'!BF20*EF!$H51*EF!$H69)*NtoN2O*kgtoGg,"ERROR"))</f>
        <v>2.7820280106435127</v>
      </c>
      <c r="AN1114" s="93">
        <f>IF('Net zero activities &amp; levers'!$C$14="Off",('Activity data'!BG20*EF!$H51*EF!$H69)*NtoN2O*kgtoGg,IF('Net zero activities &amp; levers'!$C$14="On",('Net zero Activity data'!BG20*EF!$H51*EF!$H69)*NtoN2O*kgtoGg,"ERROR"))</f>
        <v>2.9104811626349671</v>
      </c>
      <c r="AO1114" s="93">
        <f>IF('Net zero activities &amp; levers'!$C$14="Off",('Activity data'!BH20*EF!$H51*EF!$H69)*NtoN2O*kgtoGg,IF('Net zero activities &amp; levers'!$C$14="On",('Net zero Activity data'!BH20*EF!$H51*EF!$H69)*NtoN2O*kgtoGg,"ERROR"))</f>
        <v>3.0356558035328449</v>
      </c>
      <c r="AP1114" s="93">
        <f>IF('Net zero activities &amp; levers'!$C$14="Off",('Activity data'!BI20*EF!$H51*EF!$H69)*NtoN2O*kgtoGg,IF('Net zero activities &amp; levers'!$C$14="On",('Net zero Activity data'!BI20*EF!$H51*EF!$H69)*NtoN2O*kgtoGg,"ERROR"))</f>
        <v>3.1656674881787876</v>
      </c>
      <c r="AQ1114" s="93">
        <f>IF('Net zero activities &amp; levers'!$C$14="Off",('Activity data'!BJ20*EF!$H51*EF!$H69)*NtoN2O*kgtoGg,IF('Net zero activities &amp; levers'!$C$14="On",('Net zero Activity data'!BJ20*EF!$H51*EF!$H69)*NtoN2O*kgtoGg,"ERROR"))</f>
        <v>3.3024806275598562</v>
      </c>
      <c r="AR1114" s="93">
        <f>IF('Net zero activities &amp; levers'!$C$14="Off",('Activity data'!BK20*EF!$H51*EF!$H69)*NtoN2O*kgtoGg,IF('Net zero activities &amp; levers'!$C$14="On",('Net zero Activity data'!BK20*EF!$H51*EF!$H69)*NtoN2O*kgtoGg,"ERROR"))</f>
        <v>3.4465999961713853</v>
      </c>
      <c r="AS1114" s="93">
        <f>IF('Net zero activities &amp; levers'!$C$14="Off",('Activity data'!BL20*EF!$H51*EF!$H69)*NtoN2O*kgtoGg,IF('Net zero activities &amp; levers'!$C$14="On",('Net zero Activity data'!BL20*EF!$H51*EF!$H69)*NtoN2O*kgtoGg,"ERROR"))</f>
        <v>3.5985073970181016</v>
      </c>
      <c r="AT1114" s="93">
        <f>IF('Net zero activities &amp; levers'!$C$14="Off",('Activity data'!BM20*EF!$H51*EF!$H69)*NtoN2O*kgtoGg,IF('Net zero activities &amp; levers'!$C$14="On",('Net zero Activity data'!BM20*EF!$H51*EF!$H69)*NtoN2O*kgtoGg,"ERROR"))</f>
        <v>3.7462773973155836</v>
      </c>
      <c r="AU1114" s="93">
        <f>IF('Net zero activities &amp; levers'!$C$14="Off",('Activity data'!BN20*EF!$H51*EF!$H69)*NtoN2O*kgtoGg,IF('Net zero activities &amp; levers'!$C$14="On",('Net zero Activity data'!BN20*EF!$H51*EF!$H69)*NtoN2O*kgtoGg,"ERROR"))</f>
        <v>3.9018211197485697</v>
      </c>
      <c r="AV1114" s="93">
        <f>IF('Net zero activities &amp; levers'!$C$14="Off",('Activity data'!BO20*EF!$H51*EF!$H69)*NtoN2O*kgtoGg,IF('Net zero activities &amp; levers'!$C$14="On",('Net zero Activity data'!BO20*EF!$H51*EF!$H69)*NtoN2O*kgtoGg,"ERROR"))</f>
        <v>4.0696346762089934</v>
      </c>
      <c r="AW1114" s="93">
        <f>IF('Net zero activities &amp; levers'!$C$14="Off",('Activity data'!BP20*EF!$H51*EF!$H69)*NtoN2O*kgtoGg,IF('Net zero activities &amp; levers'!$C$14="On",('Net zero Activity data'!BP20*EF!$H51*EF!$H69)*NtoN2O*kgtoGg,"ERROR"))</f>
        <v>4.2480055347083097</v>
      </c>
      <c r="AY1114" s="79"/>
    </row>
    <row r="1115" spans="1:51" x14ac:dyDescent="0.25">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1.4590991135669987E-2</v>
      </c>
      <c r="T1115" s="93">
        <f>IF('Net zero activities &amp; levers'!$C$14="Off",('Activity data'!AM21*EF!$H52*EF!$H70)*NtoN2O*kgtoGg,IF('Net zero activities &amp; levers'!$C$14="On",('Net zero Activity data'!AM21*EF!$H52*EF!$H70)*NtoN2O*kgtoGg,"ERROR"))</f>
        <v>1.5115801026401379E-2</v>
      </c>
      <c r="U1115" s="93">
        <f>IF('Net zero activities &amp; levers'!$C$14="Off",('Activity data'!AN21*EF!$H52*EF!$H70)*NtoN2O*kgtoGg,IF('Net zero activities &amp; levers'!$C$14="On",('Net zero Activity data'!AN21*EF!$H52*EF!$H70)*NtoN2O*kgtoGg,"ERROR"))</f>
        <v>1.5359041009172703E-2</v>
      </c>
      <c r="V1115" s="93">
        <f>IF('Net zero activities &amp; levers'!$C$14="Off",('Activity data'!AO21*EF!$H52*EF!$H70)*NtoN2O*kgtoGg,IF('Net zero activities &amp; levers'!$C$14="On",('Net zero Activity data'!AO21*EF!$H52*EF!$H70)*NtoN2O*kgtoGg,"ERROR"))</f>
        <v>1.5422306241680575E-2</v>
      </c>
      <c r="W1115" s="93">
        <f>IF('Net zero activities &amp; levers'!$C$14="Off",('Activity data'!AP21*EF!$H52*EF!$H70)*NtoN2O*kgtoGg,IF('Net zero activities &amp; levers'!$C$14="On",('Net zero Activity data'!AP21*EF!$H52*EF!$H70)*NtoN2O*kgtoGg,"ERROR"))</f>
        <v>1.5579206559648423E-2</v>
      </c>
      <c r="X1115" s="93">
        <f>IF('Net zero activities &amp; levers'!$C$14="Off",('Activity data'!AQ21*EF!$H52*EF!$H70)*NtoN2O*kgtoGg,IF('Net zero activities &amp; levers'!$C$14="On",('Net zero Activity data'!AQ21*EF!$H52*EF!$H70)*NtoN2O*kgtoGg,"ERROR"))</f>
        <v>1.5751883001752332E-2</v>
      </c>
      <c r="Y1115" s="93">
        <f>IF('Net zero activities &amp; levers'!$C$14="Off",('Activity data'!AR21*EF!$H52*EF!$H70)*NtoN2O*kgtoGg,IF('Net zero activities &amp; levers'!$C$14="On",('Net zero Activity data'!AR21*EF!$H52*EF!$H70)*NtoN2O*kgtoGg,"ERROR"))</f>
        <v>1.5957491875608701E-2</v>
      </c>
      <c r="Z1115" s="93">
        <f>IF('Net zero activities &amp; levers'!$C$14="Off",('Activity data'!AS21*EF!$H52*EF!$H70)*NtoN2O*kgtoGg,IF('Net zero activities &amp; levers'!$C$14="On",('Net zero Activity data'!AS21*EF!$H52*EF!$H70)*NtoN2O*kgtoGg,"ERROR"))</f>
        <v>1.6186328924861701E-2</v>
      </c>
      <c r="AA1115" s="93">
        <f>IF('Net zero activities &amp; levers'!$C$14="Off",('Activity data'!AT21*EF!$H52*EF!$H70)*NtoN2O*kgtoGg,IF('Net zero activities &amp; levers'!$C$14="On",('Net zero Activity data'!AT21*EF!$H52*EF!$H70)*NtoN2O*kgtoGg,"ERROR"))</f>
        <v>1.6439444785161822E-2</v>
      </c>
      <c r="AB1115" s="93">
        <f>IF('Net zero activities &amp; levers'!$C$14="Off",('Activity data'!AU21*EF!$H52*EF!$H70)*NtoN2O*kgtoGg,IF('Net zero activities &amp; levers'!$C$14="On",('Net zero Activity data'!AU21*EF!$H52*EF!$H70)*NtoN2O*kgtoGg,"ERROR"))</f>
        <v>1.6741856905690439E-2</v>
      </c>
      <c r="AC1115" s="93">
        <f>IF('Net zero activities &amp; levers'!$C$14="Off",('Activity data'!AV21*EF!$H52*EF!$H70)*NtoN2O*kgtoGg,IF('Net zero activities &amp; levers'!$C$14="On",('Net zero Activity data'!AV21*EF!$H52*EF!$H70)*NtoN2O*kgtoGg,"ERROR"))</f>
        <v>1.7098598330136262E-2</v>
      </c>
      <c r="AD1115" s="93">
        <f>IF('Net zero activities &amp; levers'!$C$14="Off",('Activity data'!AW21*EF!$H52*EF!$H70)*NtoN2O*kgtoGg,IF('Net zero activities &amp; levers'!$C$14="On",('Net zero Activity data'!AW21*EF!$H52*EF!$H70)*NtoN2O*kgtoGg,"ERROR"))</f>
        <v>1.7501009802506545E-2</v>
      </c>
      <c r="AE1115" s="93">
        <f>IF('Net zero activities &amp; levers'!$C$14="Off",('Activity data'!AX21*EF!$H52*EF!$H70)*NtoN2O*kgtoGg,IF('Net zero activities &amp; levers'!$C$14="On",('Net zero Activity data'!AX21*EF!$H52*EF!$H70)*NtoN2O*kgtoGg,"ERROR"))</f>
        <v>1.7921876438053885E-2</v>
      </c>
      <c r="AF1115" s="93">
        <f>IF('Net zero activities &amp; levers'!$C$14="Off",('Activity data'!AY21*EF!$H52*EF!$H70)*NtoN2O*kgtoGg,IF('Net zero activities &amp; levers'!$C$14="On",('Net zero Activity data'!AY21*EF!$H52*EF!$H70)*NtoN2O*kgtoGg,"ERROR"))</f>
        <v>1.836495058426316E-2</v>
      </c>
      <c r="AG1115" s="93">
        <f>IF('Net zero activities &amp; levers'!$C$14="Off",('Activity data'!AZ21*EF!$H52*EF!$H70)*NtoN2O*kgtoGg,IF('Net zero activities &amp; levers'!$C$14="On",('Net zero Activity data'!AZ21*EF!$H52*EF!$H70)*NtoN2O*kgtoGg,"ERROR"))</f>
        <v>1.8864737640238091E-2</v>
      </c>
      <c r="AH1115" s="93">
        <f>IF('Net zero activities &amp; levers'!$C$14="Off",('Activity data'!BA21*EF!$H52*EF!$H70)*NtoN2O*kgtoGg,IF('Net zero activities &amp; levers'!$C$14="On",('Net zero Activity data'!BA21*EF!$H52*EF!$H70)*NtoN2O*kgtoGg,"ERROR"))</f>
        <v>1.9391061081852148E-2</v>
      </c>
      <c r="AI1115" s="93">
        <f>IF('Net zero activities &amp; levers'!$C$14="Off",('Activity data'!BB21*EF!$H52*EF!$H70)*NtoN2O*kgtoGg,IF('Net zero activities &amp; levers'!$C$14="On",('Net zero Activity data'!BB21*EF!$H52*EF!$H70)*NtoN2O*kgtoGg,"ERROR"))</f>
        <v>1.9945822868027815E-2</v>
      </c>
      <c r="AJ1115" s="93">
        <f>IF('Net zero activities &amp; levers'!$C$14="Off",('Activity data'!BC21*EF!$H52*EF!$H70)*NtoN2O*kgtoGg,IF('Net zero activities &amp; levers'!$C$14="On",('Net zero Activity data'!BC21*EF!$H52*EF!$H70)*NtoN2O*kgtoGg,"ERROR"))</f>
        <v>2.0532653648167851E-2</v>
      </c>
      <c r="AK1115" s="93">
        <f>IF('Net zero activities &amp; levers'!$C$14="Off",('Activity data'!BD21*EF!$H52*EF!$H70)*NtoN2O*kgtoGg,IF('Net zero activities &amp; levers'!$C$14="On",('Net zero Activity data'!BD21*EF!$H52*EF!$H70)*NtoN2O*kgtoGg,"ERROR"))</f>
        <v>2.1144156863741926E-2</v>
      </c>
      <c r="AL1115" s="93">
        <f>IF('Net zero activities &amp; levers'!$C$14="Off",('Activity data'!BE21*EF!$H52*EF!$H70)*NtoN2O*kgtoGg,IF('Net zero activities &amp; levers'!$C$14="On",('Net zero Activity data'!BE21*EF!$H52*EF!$H70)*NtoN2O*kgtoGg,"ERROR"))</f>
        <v>2.1763558642145707E-2</v>
      </c>
      <c r="AM1115" s="93">
        <f>IF('Net zero activities &amp; levers'!$C$14="Off",('Activity data'!BF21*EF!$H52*EF!$H70)*NtoN2O*kgtoGg,IF('Net zero activities &amp; levers'!$C$14="On",('Net zero Activity data'!BF21*EF!$H52*EF!$H70)*NtoN2O*kgtoGg,"ERROR"))</f>
        <v>2.2384278454468744E-2</v>
      </c>
      <c r="AN1115" s="93">
        <f>IF('Net zero activities &amp; levers'!$C$14="Off",('Activity data'!BG21*EF!$H52*EF!$H70)*NtoN2O*kgtoGg,IF('Net zero activities &amp; levers'!$C$14="On",('Net zero Activity data'!BG21*EF!$H52*EF!$H70)*NtoN2O*kgtoGg,"ERROR"))</f>
        <v>2.3030976883173123E-2</v>
      </c>
      <c r="AO1115" s="93">
        <f>IF('Net zero activities &amp; levers'!$C$14="Off",('Activity data'!BH21*EF!$H52*EF!$H70)*NtoN2O*kgtoGg,IF('Net zero activities &amp; levers'!$C$14="On",('Net zero Activity data'!BH21*EF!$H52*EF!$H70)*NtoN2O*kgtoGg,"ERROR"))</f>
        <v>2.3667846581676664E-2</v>
      </c>
      <c r="AP1115" s="93">
        <f>IF('Net zero activities &amp; levers'!$C$14="Off",('Activity data'!BI21*EF!$H52*EF!$H70)*NtoN2O*kgtoGg,IF('Net zero activities &amp; levers'!$C$14="On",('Net zero Activity data'!BI21*EF!$H52*EF!$H70)*NtoN2O*kgtoGg,"ERROR"))</f>
        <v>2.43264594569279E-2</v>
      </c>
      <c r="AQ1115" s="93">
        <f>IF('Net zero activities &amp; levers'!$C$14="Off",('Activity data'!BJ21*EF!$H52*EF!$H70)*NtoN2O*kgtoGg,IF('Net zero activities &amp; levers'!$C$14="On",('Net zero Activity data'!BJ21*EF!$H52*EF!$H70)*NtoN2O*kgtoGg,"ERROR"))</f>
        <v>2.5014876848718771E-2</v>
      </c>
      <c r="AR1115" s="93">
        <f>IF('Net zero activities &amp; levers'!$C$14="Off",('Activity data'!BK21*EF!$H52*EF!$H70)*NtoN2O*kgtoGg,IF('Net zero activities &amp; levers'!$C$14="On",('Net zero Activity data'!BK21*EF!$H52*EF!$H70)*NtoN2O*kgtoGg,"ERROR"))</f>
        <v>2.5735256336417205E-2</v>
      </c>
      <c r="AS1115" s="93">
        <f>IF('Net zero activities &amp; levers'!$C$14="Off",('Activity data'!BL21*EF!$H52*EF!$H70)*NtoN2O*kgtoGg,IF('Net zero activities &amp; levers'!$C$14="On",('Net zero Activity data'!BL21*EF!$H52*EF!$H70)*NtoN2O*kgtoGg,"ERROR"))</f>
        <v>2.6489672874131745E-2</v>
      </c>
      <c r="AT1115" s="93">
        <f>IF('Net zero activities &amp; levers'!$C$14="Off",('Activity data'!BM21*EF!$H52*EF!$H70)*NtoN2O*kgtoGg,IF('Net zero activities &amp; levers'!$C$14="On",('Net zero Activity data'!BM21*EF!$H52*EF!$H70)*NtoN2O*kgtoGg,"ERROR"))</f>
        <v>2.7230347998174888E-2</v>
      </c>
      <c r="AU1115" s="93">
        <f>IF('Net zero activities &amp; levers'!$C$14="Off",('Activity data'!BN21*EF!$H52*EF!$H70)*NtoN2O*kgtoGg,IF('Net zero activities &amp; levers'!$C$14="On",('Net zero Activity data'!BN21*EF!$H52*EF!$H70)*NtoN2O*kgtoGg,"ERROR"))</f>
        <v>2.8005403611768936E-2</v>
      </c>
      <c r="AV1115" s="93">
        <f>IF('Net zero activities &amp; levers'!$C$14="Off",('Activity data'!BO21*EF!$H52*EF!$H70)*NtoN2O*kgtoGg,IF('Net zero activities &amp; levers'!$C$14="On",('Net zero Activity data'!BO21*EF!$H52*EF!$H70)*NtoN2O*kgtoGg,"ERROR"))</f>
        <v>2.8833691409816627E-2</v>
      </c>
      <c r="AW1115" s="93">
        <f>IF('Net zero activities &amp; levers'!$C$14="Off",('Activity data'!BP21*EF!$H52*EF!$H70)*NtoN2O*kgtoGg,IF('Net zero activities &amp; levers'!$C$14="On",('Net zero Activity data'!BP21*EF!$H52*EF!$H70)*NtoN2O*kgtoGg,"ERROR"))</f>
        <v>2.9708624977509365E-2</v>
      </c>
      <c r="AY1115" s="79"/>
    </row>
    <row r="1116" spans="1:51" x14ac:dyDescent="0.25">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7.3768889900085524E-2</v>
      </c>
      <c r="O1116" s="93">
        <f>IF('Net zero activities &amp; levers'!$C$14="Off",('Activity data'!AH22*EF!$H53*EF!$H71)*NtoN2O*kgtoGg,IF('Net zero activities &amp; levers'!$C$14="On",('Net zero Activity data'!AH22*EF!$H53*EF!$H71)*NtoN2O*kgtoGg,"ERROR"))</f>
        <v>7.3504831661853204E-2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6.1889565205488752E-2</v>
      </c>
      <c r="T1116" s="93">
        <f>IF('Net zero activities &amp; levers'!$C$14="Off",('Activity data'!AM22*EF!$H53*EF!$H71)*NtoN2O*kgtoGg,IF('Net zero activities &amp; levers'!$C$14="On",('Net zero Activity data'!AM22*EF!$H53*EF!$H71)*NtoN2O*kgtoGg,"ERROR"))</f>
        <v>6.6481812072065799E-2</v>
      </c>
      <c r="U1116" s="93">
        <f>IF('Net zero activities &amp; levers'!$C$14="Off",('Activity data'!AN22*EF!$H53*EF!$H71)*NtoN2O*kgtoGg,IF('Net zero activities &amp; levers'!$C$14="On",('Net zero Activity data'!AN22*EF!$H53*EF!$H71)*NtoN2O*kgtoGg,"ERROR"))</f>
        <v>6.7748409317545569E-2</v>
      </c>
      <c r="V1116" s="93">
        <f>IF('Net zero activities &amp; levers'!$C$14="Off",('Activity data'!AO22*EF!$H53*EF!$H71)*NtoN2O*kgtoGg,IF('Net zero activities &amp; levers'!$C$14="On",('Net zero Activity data'!AO22*EF!$H53*EF!$H71)*NtoN2O*kgtoGg,"ERROR"))</f>
        <v>6.6780463124936462E-2</v>
      </c>
      <c r="W1116" s="93">
        <f>IF('Net zero activities &amp; levers'!$C$14="Off",('Activity data'!AP22*EF!$H53*EF!$H71)*NtoN2O*kgtoGg,IF('Net zero activities &amp; levers'!$C$14="On",('Net zero Activity data'!AP22*EF!$H53*EF!$H71)*NtoN2O*kgtoGg,"ERROR"))</f>
        <v>6.6785671523452231E-2</v>
      </c>
      <c r="X1116" s="93">
        <f>IF('Net zero activities &amp; levers'!$C$14="Off",('Activity data'!AQ22*EF!$H53*EF!$H71)*NtoN2O*kgtoGg,IF('Net zero activities &amp; levers'!$C$14="On",('Net zero Activity data'!AQ22*EF!$H53*EF!$H71)*NtoN2O*kgtoGg,"ERROR"))</f>
        <v>6.6890135220210464E-2</v>
      </c>
      <c r="Y1116" s="93">
        <f>IF('Net zero activities &amp; levers'!$C$14="Off",('Activity data'!AR22*EF!$H53*EF!$H71)*NtoN2O*kgtoGg,IF('Net zero activities &amp; levers'!$C$14="On",('Net zero Activity data'!AR22*EF!$H53*EF!$H71)*NtoN2O*kgtoGg,"ERROR"))</f>
        <v>6.743713274540554E-2</v>
      </c>
      <c r="Z1116" s="93">
        <f>IF('Net zero activities &amp; levers'!$C$14="Off",('Activity data'!AS22*EF!$H53*EF!$H71)*NtoN2O*kgtoGg,IF('Net zero activities &amp; levers'!$C$14="On",('Net zero Activity data'!AS22*EF!$H53*EF!$H71)*NtoN2O*kgtoGg,"ERROR"))</f>
        <v>6.8295677137438407E-2</v>
      </c>
      <c r="AA1116" s="93">
        <f>IF('Net zero activities &amp; levers'!$C$14="Off",('Activity data'!AT22*EF!$H53*EF!$H71)*NtoN2O*kgtoGg,IF('Net zero activities &amp; levers'!$C$14="On",('Net zero Activity data'!AT22*EF!$H53*EF!$H71)*NtoN2O*kgtoGg,"ERROR"))</f>
        <v>6.9470805617066575E-2</v>
      </c>
      <c r="AB1116" s="93">
        <f>IF('Net zero activities &amp; levers'!$C$14="Off",('Activity data'!AU22*EF!$H53*EF!$H71)*NtoN2O*kgtoGg,IF('Net zero activities &amp; levers'!$C$14="On",('Net zero Activity data'!AU22*EF!$H53*EF!$H71)*NtoN2O*kgtoGg,"ERROR"))</f>
        <v>7.1240190254247091E-2</v>
      </c>
      <c r="AC1116" s="93">
        <f>IF('Net zero activities &amp; levers'!$C$14="Off",('Activity data'!AV22*EF!$H53*EF!$H71)*NtoN2O*kgtoGg,IF('Net zero activities &amp; levers'!$C$14="On",('Net zero Activity data'!AV22*EF!$H53*EF!$H71)*NtoN2O*kgtoGg,"ERROR"))</f>
        <v>7.3642783136262879E-2</v>
      </c>
      <c r="AD1116" s="93">
        <f>IF('Net zero activities &amp; levers'!$C$14="Off",('Activity data'!AW22*EF!$H53*EF!$H71)*NtoN2O*kgtoGg,IF('Net zero activities &amp; levers'!$C$14="On",('Net zero Activity data'!AW22*EF!$H53*EF!$H71)*NtoN2O*kgtoGg,"ERROR"))</f>
        <v>7.6565565206777986E-2</v>
      </c>
      <c r="AE1116" s="93">
        <f>IF('Net zero activities &amp; levers'!$C$14="Off",('Activity data'!AX22*EF!$H53*EF!$H71)*NtoN2O*kgtoGg,IF('Net zero activities &amp; levers'!$C$14="On",('Net zero Activity data'!AX22*EF!$H53*EF!$H71)*NtoN2O*kgtoGg,"ERROR"))</f>
        <v>7.9685217706163075E-2</v>
      </c>
      <c r="AF1116" s="93">
        <f>IF('Net zero activities &amp; levers'!$C$14="Off",('Activity data'!AY22*EF!$H53*EF!$H71)*NtoN2O*kgtoGg,IF('Net zero activities &amp; levers'!$C$14="On",('Net zero Activity data'!AY22*EF!$H53*EF!$H71)*NtoN2O*kgtoGg,"ERROR"))</f>
        <v>8.3038818930018216E-2</v>
      </c>
      <c r="AG1116" s="93">
        <f>IF('Net zero activities &amp; levers'!$C$14="Off",('Activity data'!AZ22*EF!$H53*EF!$H71)*NtoN2O*kgtoGg,IF('Net zero activities &amp; levers'!$C$14="On",('Net zero Activity data'!AZ22*EF!$H53*EF!$H71)*NtoN2O*kgtoGg,"ERROR"))</f>
        <v>8.7009114915877442E-2</v>
      </c>
      <c r="AH1116" s="93">
        <f>IF('Net zero activities &amp; levers'!$C$14="Off",('Activity data'!BA22*EF!$H53*EF!$H71)*NtoN2O*kgtoGg,IF('Net zero activities &amp; levers'!$C$14="On",('Net zero Activity data'!BA22*EF!$H53*EF!$H71)*NtoN2O*kgtoGg,"ERROR"))</f>
        <v>9.1247587421526707E-2</v>
      </c>
      <c r="AI1116" s="93">
        <f>IF('Net zero activities &amp; levers'!$C$14="Off",('Activity data'!BB22*EF!$H53*EF!$H71)*NtoN2O*kgtoGg,IF('Net zero activities &amp; levers'!$C$14="On",('Net zero Activity data'!BB22*EF!$H53*EF!$H71)*NtoN2O*kgtoGg,"ERROR"))</f>
        <v>9.5766954792153025E-2</v>
      </c>
      <c r="AJ1116" s="93">
        <f>IF('Net zero activities &amp; levers'!$C$14="Off",('Activity data'!BC22*EF!$H53*EF!$H71)*NtoN2O*kgtoGg,IF('Net zero activities &amp; levers'!$C$14="On",('Net zero Activity data'!BC22*EF!$H53*EF!$H71)*NtoN2O*kgtoGg,"ERROR"))</f>
        <v>0.10060477246548749</v>
      </c>
      <c r="AK1116" s="93">
        <f>IF('Net zero activities &amp; levers'!$C$14="Off",('Activity data'!BD22*EF!$H53*EF!$H71)*NtoN2O*kgtoGg,IF('Net zero activities &amp; levers'!$C$14="On",('Net zero Activity data'!BD22*EF!$H53*EF!$H71)*NtoN2O*kgtoGg,"ERROR"))</f>
        <v>0.10568039069605478</v>
      </c>
      <c r="AL1116" s="93">
        <f>IF('Net zero activities &amp; levers'!$C$14="Off",('Activity data'!BE22*EF!$H53*EF!$H71)*NtoN2O*kgtoGg,IF('Net zero activities &amp; levers'!$C$14="On",('Net zero Activity data'!BE22*EF!$H53*EF!$H71)*NtoN2O*kgtoGg,"ERROR"))</f>
        <v>0.11080879633778973</v>
      </c>
      <c r="AM1116" s="93">
        <f>IF('Net zero activities &amp; levers'!$C$14="Off",('Activity data'!BF22*EF!$H53*EF!$H71)*NtoN2O*kgtoGg,IF('Net zero activities &amp; levers'!$C$14="On",('Net zero Activity data'!BF22*EF!$H53*EF!$H71)*NtoN2O*kgtoGg,"ERROR"))</f>
        <v>0.11591783377681314</v>
      </c>
      <c r="AN1116" s="93">
        <f>IF('Net zero activities &amp; levers'!$C$14="Off",('Activity data'!BG22*EF!$H53*EF!$H71)*NtoN2O*kgtoGg,IF('Net zero activities &amp; levers'!$C$14="On",('Net zero Activity data'!BG22*EF!$H53*EF!$H71)*NtoN2O*kgtoGg,"ERROR"))</f>
        <v>0.12127004844312377</v>
      </c>
      <c r="AO1116" s="93">
        <f>IF('Net zero activities &amp; levers'!$C$14="Off",('Activity data'!BH22*EF!$H53*EF!$H71)*NtoN2O*kgtoGg,IF('Net zero activities &amp; levers'!$C$14="On",('Net zero Activity data'!BH22*EF!$H53*EF!$H71)*NtoN2O*kgtoGg,"ERROR"))</f>
        <v>0.12648565848053531</v>
      </c>
      <c r="AP1116" s="93">
        <f>IF('Net zero activities &amp; levers'!$C$14="Off",('Activity data'!BI22*EF!$H53*EF!$H71)*NtoN2O*kgtoGg,IF('Net zero activities &amp; levers'!$C$14="On",('Net zero Activity data'!BI22*EF!$H53*EF!$H71)*NtoN2O*kgtoGg,"ERROR"))</f>
        <v>0.13190281200744958</v>
      </c>
      <c r="AQ1116" s="93">
        <f>IF('Net zero activities &amp; levers'!$C$14="Off",('Activity data'!BJ22*EF!$H53*EF!$H71)*NtoN2O*kgtoGg,IF('Net zero activities &amp; levers'!$C$14="On",('Net zero Activity data'!BJ22*EF!$H53*EF!$H71)*NtoN2O*kgtoGg,"ERROR"))</f>
        <v>0.13760335948166083</v>
      </c>
      <c r="AR1116" s="93">
        <f>IF('Net zero activities &amp; levers'!$C$14="Off",('Activity data'!BK22*EF!$H53*EF!$H71)*NtoN2O*kgtoGg,IF('Net zero activities &amp; levers'!$C$14="On",('Net zero Activity data'!BK22*EF!$H53*EF!$H71)*NtoN2O*kgtoGg,"ERROR"))</f>
        <v>0.14360833317380786</v>
      </c>
      <c r="AS1116" s="93">
        <f>IF('Net zero activities &amp; levers'!$C$14="Off",('Activity data'!BL22*EF!$H53*EF!$H71)*NtoN2O*kgtoGg,IF('Net zero activities &amp; levers'!$C$14="On",('Net zero Activity data'!BL22*EF!$H53*EF!$H71)*NtoN2O*kgtoGg,"ERROR"))</f>
        <v>0.14993780820908773</v>
      </c>
      <c r="AT1116" s="93">
        <f>IF('Net zero activities &amp; levers'!$C$14="Off",('Activity data'!BM22*EF!$H53*EF!$H71)*NtoN2O*kgtoGg,IF('Net zero activities &amp; levers'!$C$14="On",('Net zero Activity data'!BM22*EF!$H53*EF!$H71)*NtoN2O*kgtoGg,"ERROR"))</f>
        <v>0.15609489155481612</v>
      </c>
      <c r="AU1116" s="93">
        <f>IF('Net zero activities &amp; levers'!$C$14="Off",('Activity data'!BN22*EF!$H53*EF!$H71)*NtoN2O*kgtoGg,IF('Net zero activities &amp; levers'!$C$14="On",('Net zero Activity data'!BN22*EF!$H53*EF!$H71)*NtoN2O*kgtoGg,"ERROR"))</f>
        <v>0.16257587998952386</v>
      </c>
      <c r="AV1116" s="93">
        <f>IF('Net zero activities &amp; levers'!$C$14="Off",('Activity data'!BO22*EF!$H53*EF!$H71)*NtoN2O*kgtoGg,IF('Net zero activities &amp; levers'!$C$14="On",('Net zero Activity data'!BO22*EF!$H53*EF!$H71)*NtoN2O*kgtoGg,"ERROR"))</f>
        <v>0.16956811150870821</v>
      </c>
      <c r="AW1116" s="93">
        <f>IF('Net zero activities &amp; levers'!$C$14="Off",('Activity data'!BP22*EF!$H53*EF!$H71)*NtoN2O*kgtoGg,IF('Net zero activities &amp; levers'!$C$14="On",('Net zero Activity data'!BP22*EF!$H53*EF!$H71)*NtoN2O*kgtoGg,"ERROR"))</f>
        <v>0.17700023061284639</v>
      </c>
      <c r="AY1116" s="79"/>
    </row>
    <row r="1117" spans="1:51" x14ac:dyDescent="0.25">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6.6039158293445119</v>
      </c>
      <c r="U1117" s="22">
        <f t="shared" si="375"/>
        <v>6.6012485501396982</v>
      </c>
      <c r="V1117" s="22">
        <f t="shared" si="375"/>
        <v>6.6001604443693616</v>
      </c>
      <c r="W1117" s="22">
        <f t="shared" si="375"/>
        <v>6.600080325977534</v>
      </c>
      <c r="X1117" s="22">
        <f t="shared" si="375"/>
        <v>6.5995306968895253</v>
      </c>
      <c r="Y1117" s="22">
        <f t="shared" si="375"/>
        <v>6.598923115247441</v>
      </c>
      <c r="Z1117" s="22">
        <f t="shared" si="375"/>
        <v>6.5981330479222331</v>
      </c>
      <c r="AA1117" s="22">
        <f t="shared" si="375"/>
        <v>6.5972188784689152</v>
      </c>
      <c r="AB1117" s="22">
        <f t="shared" si="375"/>
        <v>6.5961794681665245</v>
      </c>
      <c r="AC1117" s="22">
        <f t="shared" si="375"/>
        <v>6.5948921529508517</v>
      </c>
      <c r="AD1117" s="22">
        <f t="shared" si="375"/>
        <v>6.5933452356009754</v>
      </c>
      <c r="AE1117" s="22">
        <f t="shared" si="375"/>
        <v>6.5915972521366664</v>
      </c>
      <c r="AF1117" s="22">
        <f t="shared" si="375"/>
        <v>6.5897942064289055</v>
      </c>
      <c r="AG1117" s="22">
        <f t="shared" si="375"/>
        <v>6.5879234496765005</v>
      </c>
      <c r="AH1117" s="22">
        <f t="shared" si="375"/>
        <v>6.5858323539455093</v>
      </c>
      <c r="AI1117" s="22">
        <f t="shared" si="375"/>
        <v>6.5836741303606168</v>
      </c>
      <c r="AJ1117" s="22">
        <f t="shared" si="375"/>
        <v>6.5814483062045497</v>
      </c>
      <c r="AK1117" s="22">
        <f t="shared" si="375"/>
        <v>6.5791464997715865</v>
      </c>
      <c r="AL1117" s="22">
        <f t="shared" si="375"/>
        <v>6.5768062666006832</v>
      </c>
      <c r="AM1117" s="22">
        <f t="shared" si="375"/>
        <v>6.574499252572755</v>
      </c>
      <c r="AN1117" s="22">
        <f t="shared" si="375"/>
        <v>6.5722500654070046</v>
      </c>
      <c r="AO1117" s="22">
        <f t="shared" si="375"/>
        <v>6.5699640895938574</v>
      </c>
      <c r="AP1117" s="22">
        <f t="shared" si="375"/>
        <v>6.5677752523944619</v>
      </c>
      <c r="AQ1117" s="22">
        <f t="shared" si="375"/>
        <v>6.5655657817639117</v>
      </c>
      <c r="AR1117" s="22">
        <f t="shared" si="375"/>
        <v>6.5633115253658172</v>
      </c>
      <c r="AS1117" s="22">
        <f t="shared" si="375"/>
        <v>6.5610104686438113</v>
      </c>
      <c r="AT1117" s="22">
        <f t="shared" si="375"/>
        <v>6.5586614028060843</v>
      </c>
      <c r="AU1117" s="22">
        <f t="shared" si="375"/>
        <v>6.5564197188652589</v>
      </c>
      <c r="AV1117" s="22">
        <f t="shared" si="375"/>
        <v>6.5541322084476263</v>
      </c>
      <c r="AW1117" s="22">
        <f t="shared" si="375"/>
        <v>6.5517492573399654</v>
      </c>
      <c r="AY1117" s="79"/>
    </row>
    <row r="1118" spans="1:51" x14ac:dyDescent="0.25">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4.35858444736738E-2</v>
      </c>
      <c r="U1118" s="94">
        <f>IF('Net zero activities &amp; levers'!$C$14="Off",'Activity data'!AN48*ttokg*ONEF*NtoN2O*kgtoGg,IF('Net zero activities &amp; levers'!$C$14="On",'Net zero Activity data'!AN48*ttokg*ONEF*NtoN2O*kgtoGg,"ERROR"))</f>
        <v>4.3568240430922021E-2</v>
      </c>
      <c r="V1118" s="94">
        <f>IF('Net zero activities &amp; levers'!$C$14="Off",'Activity data'!AO48*ttokg*ONEF*NtoN2O*kgtoGg,IF('Net zero activities &amp; levers'!$C$14="On",'Net zero Activity data'!AO48*ttokg*ONEF*NtoN2O*kgtoGg,"ERROR"))</f>
        <v>4.3561058932837793E-2</v>
      </c>
      <c r="W1118" s="94">
        <f>IF('Net zero activities &amp; levers'!$C$14="Off",'Activity data'!AP48*ttokg*ONEF*NtoN2O*kgtoGg,IF('Net zero activities &amp; levers'!$C$14="On",'Net zero Activity data'!AP48*ttokg*ONEF*NtoN2O*kgtoGg,"ERROR"))</f>
        <v>4.356053015145174E-2</v>
      </c>
      <c r="X1118" s="94">
        <f>IF('Net zero activities &amp; levers'!$C$14="Off",'Activity data'!AQ48*ttokg*ONEF*NtoN2O*kgtoGg,IF('Net zero activities &amp; levers'!$C$14="On",'Net zero Activity data'!AQ48*ttokg*ONEF*NtoN2O*kgtoGg,"ERROR"))</f>
        <v>4.3556902599470863E-2</v>
      </c>
      <c r="Y1118" s="94">
        <f>IF('Net zero activities &amp; levers'!$C$14="Off",'Activity data'!AR48*ttokg*ONEF*NtoN2O*kgtoGg,IF('Net zero activities &amp; levers'!$C$14="On",'Net zero Activity data'!AR48*ttokg*ONEF*NtoN2O*kgtoGg,"ERROR"))</f>
        <v>4.3552892560633126E-2</v>
      </c>
      <c r="Z1118" s="94">
        <f>IF('Net zero activities &amp; levers'!$C$14="Off",'Activity data'!AS48*ttokg*ONEF*NtoN2O*kgtoGg,IF('Net zero activities &amp; levers'!$C$14="On",'Net zero Activity data'!AS48*ttokg*ONEF*NtoN2O*kgtoGg,"ERROR"))</f>
        <v>4.3547678116286744E-2</v>
      </c>
      <c r="AA1118" s="94">
        <f>IF('Net zero activities &amp; levers'!$C$14="Off",'Activity data'!AT48*ttokg*ONEF*NtoN2O*kgtoGg,IF('Net zero activities &amp; levers'!$C$14="On",'Net zero Activity data'!AT48*ttokg*ONEF*NtoN2O*kgtoGg,"ERROR"))</f>
        <v>4.3541644597894835E-2</v>
      </c>
      <c r="AB1118" s="94">
        <f>IF('Net zero activities &amp; levers'!$C$14="Off",'Activity data'!AU48*ttokg*ONEF*NtoN2O*kgtoGg,IF('Net zero activities &amp; levers'!$C$14="On",'Net zero Activity data'!AU48*ttokg*ONEF*NtoN2O*kgtoGg,"ERROR"))</f>
        <v>4.353478448989908E-2</v>
      </c>
      <c r="AC1118" s="94">
        <f>IF('Net zero activities &amp; levers'!$C$14="Off",'Activity data'!AV48*ttokg*ONEF*NtoN2O*kgtoGg,IF('Net zero activities &amp; levers'!$C$14="On",'Net zero Activity data'!AV48*ttokg*ONEF*NtoN2O*kgtoGg,"ERROR"))</f>
        <v>4.3526288209475635E-2</v>
      </c>
      <c r="AD1118" s="94">
        <f>IF('Net zero activities &amp; levers'!$C$14="Off",'Activity data'!AW48*ttokg*ONEF*NtoN2O*kgtoGg,IF('Net zero activities &amp; levers'!$C$14="On",'Net zero Activity data'!AW48*ttokg*ONEF*NtoN2O*kgtoGg,"ERROR"))</f>
        <v>4.3516078554966441E-2</v>
      </c>
      <c r="AE1118" s="94">
        <f>IF('Net zero activities &amp; levers'!$C$14="Off",'Activity data'!AX48*ttokg*ONEF*NtoN2O*kgtoGg,IF('Net zero activities &amp; levers'!$C$14="On",'Net zero Activity data'!AX48*ttokg*ONEF*NtoN2O*kgtoGg,"ERROR"))</f>
        <v>4.3504541864102013E-2</v>
      </c>
      <c r="AF1118" s="94">
        <f>IF('Net zero activities &amp; levers'!$C$14="Off",'Activity data'!AY48*ttokg*ONEF*NtoN2O*kgtoGg,IF('Net zero activities &amp; levers'!$C$14="On",'Net zero Activity data'!AY48*ttokg*ONEF*NtoN2O*kgtoGg,"ERROR"))</f>
        <v>4.3492641762430798E-2</v>
      </c>
      <c r="AG1118" s="94">
        <f>IF('Net zero activities &amp; levers'!$C$14="Off",'Activity data'!AZ48*ttokg*ONEF*NtoN2O*kgtoGg,IF('Net zero activities &amp; levers'!$C$14="On",'Net zero Activity data'!AZ48*ttokg*ONEF*NtoN2O*kgtoGg,"ERROR"))</f>
        <v>4.3480294767864906E-2</v>
      </c>
      <c r="AH1118" s="94">
        <f>IF('Net zero activities &amp; levers'!$C$14="Off",'Activity data'!BA48*ttokg*ONEF*NtoN2O*kgtoGg,IF('Net zero activities &amp; levers'!$C$14="On",'Net zero Activity data'!BA48*ttokg*ONEF*NtoN2O*kgtoGg,"ERROR"))</f>
        <v>4.346649353604036E-2</v>
      </c>
      <c r="AI1118" s="94">
        <f>IF('Net zero activities &amp; levers'!$C$14="Off",'Activity data'!BB48*ttokg*ONEF*NtoN2O*kgtoGg,IF('Net zero activities &amp; levers'!$C$14="On",'Net zero Activity data'!BB48*ttokg*ONEF*NtoN2O*kgtoGg,"ERROR"))</f>
        <v>4.3452249260380084E-2</v>
      </c>
      <c r="AJ1118" s="94">
        <f>IF('Net zero activities &amp; levers'!$C$14="Off",'Activity data'!BC48*ttokg*ONEF*NtoN2O*kgtoGg,IF('Net zero activities &amp; levers'!$C$14="On",'Net zero Activity data'!BC48*ttokg*ONEF*NtoN2O*kgtoGg,"ERROR"))</f>
        <v>4.3437558820950045E-2</v>
      </c>
      <c r="AK1118" s="94">
        <f>IF('Net zero activities &amp; levers'!$C$14="Off",'Activity data'!BD48*ttokg*ONEF*NtoN2O*kgtoGg,IF('Net zero activities &amp; levers'!$C$14="On",'Net zero Activity data'!BD48*ttokg*ONEF*NtoN2O*kgtoGg,"ERROR"))</f>
        <v>4.3422366898492486E-2</v>
      </c>
      <c r="AL1118" s="94">
        <f>IF('Net zero activities &amp; levers'!$C$14="Off",'Activity data'!BE48*ttokg*ONEF*NtoN2O*kgtoGg,IF('Net zero activities &amp; levers'!$C$14="On",'Net zero Activity data'!BE48*ttokg*ONEF*NtoN2O*kgtoGg,"ERROR"))</f>
        <v>4.3406921359564518E-2</v>
      </c>
      <c r="AM1118" s="94">
        <f>IF('Net zero activities &amp; levers'!$C$14="Off",'Activity data'!BF48*ttokg*ONEF*NtoN2O*kgtoGg,IF('Net zero activities &amp; levers'!$C$14="On",'Net zero Activity data'!BF48*ttokg*ONEF*NtoN2O*kgtoGg,"ERROR"))</f>
        <v>4.3391695066980186E-2</v>
      </c>
      <c r="AN1118" s="94">
        <f>IF('Net zero activities &amp; levers'!$C$14="Off",'Activity data'!BG48*ttokg*ONEF*NtoN2O*kgtoGg,IF('Net zero activities &amp; levers'!$C$14="On",'Net zero Activity data'!BG48*ttokg*ONEF*NtoN2O*kgtoGg,"ERROR"))</f>
        <v>4.3376850431686237E-2</v>
      </c>
      <c r="AO1118" s="94">
        <f>IF('Net zero activities &amp; levers'!$C$14="Off",'Activity data'!BH48*ttokg*ONEF*NtoN2O*kgtoGg,IF('Net zero activities &amp; levers'!$C$14="On",'Net zero Activity data'!BH48*ttokg*ONEF*NtoN2O*kgtoGg,"ERROR"))</f>
        <v>4.3361762991319469E-2</v>
      </c>
      <c r="AP1118" s="94">
        <f>IF('Net zero activities &amp; levers'!$C$14="Off",'Activity data'!BI48*ttokg*ONEF*NtoN2O*kgtoGg,IF('Net zero activities &amp; levers'!$C$14="On",'Net zero Activity data'!BI48*ttokg*ONEF*NtoN2O*kgtoGg,"ERROR"))</f>
        <v>4.3347316665803458E-2</v>
      </c>
      <c r="AQ1118" s="94">
        <f>IF('Net zero activities &amp; levers'!$C$14="Off",'Activity data'!BJ48*ttokg*ONEF*NtoN2O*kgtoGg,IF('Net zero activities &amp; levers'!$C$14="On",'Net zero Activity data'!BJ48*ttokg*ONEF*NtoN2O*kgtoGg,"ERROR"))</f>
        <v>4.3332734159641825E-2</v>
      </c>
      <c r="AR1118" s="94">
        <f>IF('Net zero activities &amp; levers'!$C$14="Off",'Activity data'!BK48*ttokg*ONEF*NtoN2O*kgtoGg,IF('Net zero activities &amp; levers'!$C$14="On",'Net zero Activity data'!BK48*ttokg*ONEF*NtoN2O*kgtoGg,"ERROR"))</f>
        <v>4.3317856067414402E-2</v>
      </c>
      <c r="AS1118" s="94">
        <f>IF('Net zero activities &amp; levers'!$C$14="Off",'Activity data'!BL48*ttokg*ONEF*NtoN2O*kgtoGg,IF('Net zero activities &amp; levers'!$C$14="On",'Net zero Activity data'!BL48*ttokg*ONEF*NtoN2O*kgtoGg,"ERROR"))</f>
        <v>4.3302669093049161E-2</v>
      </c>
      <c r="AT1118" s="94">
        <f>IF('Net zero activities &amp; levers'!$C$14="Off",'Activity data'!BM48*ttokg*ONEF*NtoN2O*kgtoGg,IF('Net zero activities &amp; levers'!$C$14="On",'Net zero Activity data'!BM48*ttokg*ONEF*NtoN2O*kgtoGg,"ERROR"))</f>
        <v>4.3287165258520166E-2</v>
      </c>
      <c r="AU1118" s="94">
        <f>IF('Net zero activities &amp; levers'!$C$14="Off",'Activity data'!BN48*ttokg*ONEF*NtoN2O*kgtoGg,IF('Net zero activities &amp; levers'!$C$14="On",'Net zero Activity data'!BN48*ttokg*ONEF*NtoN2O*kgtoGg,"ERROR"))</f>
        <v>4.3272370144510713E-2</v>
      </c>
      <c r="AV1118" s="94">
        <f>IF('Net zero activities &amp; levers'!$C$14="Off",'Activity data'!BO48*ttokg*ONEF*NtoN2O*kgtoGg,IF('Net zero activities &amp; levers'!$C$14="On",'Net zero Activity data'!BO48*ttokg*ONEF*NtoN2O*kgtoGg,"ERROR"))</f>
        <v>4.3257272575754346E-2</v>
      </c>
      <c r="AW1118" s="94">
        <f>IF('Net zero activities &amp; levers'!$C$14="Off",'Activity data'!BP48*ttokg*ONEF*NtoN2O*kgtoGg,IF('Net zero activities &amp; levers'!$C$14="On",'Net zero Activity data'!BP48*ttokg*ONEF*NtoN2O*kgtoGg,"ERROR"))</f>
        <v>4.324154509844378E-2</v>
      </c>
      <c r="AY1118" s="79"/>
    </row>
    <row r="1119" spans="1:51" x14ac:dyDescent="0.25">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2.9684611408468315</v>
      </c>
      <c r="U1119" s="22">
        <f t="shared" si="376"/>
        <v>2.9883739464507562</v>
      </c>
      <c r="V1119" s="22">
        <f t="shared" si="376"/>
        <v>2.9964972950083832</v>
      </c>
      <c r="W1119" s="22">
        <f t="shared" si="376"/>
        <v>2.9970954258523137</v>
      </c>
      <c r="X1119" s="22">
        <f t="shared" si="376"/>
        <v>3.0011987297599263</v>
      </c>
      <c r="Y1119" s="22">
        <f t="shared" si="376"/>
        <v>3.0057346835158967</v>
      </c>
      <c r="Z1119" s="22">
        <f t="shared" si="376"/>
        <v>3.0116330000597751</v>
      </c>
      <c r="AA1119" s="22">
        <f t="shared" si="376"/>
        <v>3.0184578118680414</v>
      </c>
      <c r="AB1119" s="22">
        <f t="shared" si="376"/>
        <v>3.0262176201613911</v>
      </c>
      <c r="AC1119" s="22">
        <f t="shared" si="376"/>
        <v>3.0358281842127273</v>
      </c>
      <c r="AD1119" s="22">
        <f t="shared" si="376"/>
        <v>3.0473768306453319</v>
      </c>
      <c r="AE1119" s="22">
        <f t="shared" si="376"/>
        <v>3.0604265536967552</v>
      </c>
      <c r="AF1119" s="22">
        <f t="shared" si="376"/>
        <v>3.0738873487304446</v>
      </c>
      <c r="AG1119" s="22">
        <f t="shared" si="376"/>
        <v>3.0878536464752222</v>
      </c>
      <c r="AH1119" s="22">
        <f t="shared" si="376"/>
        <v>3.1034649040875801</v>
      </c>
      <c r="AI1119" s="22">
        <f t="shared" si="376"/>
        <v>3.1195773105496314</v>
      </c>
      <c r="AJ1119" s="22">
        <f t="shared" si="376"/>
        <v>3.1361943949734403</v>
      </c>
      <c r="AK1119" s="22">
        <f t="shared" si="376"/>
        <v>3.1533787317143176</v>
      </c>
      <c r="AL1119" s="22">
        <f t="shared" si="376"/>
        <v>3.1708499466197355</v>
      </c>
      <c r="AM1119" s="22">
        <f t="shared" si="376"/>
        <v>3.1880731611151454</v>
      </c>
      <c r="AN1119" s="22">
        <f t="shared" si="376"/>
        <v>3.204864664125997</v>
      </c>
      <c r="AO1119" s="22">
        <f t="shared" si="376"/>
        <v>3.2219308159935354</v>
      </c>
      <c r="AP1119" s="22">
        <f t="shared" si="376"/>
        <v>3.2382717710654783</v>
      </c>
      <c r="AQ1119" s="22">
        <f t="shared" si="376"/>
        <v>3.2547667668178186</v>
      </c>
      <c r="AR1119" s="22">
        <f t="shared" si="376"/>
        <v>3.2715961146249932</v>
      </c>
      <c r="AS1119" s="22">
        <f t="shared" si="376"/>
        <v>3.2887748543333002</v>
      </c>
      <c r="AT1119" s="22">
        <f t="shared" si="376"/>
        <v>3.3063120102834809</v>
      </c>
      <c r="AU1119" s="22">
        <f t="shared" si="376"/>
        <v>3.3230474973140525</v>
      </c>
      <c r="AV1119" s="22">
        <f t="shared" si="376"/>
        <v>3.3401251059052477</v>
      </c>
      <c r="AW1119" s="22">
        <f t="shared" si="376"/>
        <v>3.3579152352943518</v>
      </c>
      <c r="AY1119" s="79"/>
    </row>
    <row r="1120" spans="1:51" x14ac:dyDescent="0.25">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0.31878106382562982</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0.31868241691923649</v>
      </c>
      <c r="T1120" s="94">
        <f>IF('Net zero activities &amp; levers'!$C$14="Off",'Activity data'!AM50*ManureNEF*NtoN2O*kgtoGg,IF('Net zero activities &amp; levers'!$C$14="On",'Net zero Activity data'!AM50*ManureNEF*NtoN2O*kgtoGg,"ERROR"))</f>
        <v>0.32402254442417555</v>
      </c>
      <c r="U1120" s="94">
        <f>IF('Net zero activities &amp; levers'!$C$14="Off",'Activity data'!AN50*ManureNEF*NtoN2O*kgtoGg,IF('Net zero activities &amp; levers'!$C$14="On",'Net zero Activity data'!AN50*ManureNEF*NtoN2O*kgtoGg,"ERROR"))</f>
        <v>0.32570618142291091</v>
      </c>
      <c r="V1120" s="94">
        <f>IF('Net zero activities &amp; levers'!$C$14="Off",'Activity data'!AO50*ManureNEF*NtoN2O*kgtoGg,IF('Net zero activities &amp; levers'!$C$14="On",'Net zero Activity data'!AO50*ManureNEF*NtoN2O*kgtoGg,"ERROR"))</f>
        <v>0.32516943798186776</v>
      </c>
      <c r="W1120" s="94">
        <f>IF('Net zero activities &amp; levers'!$C$14="Off",'Activity data'!AP50*ManureNEF*NtoN2O*kgtoGg,IF('Net zero activities &amp; levers'!$C$14="On",'Net zero Activity data'!AP50*ManureNEF*NtoN2O*kgtoGg,"ERROR"))</f>
        <v>0.32593685309293052</v>
      </c>
      <c r="X1120" s="94">
        <f>IF('Net zero activities &amp; levers'!$C$14="Off",'Activity data'!AQ50*ManureNEF*NtoN2O*kgtoGg,IF('Net zero activities &amp; levers'!$C$14="On",'Net zero Activity data'!AQ50*ManureNEF*NtoN2O*kgtoGg,"ERROR"))</f>
        <v>0.32697963365876109</v>
      </c>
      <c r="Y1120" s="94">
        <f>IF('Net zero activities &amp; levers'!$C$14="Off",'Activity data'!AR50*ManureNEF*NtoN2O*kgtoGg,IF('Net zero activities &amp; levers'!$C$14="On",'Net zero Activity data'!AR50*ManureNEF*NtoN2O*kgtoGg,"ERROR"))</f>
        <v>0.32844511762619055</v>
      </c>
      <c r="Z1120" s="94">
        <f>IF('Net zero activities &amp; levers'!$C$14="Off",'Activity data'!AS50*ManureNEF*NtoN2O*kgtoGg,IF('Net zero activities &amp; levers'!$C$14="On",'Net zero Activity data'!AS50*ManureNEF*NtoN2O*kgtoGg,"ERROR"))</f>
        <v>0.33020745314340871</v>
      </c>
      <c r="AA1120" s="94">
        <f>IF('Net zero activities &amp; levers'!$C$14="Off",'Activity data'!AT50*ManureNEF*NtoN2O*kgtoGg,IF('Net zero activities &amp; levers'!$C$14="On",'Net zero Activity data'!AT50*ManureNEF*NtoN2O*kgtoGg,"ERROR"))</f>
        <v>0.33227336868260327</v>
      </c>
      <c r="AB1120" s="94">
        <f>IF('Net zero activities &amp; levers'!$C$14="Off",'Activity data'!AU50*ManureNEF*NtoN2O*kgtoGg,IF('Net zero activities &amp; levers'!$C$14="On",'Net zero Activity data'!AU50*ManureNEF*NtoN2O*kgtoGg,"ERROR"))</f>
        <v>0.33494516174924455</v>
      </c>
      <c r="AC1120" s="94">
        <f>IF('Net zero activities &amp; levers'!$C$14="Off",'Activity data'!AV50*ManureNEF*NtoN2O*kgtoGg,IF('Net zero activities &amp; levers'!$C$14="On",'Net zero Activity data'!AV50*ManureNEF*NtoN2O*kgtoGg,"ERROR"))</f>
        <v>0.33827702378695496</v>
      </c>
      <c r="AD1120" s="94">
        <f>IF('Net zero activities &amp; levers'!$C$14="Off",'Activity data'!AW50*ManureNEF*NtoN2O*kgtoGg,IF('Net zero activities &amp; levers'!$C$14="On",'Net zero Activity data'!AW50*ManureNEF*NtoN2O*kgtoGg,"ERROR"))</f>
        <v>0.34215452243681815</v>
      </c>
      <c r="AE1120" s="94">
        <f>IF('Net zero activities &amp; levers'!$C$14="Off",'Activity data'!AX50*ManureNEF*NtoN2O*kgtoGg,IF('Net zero activities &amp; levers'!$C$14="On",'Net zero Activity data'!AX50*ManureNEF*NtoN2O*kgtoGg,"ERROR"))</f>
        <v>0.34624309923265562</v>
      </c>
      <c r="AF1120" s="94">
        <f>IF('Net zero activities &amp; levers'!$C$14="Off",'Activity data'!AY50*ManureNEF*NtoN2O*kgtoGg,IF('Net zero activities &amp; levers'!$C$14="On",'Net zero Activity data'!AY50*ManureNEF*NtoN2O*kgtoGg,"ERROR"))</f>
        <v>0.35058536722515687</v>
      </c>
      <c r="AG1120" s="94">
        <f>IF('Net zero activities &amp; levers'!$C$14="Off",'Activity data'!AZ50*ManureNEF*NtoN2O*kgtoGg,IF('Net zero activities &amp; levers'!$C$14="On",'Net zero Activity data'!AZ50*ManureNEF*NtoN2O*kgtoGg,"ERROR"))</f>
        <v>0.35559046561775276</v>
      </c>
      <c r="AH1120" s="94">
        <f>IF('Net zero activities &amp; levers'!$C$14="Off",'Activity data'!BA50*ManureNEF*NtoN2O*kgtoGg,IF('Net zero activities &amp; levers'!$C$14="On",'Net zero Activity data'!BA50*ManureNEF*NtoN2O*kgtoGg,"ERROR"))</f>
        <v>0.3608909624369484</v>
      </c>
      <c r="AI1120" s="94">
        <f>IF('Net zero activities &amp; levers'!$C$14="Off",'Activity data'!BB50*ManureNEF*NtoN2O*kgtoGg,IF('Net zero activities &amp; levers'!$C$14="On",'Net zero Activity data'!BB50*ManureNEF*NtoN2O*kgtoGg,"ERROR"))</f>
        <v>0.3665074382484298</v>
      </c>
      <c r="AJ1120" s="94">
        <f>IF('Net zero activities &amp; levers'!$C$14="Off",'Activity data'!BC50*ManureNEF*NtoN2O*kgtoGg,IF('Net zero activities &amp; levers'!$C$14="On",'Net zero Activity data'!BC50*ManureNEF*NtoN2O*kgtoGg,"ERROR"))</f>
        <v>0.37247815995909833</v>
      </c>
      <c r="AK1120" s="94">
        <f>IF('Net zero activities &amp; levers'!$C$14="Off",'Activity data'!BD50*ManureNEF*NtoN2O*kgtoGg,IF('Net zero activities &amp; levers'!$C$14="On",'Net zero Activity data'!BD50*ManureNEF*NtoN2O*kgtoGg,"ERROR"))</f>
        <v>0.37870976476320173</v>
      </c>
      <c r="AL1120" s="94">
        <f>IF('Net zero activities &amp; levers'!$C$14="Off",'Activity data'!BE50*ManureNEF*NtoN2O*kgtoGg,IF('Net zero activities &amp; levers'!$C$14="On",'Net zero Activity data'!BE50*ManureNEF*NtoN2O*kgtoGg,"ERROR"))</f>
        <v>0.3850023470272444</v>
      </c>
      <c r="AM1120" s="94">
        <f>IF('Net zero activities &amp; levers'!$C$14="Off",'Activity data'!BF50*ManureNEF*NtoN2O*kgtoGg,IF('Net zero activities &amp; levers'!$C$14="On",'Net zero Activity data'!BF50*ManureNEF*NtoN2O*kgtoGg,"ERROR"))</f>
        <v>0.39127886998356842</v>
      </c>
      <c r="AN1120" s="94">
        <f>IF('Net zero activities &amp; levers'!$C$14="Off",'Activity data'!BG50*ManureNEF*NtoN2O*kgtoGg,IF('Net zero activities &amp; levers'!$C$14="On",'Net zero Activity data'!BG50*ManureNEF*NtoN2O*kgtoGg,"ERROR"))</f>
        <v>0.39782831190122409</v>
      </c>
      <c r="AO1120" s="94">
        <f>IF('Net zero activities &amp; levers'!$C$14="Off",'Activity data'!BH50*ManureNEF*NtoN2O*kgtoGg,IF('Net zero activities &amp; levers'!$C$14="On",'Net zero Activity data'!BH50*ManureNEF*NtoN2O*kgtoGg,"ERROR"))</f>
        <v>0.40422981296671717</v>
      </c>
      <c r="AP1120" s="94">
        <f>IF('Net zero activities &amp; levers'!$C$14="Off",'Activity data'!BI50*ManureNEF*NtoN2O*kgtoGg,IF('Net zero activities &amp; levers'!$C$14="On",'Net zero Activity data'!BI50*ManureNEF*NtoN2O*kgtoGg,"ERROR"))</f>
        <v>0.41085027485749065</v>
      </c>
      <c r="AQ1120" s="94">
        <f>IF('Net zero activities &amp; levers'!$C$14="Off",'Activity data'!BJ50*ManureNEF*NtoN2O*kgtoGg,IF('Net zero activities &amp; levers'!$C$14="On",'Net zero Activity data'!BJ50*ManureNEF*NtoN2O*kgtoGg,"ERROR"))</f>
        <v>0.41778081899198388</v>
      </c>
      <c r="AR1120" s="94">
        <f>IF('Net zero activities &amp; levers'!$C$14="Off",'Activity data'!BK50*ManureNEF*NtoN2O*kgtoGg,IF('Net zero activities &amp; levers'!$C$14="On",'Net zero Activity data'!BK50*ManureNEF*NtoN2O*kgtoGg,"ERROR"))</f>
        <v>0.42504232863325769</v>
      </c>
      <c r="AS1120" s="94">
        <f>IF('Net zero activities &amp; levers'!$C$14="Off",'Activity data'!BL50*ManureNEF*NtoN2O*kgtoGg,IF('Net zero activities &amp; levers'!$C$14="On",'Net zero Activity data'!BL50*ManureNEF*NtoN2O*kgtoGg,"ERROR"))</f>
        <v>0.43265442309529134</v>
      </c>
      <c r="AT1120" s="94">
        <f>IF('Net zero activities &amp; levers'!$C$14="Off",'Activity data'!BM50*ManureNEF*NtoN2O*kgtoGg,IF('Net zero activities &amp; levers'!$C$14="On",'Net zero Activity data'!BM50*ManureNEF*NtoN2O*kgtoGg,"ERROR"))</f>
        <v>0.44006692450146334</v>
      </c>
      <c r="AU1120" s="94">
        <f>IF('Net zero activities &amp; levers'!$C$14="Off",'Activity data'!BN50*ManureNEF*NtoN2O*kgtoGg,IF('Net zero activities &amp; levers'!$C$14="On",'Net zero Activity data'!BN50*ManureNEF*NtoN2O*kgtoGg,"ERROR"))</f>
        <v>0.44783152401556248</v>
      </c>
      <c r="AV1120" s="94">
        <f>IF('Net zero activities &amp; levers'!$C$14="Off",'Activity data'!BO50*ManureNEF*NtoN2O*kgtoGg,IF('Net zero activities &amp; levers'!$C$14="On",'Net zero Activity data'!BO50*ManureNEF*NtoN2O*kgtoGg,"ERROR"))</f>
        <v>0.45616000917872523</v>
      </c>
      <c r="AW1120" s="94">
        <f>IF('Net zero activities &amp; levers'!$C$14="Off",'Activity data'!BP50*ManureNEF*NtoN2O*kgtoGg,IF('Net zero activities &amp; levers'!$C$14="On",'Net zero Activity data'!BP50*ManureNEF*NtoN2O*kgtoGg,"ERROR"))</f>
        <v>0.46497167874838674</v>
      </c>
      <c r="AY1120" s="79"/>
    </row>
    <row r="1121" spans="1:51" x14ac:dyDescent="0.25">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0.93210651077804829</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0.93181807010778428</v>
      </c>
      <c r="T1121" s="94">
        <f>IF('Net zero activities &amp; levers'!$C$14="Off",'Activity data'!AM51*ManureNEF*NtoN2O*kgtoGg,IF('Net zero activities &amp; levers'!$C$14="On",'Net zero Activity data'!AM51*ManureNEF*NtoN2O*kgtoGg,"ERROR"))</f>
        <v>0.94743244680884642</v>
      </c>
      <c r="U1121" s="94">
        <f>IF('Net zero activities &amp; levers'!$C$14="Off",'Activity data'!AN51*ManureNEF*NtoN2O*kgtoGg,IF('Net zero activities &amp; levers'!$C$14="On",'Net zero Activity data'!AN51*ManureNEF*NtoN2O*kgtoGg,"ERROR"))</f>
        <v>0.95235535217052214</v>
      </c>
      <c r="V1121" s="94">
        <f>IF('Net zero activities &amp; levers'!$C$14="Off",'Activity data'!AO51*ManureNEF*NtoN2O*kgtoGg,IF('Net zero activities &amp; levers'!$C$14="On",'Net zero Activity data'!AO51*ManureNEF*NtoN2O*kgtoGg,"ERROR"))</f>
        <v>0.95078593004108458</v>
      </c>
      <c r="W1121" s="94">
        <f>IF('Net zero activities &amp; levers'!$C$14="Off",'Activity data'!AP51*ManureNEF*NtoN2O*kgtoGg,IF('Net zero activities &amp; levers'!$C$14="On",'Net zero Activity data'!AP51*ManureNEF*NtoN2O*kgtoGg,"ERROR"))</f>
        <v>0.95302982938976799</v>
      </c>
      <c r="X1121" s="94">
        <f>IF('Net zero activities &amp; levers'!$C$14="Off",'Activity data'!AQ51*ManureNEF*NtoN2O*kgtoGg,IF('Net zero activities &amp; levers'!$C$14="On",'Net zero Activity data'!AQ51*ManureNEF*NtoN2O*kgtoGg,"ERROR"))</f>
        <v>0.95607888927763895</v>
      </c>
      <c r="Y1121" s="94">
        <f>IF('Net zero activities &amp; levers'!$C$14="Off",'Activity data'!AR51*ManureNEF*NtoN2O*kgtoGg,IF('Net zero activities &amp; levers'!$C$14="On",'Net zero Activity data'!AR51*ManureNEF*NtoN2O*kgtoGg,"ERROR"))</f>
        <v>0.96036392155367478</v>
      </c>
      <c r="Z1121" s="94">
        <f>IF('Net zero activities &amp; levers'!$C$14="Off",'Activity data'!AS51*ManureNEF*NtoN2O*kgtoGg,IF('Net zero activities &amp; levers'!$C$14="On",'Net zero Activity data'!AS51*ManureNEF*NtoN2O*kgtoGg,"ERROR"))</f>
        <v>0.96551693908257352</v>
      </c>
      <c r="AA1121" s="94">
        <f>IF('Net zero activities &amp; levers'!$C$14="Off",'Activity data'!AT51*ManureNEF*NtoN2O*kgtoGg,IF('Net zero activities &amp; levers'!$C$14="On",'Net zero Activity data'!AT51*ManureNEF*NtoN2O*kgtoGg,"ERROR"))</f>
        <v>0.97155761572029908</v>
      </c>
      <c r="AB1121" s="94">
        <f>IF('Net zero activities &amp; levers'!$C$14="Off",'Activity data'!AU51*ManureNEF*NtoN2O*kgtoGg,IF('Net zero activities &amp; levers'!$C$14="On",'Net zero Activity data'!AU51*ManureNEF*NtoN2O*kgtoGg,"ERROR"))</f>
        <v>0.97936986053491026</v>
      </c>
      <c r="AC1121" s="94">
        <f>IF('Net zero activities &amp; levers'!$C$14="Off",'Activity data'!AV51*ManureNEF*NtoN2O*kgtoGg,IF('Net zero activities &amp; levers'!$C$14="On",'Net zero Activity data'!AV51*ManureNEF*NtoN2O*kgtoGg,"ERROR"))</f>
        <v>0.98911212772322343</v>
      </c>
      <c r="AD1121" s="94">
        <f>IF('Net zero activities &amp; levers'!$C$14="Off",'Activity data'!AW51*ManureNEF*NtoN2O*kgtoGg,IF('Net zero activities &amp; levers'!$C$14="On",'Net zero Activity data'!AW51*ManureNEF*NtoN2O*kgtoGg,"ERROR"))</f>
        <v>1.0004498204132997</v>
      </c>
      <c r="AE1121" s="94">
        <f>IF('Net zero activities &amp; levers'!$C$14="Off",'Activity data'!AX51*ManureNEF*NtoN2O*kgtoGg,IF('Net zero activities &amp; levers'!$C$14="On",'Net zero Activity data'!AX51*ManureNEF*NtoN2O*kgtoGg,"ERROR"))</f>
        <v>1.0124046994311475</v>
      </c>
      <c r="AF1121" s="94">
        <f>IF('Net zero activities &amp; levers'!$C$14="Off",'Activity data'!AY51*ManureNEF*NtoN2O*kgtoGg,IF('Net zero activities &amp; levers'!$C$14="On",'Net zero Activity data'!AY51*ManureNEF*NtoN2O*kgtoGg,"ERROR"))</f>
        <v>1.0251013640911517</v>
      </c>
      <c r="AG1121" s="94">
        <f>IF('Net zero activities &amp; levers'!$C$14="Off",'Activity data'!AZ51*ManureNEF*NtoN2O*kgtoGg,IF('Net zero activities &amp; levers'!$C$14="On",'Net zero Activity data'!AZ51*ManureNEF*NtoN2O*kgtoGg,"ERROR"))</f>
        <v>1.0397361254625965</v>
      </c>
      <c r="AH1121" s="94">
        <f>IF('Net zero activities &amp; levers'!$C$14="Off",'Activity data'!BA51*ManureNEF*NtoN2O*kgtoGg,IF('Net zero activities &amp; levers'!$C$14="On",'Net zero Activity data'!BA51*ManureNEF*NtoN2O*kgtoGg,"ERROR"))</f>
        <v>1.0552346231971832</v>
      </c>
      <c r="AI1121" s="94">
        <f>IF('Net zero activities &amp; levers'!$C$14="Off",'Activity data'!BB51*ManureNEF*NtoN2O*kgtoGg,IF('Net zero activities &amp; levers'!$C$14="On",'Net zero Activity data'!BB51*ManureNEF*NtoN2O*kgtoGg,"ERROR"))</f>
        <v>1.071657034267286</v>
      </c>
      <c r="AJ1121" s="94">
        <f>IF('Net zero activities &amp; levers'!$C$14="Off",'Activity data'!BC51*ManureNEF*NtoN2O*kgtoGg,IF('Net zero activities &amp; levers'!$C$14="On",'Net zero Activity data'!BC51*ManureNEF*NtoN2O*kgtoGg,"ERROR"))</f>
        <v>1.0891152499899179</v>
      </c>
      <c r="AK1121" s="94">
        <f>IF('Net zero activities &amp; levers'!$C$14="Off",'Activity data'!BD51*ManureNEF*NtoN2O*kgtoGg,IF('Net zero activities &amp; levers'!$C$14="On",'Net zero Activity data'!BD51*ManureNEF*NtoN2O*kgtoGg,"ERROR"))</f>
        <v>1.1073362802506044</v>
      </c>
      <c r="AL1121" s="94">
        <f>IF('Net zero activities &amp; levers'!$C$14="Off",'Activity data'!BE51*ManureNEF*NtoN2O*kgtoGg,IF('Net zero activities &amp; levers'!$C$14="On",'Net zero Activity data'!BE51*ManureNEF*NtoN2O*kgtoGg,"ERROR"))</f>
        <v>1.1257356068214228</v>
      </c>
      <c r="AM1121" s="94">
        <f>IF('Net zero activities &amp; levers'!$C$14="Off",'Activity data'!BF51*ManureNEF*NtoN2O*kgtoGg,IF('Net zero activities &amp; levers'!$C$14="On",'Net zero Activity data'!BF51*ManureNEF*NtoN2O*kgtoGg,"ERROR"))</f>
        <v>1.1440879764459799</v>
      </c>
      <c r="AN1121" s="94">
        <f>IF('Net zero activities &amp; levers'!$C$14="Off",'Activity data'!BG51*ManureNEF*NtoN2O*kgtoGg,IF('Net zero activities &amp; levers'!$C$14="On",'Net zero Activity data'!BG51*ManureNEF*NtoN2O*kgtoGg,"ERROR"))</f>
        <v>1.1632383531344423</v>
      </c>
      <c r="AO1121" s="94">
        <f>IF('Net zero activities &amp; levers'!$C$14="Off",'Activity data'!BH51*ManureNEF*NtoN2O*kgtoGg,IF('Net zero activities &amp; levers'!$C$14="On",'Net zero Activity data'!BH51*ManureNEF*NtoN2O*kgtoGg,"ERROR"))</f>
        <v>1.1819561550963633</v>
      </c>
      <c r="AP1121" s="94">
        <f>IF('Net zero activities &amp; levers'!$C$14="Off",'Activity data'!BI51*ManureNEF*NtoN2O*kgtoGg,IF('Net zero activities &amp; levers'!$C$14="On",'Net zero Activity data'!BI51*ManureNEF*NtoN2O*kgtoGg,"ERROR"))</f>
        <v>1.2013141921098898</v>
      </c>
      <c r="AQ1121" s="94">
        <f>IF('Net zero activities &amp; levers'!$C$14="Off",'Activity data'!BJ51*ManureNEF*NtoN2O*kgtoGg,IF('Net zero activities &amp; levers'!$C$14="On",'Net zero Activity data'!BJ51*ManureNEF*NtoN2O*kgtoGg,"ERROR"))</f>
        <v>1.2215789005385222</v>
      </c>
      <c r="AR1121" s="94">
        <f>IF('Net zero activities &amp; levers'!$C$14="Off",'Activity data'!BK51*ManureNEF*NtoN2O*kgtoGg,IF('Net zero activities &amp; levers'!$C$14="On",'Net zero Activity data'!BK51*ManureNEF*NtoN2O*kgtoGg,"ERROR"))</f>
        <v>1.2428113424329106</v>
      </c>
      <c r="AS1121" s="94">
        <f>IF('Net zero activities &amp; levers'!$C$14="Off",'Activity data'!BL51*ManureNEF*NtoN2O*kgtoGg,IF('Net zero activities &amp; levers'!$C$14="On",'Net zero Activity data'!BL51*ManureNEF*NtoN2O*kgtoGg,"ERROR"))</f>
        <v>1.2650688840935413</v>
      </c>
      <c r="AT1121" s="94">
        <f>IF('Net zero activities &amp; levers'!$C$14="Off",'Activity data'!BM51*ManureNEF*NtoN2O*kgtoGg,IF('Net zero activities &amp; levers'!$C$14="On",'Net zero Activity data'!BM51*ManureNEF*NtoN2O*kgtoGg,"ERROR"))</f>
        <v>1.2867428214941132</v>
      </c>
      <c r="AU1121" s="94">
        <f>IF('Net zero activities &amp; levers'!$C$14="Off",'Activity data'!BN51*ManureNEF*NtoN2O*kgtoGg,IF('Net zero activities &amp; levers'!$C$14="On",'Net zero Activity data'!BN51*ManureNEF*NtoN2O*kgtoGg,"ERROR"))</f>
        <v>1.3094462834683622</v>
      </c>
      <c r="AV1121" s="94">
        <f>IF('Net zero activities &amp; levers'!$C$14="Off",'Activity data'!BO51*ManureNEF*NtoN2O*kgtoGg,IF('Net zero activities &amp; levers'!$C$14="On",'Net zero Activity data'!BO51*ManureNEF*NtoN2O*kgtoGg,"ERROR"))</f>
        <v>1.3337985305947744</v>
      </c>
      <c r="AW1121" s="94">
        <f>IF('Net zero activities &amp; levers'!$C$14="Off",'Activity data'!BP51*ManureNEF*NtoN2O*kgtoGg,IF('Net zero activities &amp; levers'!$C$14="On",'Net zero Activity data'!BP51*ManureNEF*NtoN2O*kgtoGg,"ERROR"))</f>
        <v>1.3595635947994631</v>
      </c>
      <c r="AY1121" s="79"/>
    </row>
    <row r="1122" spans="1:51" x14ac:dyDescent="0.25">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4.9862442750846905E-2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4.9847012801327445E-2</v>
      </c>
      <c r="T1122" s="94">
        <f>IF('Net zero activities &amp; levers'!$C$14="Off",'Activity data'!AM52*ManureNEF*NtoN2O*kgtoGg,IF('Net zero activities &amp; levers'!$C$14="On",'Net zero Activity data'!AM52*ManureNEF*NtoN2O*kgtoGg,"ERROR"))</f>
        <v>5.0682293914960028E-2</v>
      </c>
      <c r="U1122" s="94">
        <f>IF('Net zero activities &amp; levers'!$C$14="Off",'Activity data'!AN52*ManureNEF*NtoN2O*kgtoGg,IF('Net zero activities &amp; levers'!$C$14="On",'Net zero Activity data'!AN52*ManureNEF*NtoN2O*kgtoGg,"ERROR"))</f>
        <v>5.0945641594571781E-2</v>
      </c>
      <c r="V1122" s="94">
        <f>IF('Net zero activities &amp; levers'!$C$14="Off",'Activity data'!AO52*ManureNEF*NtoN2O*kgtoGg,IF('Net zero activities &amp; levers'!$C$14="On",'Net zero Activity data'!AO52*ManureNEF*NtoN2O*kgtoGg,"ERROR"))</f>
        <v>5.0861686359653741E-2</v>
      </c>
      <c r="W1122" s="94">
        <f>IF('Net zero activities &amp; levers'!$C$14="Off",'Activity data'!AP52*ManureNEF*NtoN2O*kgtoGg,IF('Net zero activities &amp; levers'!$C$14="On",'Net zero Activity data'!AP52*ManureNEF*NtoN2O*kgtoGg,"ERROR"))</f>
        <v>5.0981722322838888E-2</v>
      </c>
      <c r="X1122" s="94">
        <f>IF('Net zero activities &amp; levers'!$C$14="Off",'Activity data'!AQ52*ManureNEF*NtoN2O*kgtoGg,IF('Net zero activities &amp; levers'!$C$14="On",'Net zero Activity data'!AQ52*ManureNEF*NtoN2O*kgtoGg,"ERROR"))</f>
        <v>5.1144829835065117E-2</v>
      </c>
      <c r="Y1122" s="94">
        <f>IF('Net zero activities &amp; levers'!$C$14="Off",'Activity data'!AR52*ManureNEF*NtoN2O*kgtoGg,IF('Net zero activities &amp; levers'!$C$14="On",'Net zero Activity data'!AR52*ManureNEF*NtoN2O*kgtoGg,"ERROR"))</f>
        <v>5.1374054901169426E-2</v>
      </c>
      <c r="Z1122" s="94">
        <f>IF('Net zero activities &amp; levers'!$C$14="Off",'Activity data'!AS52*ManureNEF*NtoN2O*kgtoGg,IF('Net zero activities &amp; levers'!$C$14="On",'Net zero Activity data'!AS52*ManureNEF*NtoN2O*kgtoGg,"ERROR"))</f>
        <v>5.16497122842665E-2</v>
      </c>
      <c r="AA1122" s="94">
        <f>IF('Net zero activities &amp; levers'!$C$14="Off",'Activity data'!AT52*ManureNEF*NtoN2O*kgtoGg,IF('Net zero activities &amp; levers'!$C$14="On",'Net zero Activity data'!AT52*ManureNEF*NtoN2O*kgtoGg,"ERROR"))</f>
        <v>5.1972854424721632E-2</v>
      </c>
      <c r="AB1122" s="94">
        <f>IF('Net zero activities &amp; levers'!$C$14="Off",'Activity data'!AU52*ManureNEF*NtoN2O*kgtoGg,IF('Net zero activities &amp; levers'!$C$14="On",'Net zero Activity data'!AU52*ManureNEF*NtoN2O*kgtoGg,"ERROR"))</f>
        <v>5.2390765473855912E-2</v>
      </c>
      <c r="AC1122" s="94">
        <f>IF('Net zero activities &amp; levers'!$C$14="Off",'Activity data'!AV52*ManureNEF*NtoN2O*kgtoGg,IF('Net zero activities &amp; levers'!$C$14="On",'Net zero Activity data'!AV52*ManureNEF*NtoN2O*kgtoGg,"ERROR"))</f>
        <v>5.2911921837773199E-2</v>
      </c>
      <c r="AD1122" s="94">
        <f>IF('Net zero activities &amp; levers'!$C$14="Off",'Activity data'!AW52*ManureNEF*NtoN2O*kgtoGg,IF('Net zero activities &amp; levers'!$C$14="On",'Net zero Activity data'!AW52*ManureNEF*NtoN2O*kgtoGg,"ERROR"))</f>
        <v>5.3518424470410907E-2</v>
      </c>
      <c r="AE1122" s="94">
        <f>IF('Net zero activities &amp; levers'!$C$14="Off",'Activity data'!AX52*ManureNEF*NtoN2O*kgtoGg,IF('Net zero activities &amp; levers'!$C$14="On",'Net zero Activity data'!AX52*ManureNEF*NtoN2O*kgtoGg,"ERROR"))</f>
        <v>5.4157943091649959E-2</v>
      </c>
      <c r="AF1122" s="94">
        <f>IF('Net zero activities &amp; levers'!$C$14="Off",'Activity data'!AY52*ManureNEF*NtoN2O*kgtoGg,IF('Net zero activities &amp; levers'!$C$14="On",'Net zero Activity data'!AY52*ManureNEF*NtoN2O*kgtoGg,"ERROR"))</f>
        <v>5.483714306227104E-2</v>
      </c>
      <c r="AG1122" s="94">
        <f>IF('Net zero activities &amp; levers'!$C$14="Off",'Activity data'!AZ52*ManureNEF*NtoN2O*kgtoGg,IF('Net zero activities &amp; levers'!$C$14="On",'Net zero Activity data'!AZ52*ManureNEF*NtoN2O*kgtoGg,"ERROR"))</f>
        <v>5.5620020279217919E-2</v>
      </c>
      <c r="AH1122" s="94">
        <f>IF('Net zero activities &amp; levers'!$C$14="Off",'Activity data'!BA52*ManureNEF*NtoN2O*kgtoGg,IF('Net zero activities &amp; levers'!$C$14="On",'Net zero Activity data'!BA52*ManureNEF*NtoN2O*kgtoGg,"ERROR"))</f>
        <v>5.6449102521514333E-2</v>
      </c>
      <c r="AI1122" s="94">
        <f>IF('Net zero activities &amp; levers'!$C$14="Off",'Activity data'!BB52*ManureNEF*NtoN2O*kgtoGg,IF('Net zero activities &amp; levers'!$C$14="On",'Net zero Activity data'!BB52*ManureNEF*NtoN2O*kgtoGg,"ERROR"))</f>
        <v>5.7327608917881384E-2</v>
      </c>
      <c r="AJ1122" s="94">
        <f>IF('Net zero activities &amp; levers'!$C$14="Off",'Activity data'!BC52*ManureNEF*NtoN2O*kgtoGg,IF('Net zero activities &amp; levers'!$C$14="On",'Net zero Activity data'!BC52*ManureNEF*NtoN2O*kgtoGg,"ERROR"))</f>
        <v>5.8261525022892849E-2</v>
      </c>
      <c r="AK1122" s="94">
        <f>IF('Net zero activities &amp; levers'!$C$14="Off",'Activity data'!BD52*ManureNEF*NtoN2O*kgtoGg,IF('Net zero activities &amp; levers'!$C$14="On",'Net zero Activity data'!BD52*ManureNEF*NtoN2O*kgtoGg,"ERROR"))</f>
        <v>5.9236247404647842E-2</v>
      </c>
      <c r="AL1122" s="94">
        <f>IF('Net zero activities &amp; levers'!$C$14="Off",'Activity data'!BE52*ManureNEF*NtoN2O*kgtoGg,IF('Net zero activities &amp; levers'!$C$14="On",'Net zero Activity data'!BE52*ManureNEF*NtoN2O*kgtoGg,"ERROR"))</f>
        <v>6.0220507633691592E-2</v>
      </c>
      <c r="AM1122" s="94">
        <f>IF('Net zero activities &amp; levers'!$C$14="Off",'Activity data'!BF52*ManureNEF*NtoN2O*kgtoGg,IF('Net zero activities &amp; levers'!$C$14="On",'Net zero Activity data'!BF52*ManureNEF*NtoN2O*kgtoGg,"ERROR"))</f>
        <v>6.120225593087171E-2</v>
      </c>
      <c r="AN1122" s="94">
        <f>IF('Net zero activities &amp; levers'!$C$14="Off",'Activity data'!BG52*ManureNEF*NtoN2O*kgtoGg,IF('Net zero activities &amp; levers'!$C$14="On",'Net zero Activity data'!BG52*ManureNEF*NtoN2O*kgtoGg,"ERROR"))</f>
        <v>6.2226693106499371E-2</v>
      </c>
      <c r="AO1122" s="94">
        <f>IF('Net zero activities &amp; levers'!$C$14="Off",'Activity data'!BH52*ManureNEF*NtoN2O*kgtoGg,IF('Net zero activities &amp; levers'!$C$14="On",'Net zero Activity data'!BH52*ManureNEF*NtoN2O*kgtoGg,"ERROR"))</f>
        <v>6.3227989973280108E-2</v>
      </c>
      <c r="AP1122" s="94">
        <f>IF('Net zero activities &amp; levers'!$C$14="Off",'Activity data'!BI52*ManureNEF*NtoN2O*kgtoGg,IF('Net zero activities &amp; levers'!$C$14="On",'Net zero Activity data'!BI52*ManureNEF*NtoN2O*kgtoGg,"ERROR"))</f>
        <v>6.4263535805429733E-2</v>
      </c>
      <c r="AQ1122" s="94">
        <f>IF('Net zero activities &amp; levers'!$C$14="Off",'Activity data'!BJ52*ManureNEF*NtoN2O*kgtoGg,IF('Net zero activities &amp; levers'!$C$14="On",'Net zero Activity data'!BJ52*ManureNEF*NtoN2O*kgtoGg,"ERROR"))</f>
        <v>6.5347583446124638E-2</v>
      </c>
      <c r="AR1122" s="94">
        <f>IF('Net zero activities &amp; levers'!$C$14="Off",'Activity data'!BK52*ManureNEF*NtoN2O*kgtoGg,IF('Net zero activities &amp; levers'!$C$14="On",'Net zero Activity data'!BK52*ManureNEF*NtoN2O*kgtoGg,"ERROR"))</f>
        <v>6.6483399370783167E-2</v>
      </c>
      <c r="AS1122" s="94">
        <f>IF('Net zero activities &amp; levers'!$C$14="Off",'Activity data'!BL52*ManureNEF*NtoN2O*kgtoGg,IF('Net zero activities &amp; levers'!$C$14="On",'Net zero Activity data'!BL52*ManureNEF*NtoN2O*kgtoGg,"ERROR"))</f>
        <v>6.7674052353028091E-2</v>
      </c>
      <c r="AT1122" s="94">
        <f>IF('Net zero activities &amp; levers'!$C$14="Off",'Activity data'!BM52*ManureNEF*NtoN2O*kgtoGg,IF('Net zero activities &amp; levers'!$C$14="On",'Net zero Activity data'!BM52*ManureNEF*NtoN2O*kgtoGg,"ERROR"))</f>
        <v>6.8833485797945612E-2</v>
      </c>
      <c r="AU1122" s="94">
        <f>IF('Net zero activities &amp; levers'!$C$14="Off",'Activity data'!BN52*ManureNEF*NtoN2O*kgtoGg,IF('Net zero activities &amp; levers'!$C$14="On",'Net zero Activity data'!BN52*ManureNEF*NtoN2O*kgtoGg,"ERROR"))</f>
        <v>7.0047993002698511E-2</v>
      </c>
      <c r="AV1122" s="94">
        <f>IF('Net zero activities &amp; levers'!$C$14="Off",'Activity data'!BO52*ManureNEF*NtoN2O*kgtoGg,IF('Net zero activities &amp; levers'!$C$14="On",'Net zero Activity data'!BO52*ManureNEF*NtoN2O*kgtoGg,"ERROR"))</f>
        <v>7.1350700916605947E-2</v>
      </c>
      <c r="AW1122" s="94">
        <f>IF('Net zero activities &amp; levers'!$C$14="Off",'Activity data'!BP52*ManureNEF*NtoN2O*kgtoGg,IF('Net zero activities &amp; levers'!$C$14="On",'Net zero Activity data'!BP52*ManureNEF*NtoN2O*kgtoGg,"ERROR"))</f>
        <v>7.2728986578193891E-2</v>
      </c>
      <c r="AY1122" s="79"/>
    </row>
    <row r="1123" spans="1:51" x14ac:dyDescent="0.25">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0.35721424445443967</v>
      </c>
      <c r="S1123" s="94">
        <f>IF('Net zero activities &amp; levers'!$C$14="Off",'Activity data'!AL53*ManureNEF*NtoN2O*kgtoGg,IF('Net zero activities &amp; levers'!$C$14="On",'Net zero Activity data'!AL53*ManureNEF*NtoN2O*kgtoGg,"ERROR"))</f>
        <v>0.31699467423983352</v>
      </c>
      <c r="T1123" s="94">
        <f>IF('Net zero activities &amp; levers'!$C$14="Off",'Activity data'!AM53*ManureNEF*NtoN2O*kgtoGg,IF('Net zero activities &amp; levers'!$C$14="On",'Net zero Activity data'!AM53*ManureNEF*NtoN2O*kgtoGg,"ERROR"))</f>
        <v>0.32885186438651698</v>
      </c>
      <c r="U1123" s="94">
        <f>IF('Net zero activities &amp; levers'!$C$14="Off",'Activity data'!AN53*ManureNEF*NtoN2O*kgtoGg,IF('Net zero activities &amp; levers'!$C$14="On",'Net zero Activity data'!AN53*ManureNEF*NtoN2O*kgtoGg,"ERROR"))</f>
        <v>0.32957089529346995</v>
      </c>
      <c r="V1123" s="94">
        <f>IF('Net zero activities &amp; levers'!$C$14="Off",'Activity data'!AO53*ManureNEF*NtoN2O*kgtoGg,IF('Net zero activities &amp; levers'!$C$14="On",'Net zero Activity data'!AO53*ManureNEF*NtoN2O*kgtoGg,"ERROR"))</f>
        <v>0.32328098949315692</v>
      </c>
      <c r="W1123" s="94">
        <f>IF('Net zero activities &amp; levers'!$C$14="Off",'Activity data'!AP53*ManureNEF*NtoN2O*kgtoGg,IF('Net zero activities &amp; levers'!$C$14="On",'Net zero Activity data'!AP53*ManureNEF*NtoN2O*kgtoGg,"ERROR"))</f>
        <v>0.3203729864182408</v>
      </c>
      <c r="X1123" s="94">
        <f>IF('Net zero activities &amp; levers'!$C$14="Off",'Activity data'!AQ53*ManureNEF*NtoN2O*kgtoGg,IF('Net zero activities &amp; levers'!$C$14="On",'Net zero Activity data'!AQ53*ManureNEF*NtoN2O*kgtoGg,"ERROR"))</f>
        <v>0.31793219532013056</v>
      </c>
      <c r="Y1123" s="94">
        <f>IF('Net zero activities &amp; levers'!$C$14="Off",'Activity data'!AR53*ManureNEF*NtoN2O*kgtoGg,IF('Net zero activities &amp; levers'!$C$14="On",'Net zero Activity data'!AR53*ManureNEF*NtoN2O*kgtoGg,"ERROR"))</f>
        <v>0.31678985342253074</v>
      </c>
      <c r="Z1123" s="94">
        <f>IF('Net zero activities &amp; levers'!$C$14="Off",'Activity data'!AS53*ManureNEF*NtoN2O*kgtoGg,IF('Net zero activities &amp; levers'!$C$14="On",'Net zero Activity data'!AS53*ManureNEF*NtoN2O*kgtoGg,"ERROR"))</f>
        <v>0.31651564504678592</v>
      </c>
      <c r="AA1123" s="94">
        <f>IF('Net zero activities &amp; levers'!$C$14="Off",'Activity data'!AT53*ManureNEF*NtoN2O*kgtoGg,IF('Net zero activities &amp; levers'!$C$14="On",'Net zero Activity data'!AT53*ManureNEF*NtoN2O*kgtoGg,"ERROR"))</f>
        <v>0.31709302707101089</v>
      </c>
      <c r="AB1123" s="94">
        <f>IF('Net zero activities &amp; levers'!$C$14="Off",'Activity data'!AU53*ManureNEF*NtoN2O*kgtoGg,IF('Net zero activities &amp; levers'!$C$14="On",'Net zero Activity data'!AU53*ManureNEF*NtoN2O*kgtoGg,"ERROR"))</f>
        <v>0.31931033978927781</v>
      </c>
      <c r="AC1123" s="94">
        <f>IF('Net zero activities &amp; levers'!$C$14="Off",'Activity data'!AV53*ManureNEF*NtoN2O*kgtoGg,IF('Net zero activities &amp; levers'!$C$14="On",'Net zero Activity data'!AV53*ManureNEF*NtoN2O*kgtoGg,"ERROR"))</f>
        <v>0.32322869131420484</v>
      </c>
      <c r="AD1123" s="94">
        <f>IF('Net zero activities &amp; levers'!$C$14="Off",'Activity data'!AW53*ManureNEF*NtoN2O*kgtoGg,IF('Net zero activities &amp; levers'!$C$14="On",'Net zero Activity data'!AW53*ManureNEF*NtoN2O*kgtoGg,"ERROR"))</f>
        <v>0.32570330869023784</v>
      </c>
      <c r="AE1123" s="94">
        <f>IF('Net zero activities &amp; levers'!$C$14="Off",'Activity data'!AX53*ManureNEF*NtoN2O*kgtoGg,IF('Net zero activities &amp; levers'!$C$14="On",'Net zero Activity data'!AX53*ManureNEF*NtoN2O*kgtoGg,"ERROR"))</f>
        <v>0.3283941520620981</v>
      </c>
      <c r="AF1123" s="94">
        <f>IF('Net zero activities &amp; levers'!$C$14="Off",'Activity data'!AY53*ManureNEF*NtoN2O*kgtoGg,IF('Net zero activities &amp; levers'!$C$14="On",'Net zero Activity data'!AY53*ManureNEF*NtoN2O*kgtoGg,"ERROR"))</f>
        <v>0.33137464681175233</v>
      </c>
      <c r="AG1123" s="94">
        <f>IF('Net zero activities &amp; levers'!$C$14="Off",'Activity data'!AZ53*ManureNEF*NtoN2O*kgtoGg,IF('Net zero activities &amp; levers'!$C$14="On",'Net zero Activity data'!AZ53*ManureNEF*NtoN2O*kgtoGg,"ERROR"))</f>
        <v>0.33562860972913539</v>
      </c>
      <c r="AH1123" s="94">
        <f>IF('Net zero activities &amp; levers'!$C$14="Off",'Activity data'!BA53*ManureNEF*NtoN2O*kgtoGg,IF('Net zero activities &amp; levers'!$C$14="On",'Net zero Activity data'!BA53*ManureNEF*NtoN2O*kgtoGg,"ERROR"))</f>
        <v>0.34014916185430494</v>
      </c>
      <c r="AI1123" s="94">
        <f>IF('Net zero activities &amp; levers'!$C$14="Off",'Activity data'!BB53*ManureNEF*NtoN2O*kgtoGg,IF('Net zero activities &amp; levers'!$C$14="On",'Net zero Activity data'!BB53*ManureNEF*NtoN2O*kgtoGg,"ERROR"))</f>
        <v>0.34493327848094968</v>
      </c>
      <c r="AJ1123" s="94">
        <f>IF('Net zero activities &amp; levers'!$C$14="Off",'Activity data'!BC53*ManureNEF*NtoN2O*kgtoGg,IF('Net zero activities &amp; levers'!$C$14="On",'Net zero Activity data'!BC53*ManureNEF*NtoN2O*kgtoGg,"ERROR"))</f>
        <v>0.35003065581338916</v>
      </c>
      <c r="AK1123" s="94">
        <f>IF('Net zero activities &amp; levers'!$C$14="Off",'Activity data'!BD53*ManureNEF*NtoN2O*kgtoGg,IF('Net zero activities &amp; levers'!$C$14="On",'Net zero Activity data'!BD53*ManureNEF*NtoN2O*kgtoGg,"ERROR"))</f>
        <v>0.35519162577479102</v>
      </c>
      <c r="AL1123" s="94">
        <f>IF('Net zero activities &amp; levers'!$C$14="Off",'Activity data'!BE53*ManureNEF*NtoN2O*kgtoGg,IF('Net zero activities &amp; levers'!$C$14="On",'Net zero Activity data'!BE53*ManureNEF*NtoN2O*kgtoGg,"ERROR"))</f>
        <v>0.3599408645035353</v>
      </c>
      <c r="AM1123" s="94">
        <f>IF('Net zero activities &amp; levers'!$C$14="Off",'Activity data'!BF53*ManureNEF*NtoN2O*kgtoGg,IF('Net zero activities &amp; levers'!$C$14="On",'Net zero Activity data'!BF53*ManureNEF*NtoN2O*kgtoGg,"ERROR"))</f>
        <v>0.36410854912047524</v>
      </c>
      <c r="AN1123" s="94">
        <f>IF('Net zero activities &amp; levers'!$C$14="Off",'Activity data'!BG53*ManureNEF*NtoN2O*kgtoGg,IF('Net zero activities &amp; levers'!$C$14="On",'Net zero Activity data'!BG53*ManureNEF*NtoN2O*kgtoGg,"ERROR"))</f>
        <v>0.37018474225004672</v>
      </c>
      <c r="AO1123" s="94">
        <f>IF('Net zero activities &amp; levers'!$C$14="Off",'Activity data'!BH53*ManureNEF*NtoN2O*kgtoGg,IF('Net zero activities &amp; levers'!$C$14="On",'Net zero Activity data'!BH53*ManureNEF*NtoN2O*kgtoGg,"ERROR"))</f>
        <v>0.37551880126107001</v>
      </c>
      <c r="AP1123" s="94">
        <f>IF('Net zero activities &amp; levers'!$C$14="Off",'Activity data'!BI53*ManureNEF*NtoN2O*kgtoGg,IF('Net zero activities &amp; levers'!$C$14="On",'Net zero Activity data'!BI53*ManureNEF*NtoN2O*kgtoGg,"ERROR"))</f>
        <v>0.38087939894834533</v>
      </c>
      <c r="AQ1123" s="94">
        <f>IF('Net zero activities &amp; levers'!$C$14="Off",'Activity data'!BJ53*ManureNEF*NtoN2O*kgtoGg,IF('Net zero activities &amp; levers'!$C$14="On",'Net zero Activity data'!BJ53*ManureNEF*NtoN2O*kgtoGg,"ERROR"))</f>
        <v>0.386424272860941</v>
      </c>
      <c r="AR1123" s="94">
        <f>IF('Net zero activities &amp; levers'!$C$14="Off",'Activity data'!BK53*ManureNEF*NtoN2O*kgtoGg,IF('Net zero activities &amp; levers'!$C$14="On",'Net zero Activity data'!BK53*ManureNEF*NtoN2O*kgtoGg,"ERROR"))</f>
        <v>0.39216595365851897</v>
      </c>
      <c r="AS1123" s="94">
        <f>IF('Net zero activities &amp; levers'!$C$14="Off",'Activity data'!BL53*ManureNEF*NtoN2O*kgtoGg,IF('Net zero activities &amp; levers'!$C$14="On",'Net zero Activity data'!BL53*ManureNEF*NtoN2O*kgtoGg,"ERROR"))</f>
        <v>0.39811185901284146</v>
      </c>
      <c r="AT1123" s="94">
        <f>IF('Net zero activities &amp; levers'!$C$14="Off",'Activity data'!BM53*ManureNEF*NtoN2O*kgtoGg,IF('Net zero activities &amp; levers'!$C$14="On",'Net zero Activity data'!BM53*ManureNEF*NtoN2O*kgtoGg,"ERROR"))</f>
        <v>0.40320834860174254</v>
      </c>
      <c r="AU1123" s="94">
        <f>IF('Net zero activities &amp; levers'!$C$14="Off",'Activity data'!BN53*ManureNEF*NtoN2O*kgtoGg,IF('Net zero activities &amp; levers'!$C$14="On",'Net zero Activity data'!BN53*ManureNEF*NtoN2O*kgtoGg,"ERROR"))</f>
        <v>0.408480833213617</v>
      </c>
      <c r="AV1123" s="94">
        <f>IF('Net zero activities &amp; levers'!$C$14="Off",'Activity data'!BO53*ManureNEF*NtoN2O*kgtoGg,IF('Net zero activities &amp; levers'!$C$14="On",'Net zero Activity data'!BO53*ManureNEF*NtoN2O*kgtoGg,"ERROR"))</f>
        <v>0.41426575879347838</v>
      </c>
      <c r="AW1123" s="94">
        <f>IF('Net zero activities &amp; levers'!$C$14="Off",'Activity data'!BP53*ManureNEF*NtoN2O*kgtoGg,IF('Net zero activities &amp; levers'!$C$14="On",'Net zero Activity data'!BP53*ManureNEF*NtoN2O*kgtoGg,"ERROR"))</f>
        <v>0.42036756803014114</v>
      </c>
      <c r="AY1123" s="79"/>
    </row>
    <row r="1124" spans="1:51" x14ac:dyDescent="0.25">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2.3757428620222059</v>
      </c>
      <c r="S1124" s="94">
        <f>IF('Net zero activities &amp; levers'!$C$14="Off",'Activity data'!AL54*ManureNEF*NtoN2O*kgtoGg,IF('Net zero activities &amp; levers'!$C$14="On",'Net zero Activity data'!AL54*ManureNEF*NtoN2O*kgtoGg,"ERROR"))</f>
        <v>2.1082525300034387</v>
      </c>
      <c r="T1124" s="94">
        <f>IF('Net zero activities &amp; levers'!$C$14="Off",'Activity data'!AM54*ManureNEF*NtoN2O*kgtoGg,IF('Net zero activities &amp; levers'!$C$14="On",'Net zero Activity data'!AM54*ManureNEF*NtoN2O*kgtoGg,"ERROR"))</f>
        <v>2.1871117448638238</v>
      </c>
      <c r="U1124" s="94">
        <f>IF('Net zero activities &amp; levers'!$C$14="Off",'Activity data'!AN54*ManureNEF*NtoN2O*kgtoGg,IF('Net zero activities &amp; levers'!$C$14="On",'Net zero Activity data'!AN54*ManureNEF*NtoN2O*kgtoGg,"ERROR"))</f>
        <v>2.1918938401225838</v>
      </c>
      <c r="V1124" s="94">
        <f>IF('Net zero activities &amp; levers'!$C$14="Off",'Activity data'!AO54*ManureNEF*NtoN2O*kgtoGg,IF('Net zero activities &amp; levers'!$C$14="On",'Net zero Activity data'!AO54*ManureNEF*NtoN2O*kgtoGg,"ERROR"))</f>
        <v>2.1500612451466816</v>
      </c>
      <c r="W1124" s="94">
        <f>IF('Net zero activities &amp; levers'!$C$14="Off",'Activity data'!AP54*ManureNEF*NtoN2O*kgtoGg,IF('Net zero activities &amp; levers'!$C$14="On",'Net zero Activity data'!AP54*ManureNEF*NtoN2O*kgtoGg,"ERROR"))</f>
        <v>2.1307208418586709</v>
      </c>
      <c r="X1124" s="94">
        <f>IF('Net zero activities &amp; levers'!$C$14="Off",'Activity data'!AQ54*ManureNEF*NtoN2O*kgtoGg,IF('Net zero activities &amp; levers'!$C$14="On",'Net zero Activity data'!AQ54*ManureNEF*NtoN2O*kgtoGg,"ERROR"))</f>
        <v>2.1144877489206246</v>
      </c>
      <c r="Y1124" s="94">
        <f>IF('Net zero activities &amp; levers'!$C$14="Off",'Activity data'!AR54*ManureNEF*NtoN2O*kgtoGg,IF('Net zero activities &amp; levers'!$C$14="On",'Net zero Activity data'!AR54*ManureNEF*NtoN2O*kgtoGg,"ERROR"))</f>
        <v>2.1068903178233387</v>
      </c>
      <c r="Z1124" s="94">
        <f>IF('Net zero activities &amp; levers'!$C$14="Off",'Activity data'!AS54*ManureNEF*NtoN2O*kgtoGg,IF('Net zero activities &amp; levers'!$C$14="On",'Net zero Activity data'!AS54*ManureNEF*NtoN2O*kgtoGg,"ERROR"))</f>
        <v>2.1050666262950872</v>
      </c>
      <c r="AA1124" s="94">
        <f>IF('Net zero activities &amp; levers'!$C$14="Off",'Activity data'!AT54*ManureNEF*NtoN2O*kgtoGg,IF('Net zero activities &amp; levers'!$C$14="On",'Net zero Activity data'!AT54*ManureNEF*NtoN2O*kgtoGg,"ERROR"))</f>
        <v>2.1089066501575378</v>
      </c>
      <c r="AB1124" s="94">
        <f>IF('Net zero activities &amp; levers'!$C$14="Off",'Activity data'!AU54*ManureNEF*NtoN2O*kgtoGg,IF('Net zero activities &amp; levers'!$C$14="On",'Net zero Activity data'!AU54*ManureNEF*NtoN2O*kgtoGg,"ERROR"))</f>
        <v>2.12365344411963</v>
      </c>
      <c r="AC1124" s="94">
        <f>IF('Net zero activities &amp; levers'!$C$14="Off",'Activity data'!AV54*ManureNEF*NtoN2O*kgtoGg,IF('Net zero activities &amp; levers'!$C$14="On",'Net zero Activity data'!AV54*ManureNEF*NtoN2O*kgtoGg,"ERROR"))</f>
        <v>2.1497134229999686</v>
      </c>
      <c r="AD1124" s="94">
        <f>IF('Net zero activities &amp; levers'!$C$14="Off",'Activity data'!AW54*ManureNEF*NtoN2O*kgtoGg,IF('Net zero activities &amp; levers'!$C$14="On",'Net zero Activity data'!AW54*ManureNEF*NtoN2O*kgtoGg,"ERROR"))</f>
        <v>2.1661714860772836</v>
      </c>
      <c r="AE1124" s="94">
        <f>IF('Net zero activities &amp; levers'!$C$14="Off",'Activity data'!AX54*ManureNEF*NtoN2O*kgtoGg,IF('Net zero activities &amp; levers'!$C$14="On",'Net zero Activity data'!AX54*ManureNEF*NtoN2O*kgtoGg,"ERROR"))</f>
        <v>2.1840676143329767</v>
      </c>
      <c r="AF1124" s="94">
        <f>IF('Net zero activities &amp; levers'!$C$14="Off",'Activity data'!AY54*ManureNEF*NtoN2O*kgtoGg,IF('Net zero activities &amp; levers'!$C$14="On",'Net zero Activity data'!AY54*ManureNEF*NtoN2O*kgtoGg,"ERROR"))</f>
        <v>2.2038901416725563</v>
      </c>
      <c r="AG1124" s="94">
        <f>IF('Net zero activities &amp; levers'!$C$14="Off",'Activity data'!AZ54*ManureNEF*NtoN2O*kgtoGg,IF('Net zero activities &amp; levers'!$C$14="On",'Net zero Activity data'!AZ54*ManureNEF*NtoN2O*kgtoGg,"ERROR"))</f>
        <v>2.2321821882333386</v>
      </c>
      <c r="AH1124" s="94">
        <f>IF('Net zero activities &amp; levers'!$C$14="Off",'Activity data'!BA54*ManureNEF*NtoN2O*kgtoGg,IF('Net zero activities &amp; levers'!$C$14="On",'Net zero Activity data'!BA54*ManureNEF*NtoN2O*kgtoGg,"ERROR"))</f>
        <v>2.2622472531362603</v>
      </c>
      <c r="AI1124" s="94">
        <f>IF('Net zero activities &amp; levers'!$C$14="Off",'Activity data'!BB54*ManureNEF*NtoN2O*kgtoGg,IF('Net zero activities &amp; levers'!$C$14="On",'Net zero Activity data'!BB54*ManureNEF*NtoN2O*kgtoGg,"ERROR"))</f>
        <v>2.2940652198139113</v>
      </c>
      <c r="AJ1124" s="94">
        <f>IF('Net zero activities &amp; levers'!$C$14="Off",'Activity data'!BC54*ManureNEF*NtoN2O*kgtoGg,IF('Net zero activities &amp; levers'!$C$14="On",'Net zero Activity data'!BC54*ManureNEF*NtoN2O*kgtoGg,"ERROR"))</f>
        <v>2.3279666053285673</v>
      </c>
      <c r="AK1124" s="94">
        <f>IF('Net zero activities &amp; levers'!$C$14="Off",'Activity data'!BD54*ManureNEF*NtoN2O*kgtoGg,IF('Net zero activities &amp; levers'!$C$14="On",'Net zero Activity data'!BD54*ManureNEF*NtoN2O*kgtoGg,"ERROR"))</f>
        <v>2.3622909295604781</v>
      </c>
      <c r="AL1124" s="94">
        <f>IF('Net zero activities &amp; levers'!$C$14="Off",'Activity data'!BE54*ManureNEF*NtoN2O*kgtoGg,IF('Net zero activities &amp; levers'!$C$14="On",'Net zero Activity data'!BE54*ManureNEF*NtoN2O*kgtoGg,"ERROR"))</f>
        <v>2.3938769320366284</v>
      </c>
      <c r="AM1124" s="94">
        <f>IF('Net zero activities &amp; levers'!$C$14="Off",'Activity data'!BF54*ManureNEF*NtoN2O*kgtoGg,IF('Net zero activities &amp; levers'!$C$14="On",'Net zero Activity data'!BF54*ManureNEF*NtoN2O*kgtoGg,"ERROR"))</f>
        <v>2.4215951631362209</v>
      </c>
      <c r="AN1124" s="94">
        <f>IF('Net zero activities &amp; levers'!$C$14="Off",'Activity data'!BG54*ManureNEF*NtoN2O*kgtoGg,IF('Net zero activities &amp; levers'!$C$14="On",'Net zero Activity data'!BG54*ManureNEF*NtoN2O*kgtoGg,"ERROR"))</f>
        <v>2.4620064084321496</v>
      </c>
      <c r="AO1124" s="94">
        <f>IF('Net zero activities &amp; levers'!$C$14="Off",'Activity data'!BH54*ManureNEF*NtoN2O*kgtoGg,IF('Net zero activities &amp; levers'!$C$14="On",'Net zero Activity data'!BH54*ManureNEF*NtoN2O*kgtoGg,"ERROR"))</f>
        <v>2.4974819047702019</v>
      </c>
      <c r="AP1124" s="94">
        <f>IF('Net zero activities &amp; levers'!$C$14="Off",'Activity data'!BI54*ManureNEF*NtoN2O*kgtoGg,IF('Net zero activities &amp; levers'!$C$14="On",'Net zero Activity data'!BI54*ManureNEF*NtoN2O*kgtoGg,"ERROR"))</f>
        <v>2.5331339032261067</v>
      </c>
      <c r="AQ1124" s="94">
        <f>IF('Net zero activities &amp; levers'!$C$14="Off",'Activity data'!BJ54*ManureNEF*NtoN2O*kgtoGg,IF('Net zero activities &amp; levers'!$C$14="On",'Net zero Activity data'!BJ54*ManureNEF*NtoN2O*kgtoGg,"ERROR"))</f>
        <v>2.5700114769040021</v>
      </c>
      <c r="AR1124" s="94">
        <f>IF('Net zero activities &amp; levers'!$C$14="Off",'Activity data'!BK54*ManureNEF*NtoN2O*kgtoGg,IF('Net zero activities &amp; levers'!$C$14="On",'Net zero Activity data'!BK54*ManureNEF*NtoN2O*kgtoGg,"ERROR"))</f>
        <v>2.6081979640965525</v>
      </c>
      <c r="AS1124" s="94">
        <f>IF('Net zero activities &amp; levers'!$C$14="Off",'Activity data'!BL54*ManureNEF*NtoN2O*kgtoGg,IF('Net zero activities &amp; levers'!$C$14="On",'Net zero Activity data'!BL54*ManureNEF*NtoN2O*kgtoGg,"ERROR"))</f>
        <v>2.6477426978889169</v>
      </c>
      <c r="AT1124" s="94">
        <f>IF('Net zero activities &amp; levers'!$C$14="Off",'Activity data'!BM54*ManureNEF*NtoN2O*kgtoGg,IF('Net zero activities &amp; levers'!$C$14="On",'Net zero Activity data'!BM54*ManureNEF*NtoN2O*kgtoGg,"ERROR"))</f>
        <v>2.681638179242674</v>
      </c>
      <c r="AU1124" s="94">
        <f>IF('Net zero activities &amp; levers'!$C$14="Off",'Activity data'!BN54*ManureNEF*NtoN2O*kgtoGg,IF('Net zero activities &amp; levers'!$C$14="On",'Net zero Activity data'!BN54*ManureNEF*NtoN2O*kgtoGg,"ERROR"))</f>
        <v>2.7167041596066808</v>
      </c>
      <c r="AV1124" s="94">
        <f>IF('Net zero activities &amp; levers'!$C$14="Off",'Activity data'!BO54*ManureNEF*NtoN2O*kgtoGg,IF('Net zero activities &amp; levers'!$C$14="On",'Net zero Activity data'!BO54*ManureNEF*NtoN2O*kgtoGg,"ERROR"))</f>
        <v>2.7551782570623273</v>
      </c>
      <c r="AW1124" s="94">
        <f>IF('Net zero activities &amp; levers'!$C$14="Off",'Activity data'!BP54*ManureNEF*NtoN2O*kgtoGg,IF('Net zero activities &amp; levers'!$C$14="On",'Net zero Activity data'!BP54*ManureNEF*NtoN2O*kgtoGg,"ERROR"))</f>
        <v>2.7957598686986791</v>
      </c>
      <c r="AY1124" s="79"/>
    </row>
    <row r="1125" spans="1:51" x14ac:dyDescent="0.25">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0.37917034791782084</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0.3999671364536494</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0.37647951148946435</v>
      </c>
      <c r="T1125" s="94">
        <f>IF('Net zero activities &amp; levers'!$C$14="Off",'Activity data'!AM55*ManureNEF*NtoN2O*kgtoGg,IF('Net zero activities &amp; levers'!$C$14="On",'Net zero Activity data'!AM55*ManureNEF*NtoN2O*kgtoGg,"ERROR"))</f>
        <v>0.39997141699658445</v>
      </c>
      <c r="U1125" s="94">
        <f>IF('Net zero activities &amp; levers'!$C$14="Off",'Activity data'!AN55*ManureNEF*NtoN2O*kgtoGg,IF('Net zero activities &amp; levers'!$C$14="On",'Net zero Activity data'!AN55*ManureNEF*NtoN2O*kgtoGg,"ERROR"))</f>
        <v>0.41037079319296399</v>
      </c>
      <c r="V1125" s="94">
        <f>IF('Net zero activities &amp; levers'!$C$14="Off",'Activity data'!AO55*ManureNEF*NtoN2O*kgtoGg,IF('Net zero activities &amp; levers'!$C$14="On",'Net zero Activity data'!AO55*ManureNEF*NtoN2O*kgtoGg,"ERROR"))</f>
        <v>0.41198230989364792</v>
      </c>
      <c r="W1125" s="94">
        <f>IF('Net zero activities &amp; levers'!$C$14="Off",'Activity data'!AP55*ManureNEF*NtoN2O*kgtoGg,IF('Net zero activities &amp; levers'!$C$14="On",'Net zero Activity data'!AP55*ManureNEF*NtoN2O*kgtoGg,"ERROR"))</f>
        <v>0.41774177606195234</v>
      </c>
      <c r="X1125" s="94">
        <f>IF('Net zero activities &amp; levers'!$C$14="Off",'Activity data'!AQ55*ManureNEF*NtoN2O*kgtoGg,IF('Net zero activities &amp; levers'!$C$14="On",'Net zero Activity data'!AQ55*ManureNEF*NtoN2O*kgtoGg,"ERROR"))</f>
        <v>0.42406538534293964</v>
      </c>
      <c r="Y1125" s="94">
        <f>IF('Net zero activities &amp; levers'!$C$14="Off",'Activity data'!AR55*ManureNEF*NtoN2O*kgtoGg,IF('Net zero activities &amp; levers'!$C$14="On",'Net zero Activity data'!AR55*ManureNEF*NtoN2O*kgtoGg,"ERROR"))</f>
        <v>0.43213306504557886</v>
      </c>
      <c r="Z1125" s="94">
        <f>IF('Net zero activities &amp; levers'!$C$14="Off",'Activity data'!AS55*ManureNEF*NtoN2O*kgtoGg,IF('Net zero activities &amp; levers'!$C$14="On",'Net zero Activity data'!AS55*ManureNEF*NtoN2O*kgtoGg,"ERROR"))</f>
        <v>0.44146787012268579</v>
      </c>
      <c r="AA1125" s="94">
        <f>IF('Net zero activities &amp; levers'!$C$14="Off",'Activity data'!AT55*ManureNEF*NtoN2O*kgtoGg,IF('Net zero activities &amp; levers'!$C$14="On",'Net zero Activity data'!AT55*ManureNEF*NtoN2O*kgtoGg,"ERROR"))</f>
        <v>0.45213226710063575</v>
      </c>
      <c r="AB1125" s="94">
        <f>IF('Net zero activities &amp; levers'!$C$14="Off",'Activity data'!AU55*ManureNEF*NtoN2O*kgtoGg,IF('Net zero activities &amp; levers'!$C$14="On",'Net zero Activity data'!AU55*ManureNEF*NtoN2O*kgtoGg,"ERROR"))</f>
        <v>0.46536178495323738</v>
      </c>
      <c r="AC1125" s="94">
        <f>IF('Net zero activities &amp; levers'!$C$14="Off",'Activity data'!AV55*ManureNEF*NtoN2O*kgtoGg,IF('Net zero activities &amp; levers'!$C$14="On",'Net zero Activity data'!AV55*ManureNEF*NtoN2O*kgtoGg,"ERROR"))</f>
        <v>0.48141197047082973</v>
      </c>
      <c r="AD1125" s="94">
        <f>IF('Net zero activities &amp; levers'!$C$14="Off",'Activity data'!AW55*ManureNEF*NtoN2O*kgtoGg,IF('Net zero activities &amp; levers'!$C$14="On",'Net zero Activity data'!AW55*ManureNEF*NtoN2O*kgtoGg,"ERROR"))</f>
        <v>0.50118478014784917</v>
      </c>
      <c r="AE1125" s="94">
        <f>IF('Net zero activities &amp; levers'!$C$14="Off",'Activity data'!AX55*ManureNEF*NtoN2O*kgtoGg,IF('Net zero activities &amp; levers'!$C$14="On",'Net zero Activity data'!AX55*ManureNEF*NtoN2O*kgtoGg,"ERROR"))</f>
        <v>0.52211547307878936</v>
      </c>
      <c r="AF1125" s="94">
        <f>IF('Net zero activities &amp; levers'!$C$14="Off",'Activity data'!AY55*ManureNEF*NtoN2O*kgtoGg,IF('Net zero activities &amp; levers'!$C$14="On",'Net zero Activity data'!AY55*ManureNEF*NtoN2O*kgtoGg,"ERROR"))</f>
        <v>0.54440429118141587</v>
      </c>
      <c r="AG1125" s="94">
        <f>IF('Net zero activities &amp; levers'!$C$14="Off",'Activity data'!AZ55*ManureNEF*NtoN2O*kgtoGg,IF('Net zero activities &amp; levers'!$C$14="On",'Net zero Activity data'!AZ55*ManureNEF*NtoN2O*kgtoGg,"ERROR"))</f>
        <v>0.56981889025904608</v>
      </c>
      <c r="AH1125" s="94">
        <f>IF('Net zero activities &amp; levers'!$C$14="Off",'Activity data'!BA55*ManureNEF*NtoN2O*kgtoGg,IF('Net zero activities &amp; levers'!$C$14="On",'Net zero Activity data'!BA55*ManureNEF*NtoN2O*kgtoGg,"ERROR"))</f>
        <v>0.59686503128482082</v>
      </c>
      <c r="AI1125" s="94">
        <f>IF('Net zero activities &amp; levers'!$C$14="Off",'Activity data'!BB55*ManureNEF*NtoN2O*kgtoGg,IF('Net zero activities &amp; levers'!$C$14="On",'Net zero Activity data'!BB55*ManureNEF*NtoN2O*kgtoGg,"ERROR"))</f>
        <v>0.62565178516751863</v>
      </c>
      <c r="AJ1125" s="94">
        <f>IF('Net zero activities &amp; levers'!$C$14="Off",'Activity data'!BC55*ManureNEF*NtoN2O*kgtoGg,IF('Net zero activities &amp; levers'!$C$14="On",'Net zero Activity data'!BC55*ManureNEF*NtoN2O*kgtoGg,"ERROR"))</f>
        <v>0.65639506950880988</v>
      </c>
      <c r="AK1125" s="94">
        <f>IF('Net zero activities &amp; levers'!$C$14="Off",'Activity data'!BD55*ManureNEF*NtoN2O*kgtoGg,IF('Net zero activities &amp; levers'!$C$14="On",'Net zero Activity data'!BD55*ManureNEF*NtoN2O*kgtoGg,"ERROR"))</f>
        <v>0.68875253479957244</v>
      </c>
      <c r="AL1125" s="94">
        <f>IF('Net zero activities &amp; levers'!$C$14="Off",'Activity data'!BE55*ManureNEF*NtoN2O*kgtoGg,IF('Net zero activities &amp; levers'!$C$14="On",'Net zero Activity data'!BE55*ManureNEF*NtoN2O*kgtoGg,"ERROR"))</f>
        <v>0.72187418485397581</v>
      </c>
      <c r="AM1125" s="94">
        <f>IF('Net zero activities &amp; levers'!$C$14="Off",'Activity data'!BF55*ManureNEF*NtoN2O*kgtoGg,IF('Net zero activities &amp; levers'!$C$14="On",'Net zero Activity data'!BF55*ManureNEF*NtoN2O*kgtoGg,"ERROR"))</f>
        <v>0.75542061904932911</v>
      </c>
      <c r="AN1125" s="94">
        <f>IF('Net zero activities &amp; levers'!$C$14="Off",'Activity data'!BG55*ManureNEF*NtoN2O*kgtoGg,IF('Net zero activities &amp; levers'!$C$14="On",'Net zero Activity data'!BG55*ManureNEF*NtoN2O*kgtoGg,"ERROR"))</f>
        <v>0.78969703567324656</v>
      </c>
      <c r="AO1125" s="94">
        <f>IF('Net zero activities &amp; levers'!$C$14="Off",'Activity data'!BH55*ManureNEF*NtoN2O*kgtoGg,IF('Net zero activities &amp; levers'!$C$14="On",'Net zero Activity data'!BH55*ManureNEF*NtoN2O*kgtoGg,"ERROR"))</f>
        <v>0.82375660423862163</v>
      </c>
      <c r="AP1125" s="94">
        <f>IF('Net zero activities &amp; levers'!$C$14="Off",'Activity data'!BI55*ManureNEF*NtoN2O*kgtoGg,IF('Net zero activities &amp; levers'!$C$14="On",'Net zero Activity data'!BI55*ManureNEF*NtoN2O*kgtoGg,"ERROR"))</f>
        <v>0.85926378714125085</v>
      </c>
      <c r="AQ1125" s="94">
        <f>IF('Net zero activities &amp; levers'!$C$14="Off",'Activity data'!BJ55*ManureNEF*NtoN2O*kgtoGg,IF('Net zero activities &amp; levers'!$C$14="On",'Net zero Activity data'!BJ55*ManureNEF*NtoN2O*kgtoGg,"ERROR"))</f>
        <v>0.89665875194812283</v>
      </c>
      <c r="AR1125" s="94">
        <f>IF('Net zero activities &amp; levers'!$C$14="Off",'Activity data'!BK55*ManureNEF*NtoN2O*kgtoGg,IF('Net zero activities &amp; levers'!$C$14="On",'Net zero Activity data'!BK55*ManureNEF*NtoN2O*kgtoGg,"ERROR"))</f>
        <v>0.93608188711459661</v>
      </c>
      <c r="AS1125" s="94">
        <f>IF('Net zero activities &amp; levers'!$C$14="Off",'Activity data'!BL55*ManureNEF*NtoN2O*kgtoGg,IF('Net zero activities &amp; levers'!$C$14="On",'Net zero Activity data'!BL55*ManureNEF*NtoN2O*kgtoGg,"ERROR"))</f>
        <v>0.97767184854251954</v>
      </c>
      <c r="AT1125" s="94">
        <f>IF('Net zero activities &amp; levers'!$C$14="Off",'Activity data'!BM55*ManureNEF*NtoN2O*kgtoGg,IF('Net zero activities &amp; levers'!$C$14="On",'Net zero Activity data'!BM55*ManureNEF*NtoN2O*kgtoGg,"ERROR"))</f>
        <v>1.0188963205625274</v>
      </c>
      <c r="AU1125" s="94">
        <f>IF('Net zero activities &amp; levers'!$C$14="Off",'Activity data'!BN55*ManureNEF*NtoN2O*kgtoGg,IF('Net zero activities &amp; levers'!$C$14="On",'Net zero Activity data'!BN55*ManureNEF*NtoN2O*kgtoGg,"ERROR"))</f>
        <v>1.0623282839268509</v>
      </c>
      <c r="AV1125" s="94">
        <f>IF('Net zero activities &amp; levers'!$C$14="Off",'Activity data'!BO55*ManureNEF*NtoN2O*kgtoGg,IF('Net zero activities &amp; levers'!$C$14="On",'Net zero Activity data'!BO55*ManureNEF*NtoN2O*kgtoGg,"ERROR"))</f>
        <v>1.1090025842877593</v>
      </c>
      <c r="AW1125" s="94">
        <f>IF('Net zero activities &amp; levers'!$C$14="Off",'Activity data'!BP55*ManureNEF*NtoN2O*kgtoGg,IF('Net zero activities &amp; levers'!$C$14="On",'Net zero Activity data'!BP55*ManureNEF*NtoN2O*kgtoGg,"ERROR"))</f>
        <v>1.1586038578549231</v>
      </c>
      <c r="AY1125" s="79"/>
    </row>
    <row r="1126" spans="1:51" x14ac:dyDescent="0.25">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5.9204510866484872E-2</v>
      </c>
      <c r="T1126" s="94">
        <f>IF('Net zero activities &amp; levers'!$C$14="Off",'Activity data'!AM56*ManureNEF*NtoN2O*kgtoGg,IF('Net zero activities &amp; levers'!$C$14="On",'Net zero Activity data'!AM56*ManureNEF*NtoN2O*kgtoGg,"ERROR"))</f>
        <v>5.9243382658139922E-2</v>
      </c>
      <c r="U1126" s="94">
        <f>IF('Net zero activities &amp; levers'!$C$14="Off",'Activity data'!AN56*ManureNEF*NtoN2O*kgtoGg,IF('Net zero activities &amp; levers'!$C$14="On",'Net zero Activity data'!AN56*ManureNEF*NtoN2O*kgtoGg,"ERROR"))</f>
        <v>5.9223248626805898E-2</v>
      </c>
      <c r="V1126" s="94">
        <f>IF('Net zero activities &amp; levers'!$C$14="Off",'Activity data'!AO56*ManureNEF*NtoN2O*kgtoGg,IF('Net zero activities &amp; levers'!$C$14="On",'Net zero Activity data'!AO56*ManureNEF*NtoN2O*kgtoGg,"ERROR"))</f>
        <v>5.9217502557232155E-2</v>
      </c>
      <c r="W1126" s="94">
        <f>IF('Net zero activities &amp; levers'!$C$14="Off",'Activity data'!AP56*ManureNEF*NtoN2O*kgtoGg,IF('Net zero activities &amp; levers'!$C$14="On",'Net zero Activity data'!AP56*ManureNEF*NtoN2O*kgtoGg,"ERROR"))</f>
        <v>5.9278907450518212E-2</v>
      </c>
      <c r="X1126" s="94">
        <f>IF('Net zero activities &amp; levers'!$C$14="Off",'Activity data'!AQ56*ManureNEF*NtoN2O*kgtoGg,IF('Net zero activities &amp; levers'!$C$14="On",'Net zero Activity data'!AQ56*ManureNEF*NtoN2O*kgtoGg,"ERROR"))</f>
        <v>5.9378507696160314E-2</v>
      </c>
      <c r="Y1126" s="94">
        <f>IF('Net zero activities &amp; levers'!$C$14="Off",'Activity data'!AR56*ManureNEF*NtoN2O*kgtoGg,IF('Net zero activities &amp; levers'!$C$14="On",'Net zero Activity data'!AR56*ManureNEF*NtoN2O*kgtoGg,"ERROR"))</f>
        <v>5.9473208670287374E-2</v>
      </c>
      <c r="Z1126" s="94">
        <f>IF('Net zero activities &amp; levers'!$C$14="Off",'Activity data'!AS56*ManureNEF*NtoN2O*kgtoGg,IF('Net zero activities &amp; levers'!$C$14="On",'Net zero Activity data'!AS56*ManureNEF*NtoN2O*kgtoGg,"ERROR"))</f>
        <v>5.9564005611807427E-2</v>
      </c>
      <c r="AA1126" s="94">
        <f>IF('Net zero activities &amp; levers'!$C$14="Off",'Activity data'!AT56*ManureNEF*NtoN2O*kgtoGg,IF('Net zero activities &amp; levers'!$C$14="On",'Net zero Activity data'!AT56*ManureNEF*NtoN2O*kgtoGg,"ERROR"))</f>
        <v>5.965047643889803E-2</v>
      </c>
      <c r="AB1126" s="94">
        <f>IF('Net zero activities &amp; levers'!$C$14="Off",'Activity data'!AU56*ManureNEF*NtoN2O*kgtoGg,IF('Net zero activities &amp; levers'!$C$14="On",'Net zero Activity data'!AU56*ManureNEF*NtoN2O*kgtoGg,"ERROR"))</f>
        <v>5.9734564730420145E-2</v>
      </c>
      <c r="AC1126" s="94">
        <f>IF('Net zero activities &amp; levers'!$C$14="Off",'Activity data'!AV56*ManureNEF*NtoN2O*kgtoGg,IF('Net zero activities &amp; levers'!$C$14="On",'Net zero Activity data'!AV56*ManureNEF*NtoN2O*kgtoGg,"ERROR"))</f>
        <v>5.9817831383830941E-2</v>
      </c>
      <c r="AD1126" s="94">
        <f>IF('Net zero activities &amp; levers'!$C$14="Off",'Activity data'!AW56*ManureNEF*NtoN2O*kgtoGg,IF('Net zero activities &amp; levers'!$C$14="On",'Net zero Activity data'!AW56*ManureNEF*NtoN2O*kgtoGg,"ERROR"))</f>
        <v>5.9899868652981712E-2</v>
      </c>
      <c r="AE1126" s="94">
        <f>IF('Net zero activities &amp; levers'!$C$14="Off",'Activity data'!AX56*ManureNEF*NtoN2O*kgtoGg,IF('Net zero activities &amp; levers'!$C$14="On",'Net zero Activity data'!AX56*ManureNEF*NtoN2O*kgtoGg,"ERROR"))</f>
        <v>5.9980796115325127E-2</v>
      </c>
      <c r="AF1126" s="94">
        <f>IF('Net zero activities &amp; levers'!$C$14="Off",'Activity data'!AY56*ManureNEF*NtoN2O*kgtoGg,IF('Net zero activities &amp; levers'!$C$14="On",'Net zero Activity data'!AY56*ManureNEF*NtoN2O*kgtoGg,"ERROR"))</f>
        <v>6.0060966844279105E-2</v>
      </c>
      <c r="AG1126" s="94">
        <f>IF('Net zero activities &amp; levers'!$C$14="Off",'Activity data'!AZ56*ManureNEF*NtoN2O*kgtoGg,IF('Net zero activities &amp; levers'!$C$14="On",'Net zero Activity data'!AZ56*ManureNEF*NtoN2O*kgtoGg,"ERROR"))</f>
        <v>6.0140866812321149E-2</v>
      </c>
      <c r="AH1126" s="94">
        <f>IF('Net zero activities &amp; levers'!$C$14="Off",'Activity data'!BA56*ManureNEF*NtoN2O*kgtoGg,IF('Net zero activities &amp; levers'!$C$14="On",'Net zero Activity data'!BA56*ManureNEF*NtoN2O*kgtoGg,"ERROR"))</f>
        <v>6.021983152959743E-2</v>
      </c>
      <c r="AI1126" s="94">
        <f>IF('Net zero activities &amp; levers'!$C$14="Off",'Activity data'!BB56*ManureNEF*NtoN2O*kgtoGg,IF('Net zero activities &amp; levers'!$C$14="On",'Net zero Activity data'!BB56*ManureNEF*NtoN2O*kgtoGg,"ERROR"))</f>
        <v>6.0298860739719302E-2</v>
      </c>
      <c r="AJ1126" s="94">
        <f>IF('Net zero activities &amp; levers'!$C$14="Off",'Activity data'!BC56*ManureNEF*NtoN2O*kgtoGg,IF('Net zero activities &amp; levers'!$C$14="On",'Net zero Activity data'!BC56*ManureNEF*NtoN2O*kgtoGg,"ERROR"))</f>
        <v>6.0377128582057585E-2</v>
      </c>
      <c r="AK1126" s="94">
        <f>IF('Net zero activities &amp; levers'!$C$14="Off",'Activity data'!BD56*ManureNEF*NtoN2O*kgtoGg,IF('Net zero activities &amp; levers'!$C$14="On",'Net zero Activity data'!BD56*ManureNEF*NtoN2O*kgtoGg,"ERROR"))</f>
        <v>6.0452645130385001E-2</v>
      </c>
      <c r="AL1126" s="94">
        <f>IF('Net zero activities &amp; levers'!$C$14="Off",'Activity data'!BE56*ManureNEF*NtoN2O*kgtoGg,IF('Net zero activities &amp; levers'!$C$14="On",'Net zero Activity data'!BE56*ManureNEF*NtoN2O*kgtoGg,"ERROR"))</f>
        <v>6.0524700795761104E-2</v>
      </c>
      <c r="AM1126" s="94">
        <f>IF('Net zero activities &amp; levers'!$C$14="Off",'Activity data'!BF56*ManureNEF*NtoN2O*kgtoGg,IF('Net zero activities &amp; levers'!$C$14="On",'Net zero Activity data'!BF56*ManureNEF*NtoN2O*kgtoGg,"ERROR"))</f>
        <v>6.059334448260556E-2</v>
      </c>
      <c r="AN1126" s="94">
        <f>IF('Net zero activities &amp; levers'!$C$14="Off",'Activity data'!BG56*ManureNEF*NtoN2O*kgtoGg,IF('Net zero activities &amp; levers'!$C$14="On",'Net zero Activity data'!BG56*ManureNEF*NtoN2O*kgtoGg,"ERROR"))</f>
        <v>6.0659933748931069E-2</v>
      </c>
      <c r="AO1126" s="94">
        <f>IF('Net zero activities &amp; levers'!$C$14="Off",'Activity data'!BH56*ManureNEF*NtoN2O*kgtoGg,IF('Net zero activities &amp; levers'!$C$14="On",'Net zero Activity data'!BH56*ManureNEF*NtoN2O*kgtoGg,"ERROR"))</f>
        <v>6.0721872346044863E-2</v>
      </c>
      <c r="AP1126" s="94">
        <f>IF('Net zero activities &amp; levers'!$C$14="Off",'Activity data'!BI56*ManureNEF*NtoN2O*kgtoGg,IF('Net zero activities &amp; levers'!$C$14="On",'Net zero Activity data'!BI56*ManureNEF*NtoN2O*kgtoGg,"ERROR"))</f>
        <v>6.0779624538849837E-2</v>
      </c>
      <c r="AQ1126" s="94">
        <f>IF('Net zero activities &amp; levers'!$C$14="Off",'Activity data'!BJ56*ManureNEF*NtoN2O*kgtoGg,IF('Net zero activities &amp; levers'!$C$14="On",'Net zero Activity data'!BJ56*ManureNEF*NtoN2O*kgtoGg,"ERROR"))</f>
        <v>6.0833384786595716E-2</v>
      </c>
      <c r="AR1126" s="94">
        <f>IF('Net zero activities &amp; levers'!$C$14="Off",'Activity data'!BK56*ManureNEF*NtoN2O*kgtoGg,IF('Net zero activities &amp; levers'!$C$14="On",'Net zero Activity data'!BK56*ManureNEF*NtoN2O*kgtoGg,"ERROR"))</f>
        <v>6.0882335471582338E-2</v>
      </c>
      <c r="AS1126" s="94">
        <f>IF('Net zero activities &amp; levers'!$C$14="Off",'Activity data'!BL56*ManureNEF*NtoN2O*kgtoGg,IF('Net zero activities &amp; levers'!$C$14="On",'Net zero Activity data'!BL56*ManureNEF*NtoN2O*kgtoGg,"ERROR"))</f>
        <v>6.0925577411786301E-2</v>
      </c>
      <c r="AT1126" s="94">
        <f>IF('Net zero activities &amp; levers'!$C$14="Off",'Activity data'!BM56*ManureNEF*NtoN2O*kgtoGg,IF('Net zero activities &amp; levers'!$C$14="On",'Net zero Activity data'!BM56*ManureNEF*NtoN2O*kgtoGg,"ERROR"))</f>
        <v>6.0961136932547622E-2</v>
      </c>
      <c r="AU1126" s="94">
        <f>IF('Net zero activities &amp; levers'!$C$14="Off",'Activity data'!BN56*ManureNEF*NtoN2O*kgtoGg,IF('Net zero activities &amp; levers'!$C$14="On",'Net zero Activity data'!BN56*ManureNEF*NtoN2O*kgtoGg,"ERROR"))</f>
        <v>6.0991033843485122E-2</v>
      </c>
      <c r="AV1126" s="94">
        <f>IF('Net zero activities &amp; levers'!$C$14="Off",'Activity data'!BO56*ManureNEF*NtoN2O*kgtoGg,IF('Net zero activities &amp; levers'!$C$14="On",'Net zero Activity data'!BO56*ManureNEF*NtoN2O*kgtoGg,"ERROR"))</f>
        <v>6.1016092608455606E-2</v>
      </c>
      <c r="AW1126" s="94">
        <f>IF('Net zero activities &amp; levers'!$C$14="Off",'Activity data'!BP56*ManureNEF*NtoN2O*kgtoGg,IF('Net zero activities &amp; levers'!$C$14="On",'Net zero Activity data'!BP56*ManureNEF*NtoN2O*kgtoGg,"ERROR"))</f>
        <v>6.1035130575816006E-2</v>
      </c>
      <c r="AY1126" s="79"/>
    </row>
    <row r="1127" spans="1:51" x14ac:dyDescent="0.25">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4.8184424106406554E-2</v>
      </c>
      <c r="T1127" s="94">
        <f>IF('Net zero activities &amp; levers'!$C$14="Off",'Activity data'!AM57*ManureNEF*NtoN2O*kgtoGg,IF('Net zero activities &amp; levers'!$C$14="On",'Net zero Activity data'!AM57*ManureNEF*NtoN2O*kgtoGg,"ERROR"))</f>
        <v>4.8216060460925338E-2</v>
      </c>
      <c r="U1127" s="94">
        <f>IF('Net zero activities &amp; levers'!$C$14="Off",'Activity data'!AN57*ManureNEF*NtoN2O*kgtoGg,IF('Net zero activities &amp; levers'!$C$14="On",'Net zero Activity data'!AN57*ManureNEF*NtoN2O*kgtoGg,"ERROR"))</f>
        <v>4.8199674096262038E-2</v>
      </c>
      <c r="V1127" s="94">
        <f>IF('Net zero activities &amp; levers'!$C$14="Off",'Activity data'!AO57*ManureNEF*NtoN2O*kgtoGg,IF('Net zero activities &amp; levers'!$C$14="On",'Net zero Activity data'!AO57*ManureNEF*NtoN2O*kgtoGg,"ERROR"))</f>
        <v>4.8194997576699018E-2</v>
      </c>
      <c r="W1127" s="94">
        <f>IF('Net zero activities &amp; levers'!$C$14="Off",'Activity data'!AP57*ManureNEF*NtoN2O*kgtoGg,IF('Net zero activities &amp; levers'!$C$14="On",'Net zero Activity data'!AP57*ManureNEF*NtoN2O*kgtoGg,"ERROR"))</f>
        <v>4.8244972812994384E-2</v>
      </c>
      <c r="X1127" s="94">
        <f>IF('Net zero activities &amp; levers'!$C$14="Off",'Activity data'!AQ57*ManureNEF*NtoN2O*kgtoGg,IF('Net zero activities &amp; levers'!$C$14="On",'Net zero Activity data'!AQ57*ManureNEF*NtoN2O*kgtoGg,"ERROR"))</f>
        <v>4.8326033874168325E-2</v>
      </c>
      <c r="Y1127" s="94">
        <f>IF('Net zero activities &amp; levers'!$C$14="Off",'Activity data'!AR57*ManureNEF*NtoN2O*kgtoGg,IF('Net zero activities &amp; levers'!$C$14="On",'Net zero Activity data'!AR57*ManureNEF*NtoN2O*kgtoGg,"ERROR"))</f>
        <v>4.8403107594292762E-2</v>
      </c>
      <c r="Z1127" s="94">
        <f>IF('Net zero activities &amp; levers'!$C$14="Off",'Activity data'!AS57*ManureNEF*NtoN2O*kgtoGg,IF('Net zero activities &amp; levers'!$C$14="On",'Net zero Activity data'!AS57*ManureNEF*NtoN2O*kgtoGg,"ERROR"))</f>
        <v>4.8477003962554853E-2</v>
      </c>
      <c r="AA1127" s="94">
        <f>IF('Net zero activities &amp; levers'!$C$14="Off",'Activity data'!AT57*ManureNEF*NtoN2O*kgtoGg,IF('Net zero activities &amp; levers'!$C$14="On",'Net zero Activity data'!AT57*ManureNEF*NtoN2O*kgtoGg,"ERROR"))</f>
        <v>4.8547379461725201E-2</v>
      </c>
      <c r="AB1127" s="94">
        <f>IF('Net zero activities &amp; levers'!$C$14="Off",'Activity data'!AU57*ManureNEF*NtoN2O*kgtoGg,IF('Net zero activities &amp; levers'!$C$14="On",'Net zero Activity data'!AU57*ManureNEF*NtoN2O*kgtoGg,"ERROR"))</f>
        <v>4.8615815900803681E-2</v>
      </c>
      <c r="AC1127" s="94">
        <f>IF('Net zero activities &amp; levers'!$C$14="Off",'Activity data'!AV57*ManureNEF*NtoN2O*kgtoGg,IF('Net zero activities &amp; levers'!$C$14="On",'Net zero Activity data'!AV57*ManureNEF*NtoN2O*kgtoGg,"ERROR"))</f>
        <v>4.8683583638145775E-2</v>
      </c>
      <c r="AD1127" s="94">
        <f>IF('Net zero activities &amp; levers'!$C$14="Off",'Activity data'!AW57*ManureNEF*NtoN2O*kgtoGg,IF('Net zero activities &amp; levers'!$C$14="On",'Net zero Activity data'!AW57*ManureNEF*NtoN2O*kgtoGg,"ERROR"))</f>
        <v>4.875035082381185E-2</v>
      </c>
      <c r="AE1127" s="94">
        <f>IF('Net zero activities &amp; levers'!$C$14="Off",'Activity data'!AX57*ManureNEF*NtoN2O*kgtoGg,IF('Net zero activities &amp; levers'!$C$14="On",'Net zero Activity data'!AX57*ManureNEF*NtoN2O*kgtoGg,"ERROR"))</f>
        <v>4.8816214777594076E-2</v>
      </c>
      <c r="AF1127" s="94">
        <f>IF('Net zero activities &amp; levers'!$C$14="Off",'Activity data'!AY57*ManureNEF*NtoN2O*kgtoGg,IF('Net zero activities &amp; levers'!$C$14="On",'Net zero Activity data'!AY57*ManureNEF*NtoN2O*kgtoGg,"ERROR"))</f>
        <v>4.888146285326099E-2</v>
      </c>
      <c r="AG1127" s="94">
        <f>IF('Net zero activities &amp; levers'!$C$14="Off",'Activity data'!AZ57*ManureNEF*NtoN2O*kgtoGg,IF('Net zero activities &amp; levers'!$C$14="On",'Net zero Activity data'!AZ57*ManureNEF*NtoN2O*kgtoGg,"ERROR"))</f>
        <v>4.8946490566350427E-2</v>
      </c>
      <c r="AH1127" s="94">
        <f>IF('Net zero activities &amp; levers'!$C$14="Off",'Activity data'!BA57*ManureNEF*NtoN2O*kgtoGg,IF('Net zero activities &amp; levers'!$C$14="On",'Net zero Activity data'!BA57*ManureNEF*NtoN2O*kgtoGg,"ERROR"))</f>
        <v>4.901075711244629E-2</v>
      </c>
      <c r="AI1127" s="94">
        <f>IF('Net zero activities &amp; levers'!$C$14="Off",'Activity data'!BB57*ManureNEF*NtoN2O*kgtoGg,IF('Net zero activities &amp; levers'!$C$14="On",'Net zero Activity data'!BB57*ManureNEF*NtoN2O*kgtoGg,"ERROR"))</f>
        <v>4.9075076146951828E-2</v>
      </c>
      <c r="AJ1127" s="94">
        <f>IF('Net zero activities &amp; levers'!$C$14="Off",'Activity data'!BC57*ManureNEF*NtoN2O*kgtoGg,IF('Net zero activities &amp; levers'!$C$14="On",'Net zero Activity data'!BC57*ManureNEF*NtoN2O*kgtoGg,"ERROR"))</f>
        <v>4.9138775531575189E-2</v>
      </c>
      <c r="AK1127" s="94">
        <f>IF('Net zero activities &amp; levers'!$C$14="Off",'Activity data'!BD57*ManureNEF*NtoN2O*kgtoGg,IF('Net zero activities &amp; levers'!$C$14="On",'Net zero Activity data'!BD57*ManureNEF*NtoN2O*kgtoGg,"ERROR"))</f>
        <v>4.9200235736860311E-2</v>
      </c>
      <c r="AL1127" s="94">
        <f>IF('Net zero activities &amp; levers'!$C$14="Off",'Activity data'!BE57*ManureNEF*NtoN2O*kgtoGg,IF('Net zero activities &amp; levers'!$C$14="On",'Net zero Activity data'!BE57*ManureNEF*NtoN2O*kgtoGg,"ERROR"))</f>
        <v>4.9258879253864976E-2</v>
      </c>
      <c r="AM1127" s="94">
        <f>IF('Net zero activities &amp; levers'!$C$14="Off",'Activity data'!BF57*ManureNEF*NtoN2O*kgtoGg,IF('Net zero activities &amp; levers'!$C$14="On",'Net zero Activity data'!BF57*ManureNEF*NtoN2O*kgtoGg,"ERROR"))</f>
        <v>4.9314745884139137E-2</v>
      </c>
      <c r="AN1127" s="94">
        <f>IF('Net zero activities &amp; levers'!$C$14="Off",'Activity data'!BG57*ManureNEF*NtoN2O*kgtoGg,IF('Net zero activities &amp; levers'!$C$14="On",'Net zero Activity data'!BG57*ManureNEF*NtoN2O*kgtoGg,"ERROR"))</f>
        <v>4.9368940495370682E-2</v>
      </c>
      <c r="AO1127" s="94">
        <f>IF('Net zero activities &amp; levers'!$C$14="Off",'Activity data'!BH57*ManureNEF*NtoN2O*kgtoGg,IF('Net zero activities &amp; levers'!$C$14="On",'Net zero Activity data'!BH57*ManureNEF*NtoN2O*kgtoGg,"ERROR"))</f>
        <v>4.9419350094034843E-2</v>
      </c>
      <c r="AP1127" s="94">
        <f>IF('Net zero activities &amp; levers'!$C$14="Off",'Activity data'!BI57*ManureNEF*NtoN2O*kgtoGg,IF('Net zero activities &amp; levers'!$C$14="On",'Net zero Activity data'!BI57*ManureNEF*NtoN2O*kgtoGg,"ERROR"))</f>
        <v>4.9466352528654479E-2</v>
      </c>
      <c r="AQ1127" s="94">
        <f>IF('Net zero activities &amp; levers'!$C$14="Off",'Activity data'!BJ57*ManureNEF*NtoN2O*kgtoGg,IF('Net zero activities &amp; levers'!$C$14="On",'Net zero Activity data'!BJ57*ManureNEF*NtoN2O*kgtoGg,"ERROR"))</f>
        <v>4.9510106062625826E-2</v>
      </c>
      <c r="AR1127" s="94">
        <f>IF('Net zero activities &amp; levers'!$C$14="Off",'Activity data'!BK57*ManureNEF*NtoN2O*kgtoGg,IF('Net zero activities &amp; levers'!$C$14="On",'Net zero Activity data'!BK57*ManureNEF*NtoN2O*kgtoGg,"ERROR"))</f>
        <v>4.9549945266280641E-2</v>
      </c>
      <c r="AS1127" s="94">
        <f>IF('Net zero activities &amp; levers'!$C$14="Off",'Activity data'!BL57*ManureNEF*NtoN2O*kgtoGg,IF('Net zero activities &amp; levers'!$C$14="On",'Net zero Activity data'!BL57*ManureNEF*NtoN2O*kgtoGg,"ERROR"))</f>
        <v>4.9585138327678802E-2</v>
      </c>
      <c r="AT1127" s="94">
        <f>IF('Net zero activities &amp; levers'!$C$14="Off",'Activity data'!BM57*ManureNEF*NtoN2O*kgtoGg,IF('Net zero activities &amp; levers'!$C$14="On",'Net zero Activity data'!BM57*ManureNEF*NtoN2O*kgtoGg,"ERROR"))</f>
        <v>4.9614078943930974E-2</v>
      </c>
      <c r="AU1127" s="94">
        <f>IF('Net zero activities &amp; levers'!$C$14="Off",'Activity data'!BN57*ManureNEF*NtoN2O*kgtoGg,IF('Net zero activities &amp; levers'!$C$14="On",'Net zero Activity data'!BN57*ManureNEF*NtoN2O*kgtoGg,"ERROR"))</f>
        <v>4.9638410965511762E-2</v>
      </c>
      <c r="AV1127" s="94">
        <f>IF('Net zero activities &amp; levers'!$C$14="Off",'Activity data'!BO57*ManureNEF*NtoN2O*kgtoGg,IF('Net zero activities &amp; levers'!$C$14="On",'Net zero Activity data'!BO57*ManureNEF*NtoN2O*kgtoGg,"ERROR"))</f>
        <v>4.9658805393930298E-2</v>
      </c>
      <c r="AW1127" s="94">
        <f>IF('Net zero activities &amp; levers'!$C$14="Off",'Activity data'!BP57*ManureNEF*NtoN2O*kgtoGg,IF('Net zero activities &amp; levers'!$C$14="On",'Net zero Activity data'!BP57*ManureNEF*NtoN2O*kgtoGg,"ERROR"))</f>
        <v>4.9674299711508316E-2</v>
      </c>
      <c r="AY1127" s="79"/>
    </row>
    <row r="1128" spans="1:51" x14ac:dyDescent="0.25">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7.445648564892029E-3</v>
      </c>
      <c r="T1128" s="94">
        <f>IF('Net zero activities &amp; levers'!$C$14="Off",'Activity data'!AM58*ManureNEF*NtoN2O*kgtoGg,IF('Net zero activities &amp; levers'!$C$14="On",'Net zero Activity data'!AM58*ManureNEF*NtoN2O*kgtoGg,"ERROR"))</f>
        <v>7.4577338337269202E-3</v>
      </c>
      <c r="U1128" s="94">
        <f>IF('Net zero activities &amp; levers'!$C$14="Off",'Activity data'!AN58*ManureNEF*NtoN2O*kgtoGg,IF('Net zero activities &amp; levers'!$C$14="On",'Net zero Activity data'!AN58*ManureNEF*NtoN2O*kgtoGg,"ERROR"))</f>
        <v>7.4579966791368151E-3</v>
      </c>
      <c r="V1128" s="94">
        <f>IF('Net zero activities &amp; levers'!$C$14="Off",'Activity data'!AO58*ManureNEF*NtoN2O*kgtoGg,IF('Net zero activities &amp; levers'!$C$14="On",'Net zero Activity data'!AO58*ManureNEF*NtoN2O*kgtoGg,"ERROR"))</f>
        <v>7.4605291285120773E-3</v>
      </c>
      <c r="W1128" s="94">
        <f>IF('Net zero activities &amp; levers'!$C$14="Off",'Activity data'!AP58*ManureNEF*NtoN2O*kgtoGg,IF('Net zero activities &amp; levers'!$C$14="On",'Net zero Activity data'!AP58*ManureNEF*NtoN2O*kgtoGg,"ERROR"))</f>
        <v>7.4753643058316672E-3</v>
      </c>
      <c r="X1128" s="94">
        <f>IF('Net zero activities &amp; levers'!$C$14="Off",'Activity data'!AQ58*ManureNEF*NtoN2O*kgtoGg,IF('Net zero activities &amp; levers'!$C$14="On",'Net zero Activity data'!AQ58*ManureNEF*NtoN2O*kgtoGg,"ERROR"))</f>
        <v>7.4969700596856387E-3</v>
      </c>
      <c r="Y1128" s="94">
        <f>IF('Net zero activities &amp; levers'!$C$14="Off",'Activity data'!AR58*ManureNEF*NtoN2O*kgtoGg,IF('Net zero activities &amp; levers'!$C$14="On",'Net zero Activity data'!AR58*ManureNEF*NtoN2O*kgtoGg,"ERROR"))</f>
        <v>7.5171945898967292E-3</v>
      </c>
      <c r="Z1128" s="94">
        <f>IF('Net zero activities &amp; levers'!$C$14="Off",'Activity data'!AS58*ManureNEF*NtoN2O*kgtoGg,IF('Net zero activities &amp; levers'!$C$14="On",'Net zero Activity data'!AS58*ManureNEF*NtoN2O*kgtoGg,"ERROR"))</f>
        <v>7.536264857338092E-3</v>
      </c>
      <c r="AA1128" s="94">
        <f>IF('Net zero activities &amp; levers'!$C$14="Off",'Activity data'!AT58*ManureNEF*NtoN2O*kgtoGg,IF('Net zero activities &amp; levers'!$C$14="On",'Net zero Activity data'!AT58*ManureNEF*NtoN2O*kgtoGg,"ERROR"))</f>
        <v>7.5541359508139614E-3</v>
      </c>
      <c r="AB1128" s="94">
        <f>IF('Net zero activities &amp; levers'!$C$14="Off",'Activity data'!AU58*ManureNEF*NtoN2O*kgtoGg,IF('Net zero activities &amp; levers'!$C$14="On",'Net zero Activity data'!AU58*ManureNEF*NtoN2O*kgtoGg,"ERROR"))</f>
        <v>7.571204212548587E-3</v>
      </c>
      <c r="AC1128" s="94">
        <f>IF('Net zero activities &amp; levers'!$C$14="Off",'Activity data'!AV58*ManureNEF*NtoN2O*kgtoGg,IF('Net zero activities &amp; levers'!$C$14="On",'Net zero Activity data'!AV58*ManureNEF*NtoN2O*kgtoGg,"ERROR"))</f>
        <v>7.5877884289548541E-3</v>
      </c>
      <c r="AD1128" s="94">
        <f>IF('Net zero activities &amp; levers'!$C$14="Off",'Activity data'!AW58*ManureNEF*NtoN2O*kgtoGg,IF('Net zero activities &amp; levers'!$C$14="On",'Net zero Activity data'!AW58*ManureNEF*NtoN2O*kgtoGg,"ERROR"))</f>
        <v>7.6038348009783239E-3</v>
      </c>
      <c r="AE1128" s="94">
        <f>IF('Net zero activities &amp; levers'!$C$14="Off",'Activity data'!AX58*ManureNEF*NtoN2O*kgtoGg,IF('Net zero activities &amp; levers'!$C$14="On",'Net zero Activity data'!AX58*ManureNEF*NtoN2O*kgtoGg,"ERROR"))</f>
        <v>7.6193864248796164E-3</v>
      </c>
      <c r="AF1128" s="94">
        <f>IF('Net zero activities &amp; levers'!$C$14="Off",'Activity data'!AY58*ManureNEF*NtoN2O*kgtoGg,IF('Net zero activities &amp; levers'!$C$14="On",'Net zero Activity data'!AY58*ManureNEF*NtoN2O*kgtoGg,"ERROR"))</f>
        <v>7.6345278486947468E-3</v>
      </c>
      <c r="AG1128" s="94">
        <f>IF('Net zero activities &amp; levers'!$C$14="Off",'Activity data'!AZ58*ManureNEF*NtoN2O*kgtoGg,IF('Net zero activities &amp; levers'!$C$14="On",'Net zero Activity data'!AZ58*ManureNEF*NtoN2O*kgtoGg,"ERROR"))</f>
        <v>7.6493661802614753E-3</v>
      </c>
      <c r="AH1128" s="94">
        <f>IF('Net zero activities &amp; levers'!$C$14="Off",'Activity data'!BA58*ManureNEF*NtoN2O*kgtoGg,IF('Net zero activities &amp; levers'!$C$14="On",'Net zero Activity data'!BA58*ManureNEF*NtoN2O*kgtoGg,"ERROR"))</f>
        <v>7.6637931977367596E-3</v>
      </c>
      <c r="AI1128" s="94">
        <f>IF('Net zero activities &amp; levers'!$C$14="Off",'Activity data'!BB58*ManureNEF*NtoN2O*kgtoGg,IF('Net zero activities &amp; levers'!$C$14="On",'Net zero Activity data'!BB58*ManureNEF*NtoN2O*kgtoGg,"ERROR"))</f>
        <v>7.678008232817223E-3</v>
      </c>
      <c r="AJ1128" s="94">
        <f>IF('Net zero activities &amp; levers'!$C$14="Off",'Activity data'!BC58*ManureNEF*NtoN2O*kgtoGg,IF('Net zero activities &amp; levers'!$C$14="On",'Net zero Activity data'!BC58*ManureNEF*NtoN2O*kgtoGg,"ERROR"))</f>
        <v>7.6918710267490174E-3</v>
      </c>
      <c r="AK1128" s="94">
        <f>IF('Net zero activities &amp; levers'!$C$14="Off",'Activity data'!BD58*ManureNEF*NtoN2O*kgtoGg,IF('Net zero activities &amp; levers'!$C$14="On",'Net zero Activity data'!BD58*ManureNEF*NtoN2O*kgtoGg,"ERROR"))</f>
        <v>7.7050269321517805E-3</v>
      </c>
      <c r="AL1128" s="94">
        <f>IF('Net zero activities &amp; levers'!$C$14="Off",'Activity data'!BE58*ManureNEF*NtoN2O*kgtoGg,IF('Net zero activities &amp; levers'!$C$14="On",'Net zero Activity data'!BE58*ManureNEF*NtoN2O*kgtoGg,"ERROR"))</f>
        <v>7.7173585913482183E-3</v>
      </c>
      <c r="AM1128" s="94">
        <f>IF('Net zero activities &amp; levers'!$C$14="Off",'Activity data'!BF58*ManureNEF*NtoN2O*kgtoGg,IF('Net zero activities &amp; levers'!$C$14="On",'Net zero Activity data'!BF58*ManureNEF*NtoN2O*kgtoGg,"ERROR"))</f>
        <v>7.7288879821910744E-3</v>
      </c>
      <c r="AN1128" s="94">
        <f>IF('Net zero activities &amp; levers'!$C$14="Off",'Activity data'!BG58*ManureNEF*NtoN2O*kgtoGg,IF('Net zero activities &amp; levers'!$C$14="On",'Net zero Activity data'!BG58*ManureNEF*NtoN2O*kgtoGg,"ERROR"))</f>
        <v>7.7398760837182118E-3</v>
      </c>
      <c r="AO1128" s="94">
        <f>IF('Net zero activities &amp; levers'!$C$14="Off",'Activity data'!BH58*ManureNEF*NtoN2O*kgtoGg,IF('Net zero activities &amp; levers'!$C$14="On",'Net zero Activity data'!BH58*ManureNEF*NtoN2O*kgtoGg,"ERROR"))</f>
        <v>7.7498578922054195E-3</v>
      </c>
      <c r="AP1128" s="94">
        <f>IF('Net zero activities &amp; levers'!$C$14="Off",'Activity data'!BI58*ManureNEF*NtoN2O*kgtoGg,IF('Net zero activities &amp; levers'!$C$14="On",'Net zero Activity data'!BI58*ManureNEF*NtoN2O*kgtoGg,"ERROR"))</f>
        <v>7.7589301068001311E-3</v>
      </c>
      <c r="AQ1128" s="94">
        <f>IF('Net zero activities &amp; levers'!$C$14="Off",'Activity data'!BJ58*ManureNEF*NtoN2O*kgtoGg,IF('Net zero activities &amp; levers'!$C$14="On",'Net zero Activity data'!BJ58*ManureNEF*NtoN2O*kgtoGg,"ERROR"))</f>
        <v>7.7671389925368737E-3</v>
      </c>
      <c r="AR1128" s="94">
        <f>IF('Net zero activities &amp; levers'!$C$14="Off",'Activity data'!BK58*ManureNEF*NtoN2O*kgtoGg,IF('Net zero activities &amp; levers'!$C$14="On",'Net zero Activity data'!BK58*ManureNEF*NtoN2O*kgtoGg,"ERROR"))</f>
        <v>7.7743457304660793E-3</v>
      </c>
      <c r="AS1128" s="94">
        <f>IF('Net zero activities &amp; levers'!$C$14="Off",'Activity data'!BL58*ManureNEF*NtoN2O*kgtoGg,IF('Net zero activities &amp; levers'!$C$14="On",'Net zero Activity data'!BL58*ManureNEF*NtoN2O*kgtoGg,"ERROR"))</f>
        <v>7.7803971266300741E-3</v>
      </c>
      <c r="AT1128" s="94">
        <f>IF('Net zero activities &amp; levers'!$C$14="Off",'Activity data'!BM58*ManureNEF*NtoN2O*kgtoGg,IF('Net zero activities &amp; levers'!$C$14="On",'Net zero Activity data'!BM58*ManureNEF*NtoN2O*kgtoGg,"ERROR"))</f>
        <v>7.7849455648389063E-3</v>
      </c>
      <c r="AU1128" s="94">
        <f>IF('Net zero activities &amp; levers'!$C$14="Off",'Activity data'!BN58*ManureNEF*NtoN2O*kgtoGg,IF('Net zero activities &amp; levers'!$C$14="On",'Net zero Activity data'!BN58*ManureNEF*NtoN2O*kgtoGg,"ERROR"))</f>
        <v>7.7883687411193182E-3</v>
      </c>
      <c r="AV1128" s="94">
        <f>IF('Net zero activities &amp; levers'!$C$14="Off",'Activity data'!BO58*ManureNEF*NtoN2O*kgtoGg,IF('Net zero activities &amp; levers'!$C$14="On",'Net zero Activity data'!BO58*ManureNEF*NtoN2O*kgtoGg,"ERROR"))</f>
        <v>7.7908253006430447E-3</v>
      </c>
      <c r="AW1128" s="94">
        <f>IF('Net zero activities &amp; levers'!$C$14="Off",'Activity data'!BP58*ManureNEF*NtoN2O*kgtoGg,IF('Net zero activities &amp; levers'!$C$14="On",'Net zero Activity data'!BP58*ManureNEF*NtoN2O*kgtoGg,"ERROR"))</f>
        <v>7.7921100551359059E-3</v>
      </c>
      <c r="AY1128" s="79"/>
    </row>
    <row r="1129" spans="1:51" x14ac:dyDescent="0.25">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8.9839637831651067E-2</v>
      </c>
      <c r="T1129" s="94">
        <f>IF('Net zero activities &amp; levers'!$C$14="Off",'Activity data'!AM59*ManureNEF*NtoN2O*kgtoGg,IF('Net zero activities &amp; levers'!$C$14="On",'Net zero Activity data'!AM59*ManureNEF*NtoN2O*kgtoGg,"ERROR"))</f>
        <v>8.9985459403239057E-2</v>
      </c>
      <c r="U1129" s="94">
        <f>IF('Net zero activities &amp; levers'!$C$14="Off",'Activity data'!AN59*ManureNEF*NtoN2O*kgtoGg,IF('Net zero activities &amp; levers'!$C$14="On",'Net zero Activity data'!AN59*ManureNEF*NtoN2O*kgtoGg,"ERROR"))</f>
        <v>8.998863091156703E-2</v>
      </c>
      <c r="V1129" s="94">
        <f>IF('Net zero activities &amp; levers'!$C$14="Off",'Activity data'!AO59*ManureNEF*NtoN2O*kgtoGg,IF('Net zero activities &amp; levers'!$C$14="On",'Net zero Activity data'!AO59*ManureNEF*NtoN2O*kgtoGg,"ERROR"))</f>
        <v>9.0019187596148326E-2</v>
      </c>
      <c r="W1129" s="94">
        <f>IF('Net zero activities &amp; levers'!$C$14="Off",'Activity data'!AP59*ManureNEF*NtoN2O*kgtoGg,IF('Net zero activities &amp; levers'!$C$14="On",'Net zero Activity data'!AP59*ManureNEF*NtoN2O*kgtoGg,"ERROR"))</f>
        <v>9.0198189726848496E-2</v>
      </c>
      <c r="X1129" s="94">
        <f>IF('Net zero activities &amp; levers'!$C$14="Off",'Activity data'!AQ59*ManureNEF*NtoN2O*kgtoGg,IF('Net zero activities &amp; levers'!$C$14="On",'Net zero Activity data'!AQ59*ManureNEF*NtoN2O*kgtoGg,"ERROR"))</f>
        <v>9.0458886036163061E-2</v>
      </c>
      <c r="Y1129" s="94">
        <f>IF('Net zero activities &amp; levers'!$C$14="Off",'Activity data'!AR59*ManureNEF*NtoN2O*kgtoGg,IF('Net zero activities &amp; levers'!$C$14="On",'Net zero Activity data'!AR59*ManureNEF*NtoN2O*kgtoGg,"ERROR"))</f>
        <v>9.0702916418962359E-2</v>
      </c>
      <c r="Z1129" s="94">
        <f>IF('Net zero activities &amp; levers'!$C$14="Off",'Activity data'!AS59*ManureNEF*NtoN2O*kgtoGg,IF('Net zero activities &amp; levers'!$C$14="On",'Net zero Activity data'!AS59*ManureNEF*NtoN2O*kgtoGg,"ERROR"))</f>
        <v>9.0933019398622597E-2</v>
      </c>
      <c r="AA1129" s="94">
        <f>IF('Net zero activities &amp; levers'!$C$14="Off",'Activity data'!AT59*ManureNEF*NtoN2O*kgtoGg,IF('Net zero activities &amp; levers'!$C$14="On",'Net zero Activity data'!AT59*ManureNEF*NtoN2O*kgtoGg,"ERROR"))</f>
        <v>9.1148653073988131E-2</v>
      </c>
      <c r="AB1129" s="94">
        <f>IF('Net zero activities &amp; levers'!$C$14="Off",'Activity data'!AU59*ManureNEF*NtoN2O*kgtoGg,IF('Net zero activities &amp; levers'!$C$14="On",'Net zero Activity data'!AU59*ManureNEF*NtoN2O*kgtoGg,"ERROR"))</f>
        <v>9.1354599733878203E-2</v>
      </c>
      <c r="AC1129" s="94">
        <f>IF('Net zero activities &amp; levers'!$C$14="Off",'Activity data'!AV59*ManureNEF*NtoN2O*kgtoGg,IF('Net zero activities &amp; levers'!$C$14="On",'Net zero Activity data'!AV59*ManureNEF*NtoN2O*kgtoGg,"ERROR"))</f>
        <v>9.1554705874085499E-2</v>
      </c>
      <c r="AD1129" s="94">
        <f>IF('Net zero activities &amp; levers'!$C$14="Off",'Activity data'!AW59*ManureNEF*NtoN2O*kgtoGg,IF('Net zero activities &amp; levers'!$C$14="On",'Net zero Activity data'!AW59*ManureNEF*NtoN2O*kgtoGg,"ERROR"))</f>
        <v>9.1748322352023765E-2</v>
      </c>
      <c r="AE1129" s="94">
        <f>IF('Net zero activities &amp; levers'!$C$14="Off",'Activity data'!AX59*ManureNEF*NtoN2O*kgtoGg,IF('Net zero activities &amp; levers'!$C$14="On",'Net zero Activity data'!AX59*ManureNEF*NtoN2O*kgtoGg,"ERROR"))</f>
        <v>9.1935969169733386E-2</v>
      </c>
      <c r="AF1129" s="94">
        <f>IF('Net zero activities &amp; levers'!$C$14="Off",'Activity data'!AY59*ManureNEF*NtoN2O*kgtoGg,IF('Net zero activities &amp; levers'!$C$14="On",'Net zero Activity data'!AY59*ManureNEF*NtoN2O*kgtoGg,"ERROR"))</f>
        <v>9.2118666488838791E-2</v>
      </c>
      <c r="AG1129" s="94">
        <f>IF('Net zero activities &amp; levers'!$C$14="Off",'Activity data'!AZ59*ManureNEF*NtoN2O*kgtoGg,IF('Net zero activities &amp; levers'!$C$14="On",'Net zero Activity data'!AZ59*ManureNEF*NtoN2O*kgtoGg,"ERROR"))</f>
        <v>9.2297706678872285E-2</v>
      </c>
      <c r="AH1129" s="94">
        <f>IF('Net zero activities &amp; levers'!$C$14="Off",'Activity data'!BA59*ManureNEF*NtoN2O*kgtoGg,IF('Net zero activities &amp; levers'!$C$14="On",'Net zero Activity data'!BA59*ManureNEF*NtoN2O*kgtoGg,"ERROR"))</f>
        <v>9.2471783928647647E-2</v>
      </c>
      <c r="AI1129" s="94">
        <f>IF('Net zero activities &amp; levers'!$C$14="Off",'Activity data'!BB59*ManureNEF*NtoN2O*kgtoGg,IF('Net zero activities &amp; levers'!$C$14="On",'Net zero Activity data'!BB59*ManureNEF*NtoN2O*kgtoGg,"ERROR"))</f>
        <v>9.2643303386256037E-2</v>
      </c>
      <c r="AJ1129" s="94">
        <f>IF('Net zero activities &amp; levers'!$C$14="Off",'Activity data'!BC59*ManureNEF*NtoN2O*kgtoGg,IF('Net zero activities &amp; levers'!$C$14="On",'Net zero Activity data'!BC59*ManureNEF*NtoN2O*kgtoGg,"ERROR"))</f>
        <v>9.2810572681242626E-2</v>
      </c>
      <c r="AK1129" s="94">
        <f>IF('Net zero activities &amp; levers'!$C$14="Off",'Activity data'!BD59*ManureNEF*NtoN2O*kgtoGg,IF('Net zero activities &amp; levers'!$C$14="On",'Net zero Activity data'!BD59*ManureNEF*NtoN2O*kgtoGg,"ERROR"))</f>
        <v>9.2969312617250999E-2</v>
      </c>
      <c r="AL1129" s="94">
        <f>IF('Net zero activities &amp; levers'!$C$14="Off",'Activity data'!BE59*ManureNEF*NtoN2O*kgtoGg,IF('Net zero activities &amp; levers'!$C$14="On",'Net zero Activity data'!BE59*ManureNEF*NtoN2O*kgtoGg,"ERROR"))</f>
        <v>9.3118107149576246E-2</v>
      </c>
      <c r="AM1129" s="94">
        <f>IF('Net zero activities &amp; levers'!$C$14="Off",'Activity data'!BF59*ManureNEF*NtoN2O*kgtoGg,IF('Net zero activities &amp; levers'!$C$14="On",'Net zero Activity data'!BF59*ManureNEF*NtoN2O*kgtoGg,"ERROR"))</f>
        <v>9.3257221464295006E-2</v>
      </c>
      <c r="AN1129" s="94">
        <f>IF('Net zero activities &amp; levers'!$C$14="Off",'Activity data'!BG59*ManureNEF*NtoN2O*kgtoGg,IF('Net zero activities &amp; levers'!$C$14="On",'Net zero Activity data'!BG59*ManureNEF*NtoN2O*kgtoGg,"ERROR"))</f>
        <v>9.3389804549979458E-2</v>
      </c>
      <c r="AO1129" s="94">
        <f>IF('Net zero activities &amp; levers'!$C$14="Off",'Activity data'!BH59*ManureNEF*NtoN2O*kgtoGg,IF('Net zero activities &amp; levers'!$C$14="On",'Net zero Activity data'!BH59*ManureNEF*NtoN2O*kgtoGg,"ERROR"))</f>
        <v>9.3510245644073564E-2</v>
      </c>
      <c r="AP1129" s="94">
        <f>IF('Net zero activities &amp; levers'!$C$14="Off",'Activity data'!BI59*ManureNEF*NtoN2O*kgtoGg,IF('Net zero activities &amp; levers'!$C$14="On",'Net zero Activity data'!BI59*ManureNEF*NtoN2O*kgtoGg,"ERROR"))</f>
        <v>9.3619711524233831E-2</v>
      </c>
      <c r="AQ1129" s="94">
        <f>IF('Net zero activities &amp; levers'!$C$14="Off",'Activity data'!BJ59*ManureNEF*NtoN2O*kgtoGg,IF('Net zero activities &amp; levers'!$C$14="On",'Net zero Activity data'!BJ59*ManureNEF*NtoN2O*kgtoGg,"ERROR"))</f>
        <v>9.3718760427114856E-2</v>
      </c>
      <c r="AR1129" s="94">
        <f>IF('Net zero activities &amp; levers'!$C$14="Off",'Activity data'!BK59*ManureNEF*NtoN2O*kgtoGg,IF('Net zero activities &amp; levers'!$C$14="On",'Net zero Activity data'!BK59*ManureNEF*NtoN2O*kgtoGg,"ERROR"))</f>
        <v>9.3805717355025783E-2</v>
      </c>
      <c r="AS1129" s="94">
        <f>IF('Net zero activities &amp; levers'!$C$14="Off",'Activity data'!BL59*ManureNEF*NtoN2O*kgtoGg,IF('Net zero activities &amp; levers'!$C$14="On",'Net zero Activity data'!BL59*ManureNEF*NtoN2O*kgtoGg,"ERROR"))</f>
        <v>9.387873386057409E-2</v>
      </c>
      <c r="AT1129" s="94">
        <f>IF('Net zero activities &amp; levers'!$C$14="Off",'Activity data'!BM59*ManureNEF*NtoN2O*kgtoGg,IF('Net zero activities &amp; levers'!$C$14="On",'Net zero Activity data'!BM59*ManureNEF*NtoN2O*kgtoGg,"ERROR"))</f>
        <v>9.3933615586164518E-2</v>
      </c>
      <c r="AU1129" s="94">
        <f>IF('Net zero activities &amp; levers'!$C$14="Off",'Activity data'!BN59*ManureNEF*NtoN2O*kgtoGg,IF('Net zero activities &amp; levers'!$C$14="On",'Net zero Activity data'!BN59*ManureNEF*NtoN2O*kgtoGg,"ERROR"))</f>
        <v>9.3974919834489676E-2</v>
      </c>
      <c r="AV1129" s="94">
        <f>IF('Net zero activities &amp; levers'!$C$14="Off",'Activity data'!BO59*ManureNEF*NtoN2O*kgtoGg,IF('Net zero activities &amp; levers'!$C$14="On",'Net zero Activity data'!BO59*ManureNEF*NtoN2O*kgtoGg,"ERROR"))</f>
        <v>9.40045608276147E-2</v>
      </c>
      <c r="AW1129" s="94">
        <f>IF('Net zero activities &amp; levers'!$C$14="Off",'Activity data'!BP59*ManureNEF*NtoN2O*kgtoGg,IF('Net zero activities &amp; levers'!$C$14="On",'Net zero Activity data'!BP59*ManureNEF*NtoN2O*kgtoGg,"ERROR"))</f>
        <v>9.402006275163588E-2</v>
      </c>
      <c r="AY1129" s="79"/>
    </row>
    <row r="1130" spans="1:51" x14ac:dyDescent="0.25">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5">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5">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0.12100901910045002</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0.11660641339960408</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0.10257712115041472</v>
      </c>
      <c r="T1132" s="94">
        <f>IF('Net zero activities &amp; levers'!$C$14="Off",'Activity data'!AM62*ManureNEF*NtoN2O*kgtoGg,IF('Net zero activities &amp; levers'!$C$14="On",'Net zero Activity data'!AM62*ManureNEF*NtoN2O*kgtoGg,"ERROR"))</f>
        <v>0.10612173832190724</v>
      </c>
      <c r="U1132" s="94">
        <f>IF('Net zero activities &amp; levers'!$C$14="Off",'Activity data'!AN62*ManureNEF*NtoN2O*kgtoGg,IF('Net zero activities &amp; levers'!$C$14="On",'Net zero Activity data'!AN62*ManureNEF*NtoN2O*kgtoGg,"ERROR"))</f>
        <v>0.10603051457441355</v>
      </c>
      <c r="V1132" s="94">
        <f>IF('Net zero activities &amp; levers'!$C$14="Off",'Activity data'!AO62*ManureNEF*NtoN2O*kgtoGg,IF('Net zero activities &amp; levers'!$C$14="On",'Net zero Activity data'!AO62*ManureNEF*NtoN2O*kgtoGg,"ERROR"))</f>
        <v>0.1036407345850178</v>
      </c>
      <c r="W1132" s="94">
        <f>IF('Net zero activities &amp; levers'!$C$14="Off",'Activity data'!AP62*ManureNEF*NtoN2O*kgtoGg,IF('Net zero activities &amp; levers'!$C$14="On",'Net zero Activity data'!AP62*ManureNEF*NtoN2O*kgtoGg,"ERROR"))</f>
        <v>0.10235637270354113</v>
      </c>
      <c r="X1132" s="94">
        <f>IF('Net zero activities &amp; levers'!$C$14="Off",'Activity data'!AQ62*ManureNEF*NtoN2O*kgtoGg,IF('Net zero activities &amp; levers'!$C$14="On",'Net zero Activity data'!AQ62*ManureNEF*NtoN2O*kgtoGg,"ERROR"))</f>
        <v>0.10122895975061659</v>
      </c>
      <c r="Y1132" s="94">
        <f>IF('Net zero activities &amp; levers'!$C$14="Off",'Activity data'!AR62*ManureNEF*NtoN2O*kgtoGg,IF('Net zero activities &amp; levers'!$C$14="On",'Net zero Activity data'!AR62*ManureNEF*NtoN2O*kgtoGg,"ERROR"))</f>
        <v>0.10055360331560556</v>
      </c>
      <c r="Z1132" s="94">
        <f>IF('Net zero activities &amp; levers'!$C$14="Off",'Activity data'!AS62*ManureNEF*NtoN2O*kgtoGg,IF('Net zero activities &amp; levers'!$C$14="On",'Net zero Activity data'!AS62*ManureNEF*NtoN2O*kgtoGg,"ERROR"))</f>
        <v>0.10018513789519663</v>
      </c>
      <c r="AA1132" s="94">
        <f>IF('Net zero activities &amp; levers'!$C$14="Off",'Activity data'!AT62*ManureNEF*NtoN2O*kgtoGg,IF('Net zero activities &amp; levers'!$C$14="On",'Net zero Activity data'!AT62*ManureNEF*NtoN2O*kgtoGg,"ERROR"))</f>
        <v>0.10011583979014999</v>
      </c>
      <c r="AB1132" s="94">
        <f>IF('Net zero activities &amp; levers'!$C$14="Off",'Activity data'!AU62*ManureNEF*NtoN2O*kgtoGg,IF('Net zero activities &amp; levers'!$C$14="On",'Net zero Activity data'!AU62*ManureNEF*NtoN2O*kgtoGg,"ERROR"))</f>
        <v>0.10060044292898597</v>
      </c>
      <c r="AC1132" s="94">
        <f>IF('Net zero activities &amp; levers'!$C$14="Off",'Activity data'!AV62*ManureNEF*NtoN2O*kgtoGg,IF('Net zero activities &amp; levers'!$C$14="On",'Net zero Activity data'!AV62*ManureNEF*NtoN2O*kgtoGg,"ERROR"))</f>
        <v>0.10165526096833698</v>
      </c>
      <c r="AD1132" s="94">
        <f>IF('Net zero activities &amp; levers'!$C$14="Off",'Activity data'!AW62*ManureNEF*NtoN2O*kgtoGg,IF('Net zero activities &amp; levers'!$C$14="On",'Net zero Activity data'!AW62*ManureNEF*NtoN2O*kgtoGg,"ERROR"))</f>
        <v>0.10315232591064444</v>
      </c>
      <c r="AE1132" s="94">
        <f>IF('Net zero activities &amp; levers'!$C$14="Off",'Activity data'!AX62*ManureNEF*NtoN2O*kgtoGg,IF('Net zero activities &amp; levers'!$C$14="On",'Net zero Activity data'!AX62*ManureNEF*NtoN2O*kgtoGg,"ERROR"))</f>
        <v>0.10477689916810205</v>
      </c>
      <c r="AF1132" s="94">
        <f>IF('Net zero activities &amp; levers'!$C$14="Off",'Activity data'!AY62*ManureNEF*NtoN2O*kgtoGg,IF('Net zero activities &amp; levers'!$C$14="On",'Net zero Activity data'!AY62*ManureNEF*NtoN2O*kgtoGg,"ERROR"))</f>
        <v>0.10655681280553714</v>
      </c>
      <c r="AG1132" s="94">
        <f>IF('Net zero activities &amp; levers'!$C$14="Off",'Activity data'!AZ62*ManureNEF*NtoN2O*kgtoGg,IF('Net zero activities &amp; levers'!$C$14="On",'Net zero Activity data'!AZ62*ManureNEF*NtoN2O*kgtoGg,"ERROR"))</f>
        <v>0.10882806063893279</v>
      </c>
      <c r="AH1132" s="94">
        <f>IF('Net zero activities &amp; levers'!$C$14="Off",'Activity data'!BA62*ManureNEF*NtoN2O*kgtoGg,IF('Net zero activities &amp; levers'!$C$14="On",'Net zero Activity data'!BA62*ManureNEF*NtoN2O*kgtoGg,"ERROR"))</f>
        <v>0.11126188610963902</v>
      </c>
      <c r="AI1132" s="94">
        <f>IF('Net zero activities &amp; levers'!$C$14="Off",'Activity data'!BB62*ManureNEF*NtoN2O*kgtoGg,IF('Net zero activities &amp; levers'!$C$14="On",'Net zero Activity data'!BB62*ManureNEF*NtoN2O*kgtoGg,"ERROR"))</f>
        <v>0.11386230951414482</v>
      </c>
      <c r="AJ1132" s="94">
        <f>IF('Net zero activities &amp; levers'!$C$14="Off",'Activity data'!BC62*ManureNEF*NtoN2O*kgtoGg,IF('Net zero activities &amp; levers'!$C$14="On",'Net zero Activity data'!BC62*ManureNEF*NtoN2O*kgtoGg,"ERROR"))</f>
        <v>0.11665295090720325</v>
      </c>
      <c r="AK1132" s="94">
        <f>IF('Net zero activities &amp; levers'!$C$14="Off",'Activity data'!BD62*ManureNEF*NtoN2O*kgtoGg,IF('Net zero activities &amp; levers'!$C$14="On",'Net zero Activity data'!BD62*ManureNEF*NtoN2O*kgtoGg,"ERROR"))</f>
        <v>0.11955448296180408</v>
      </c>
      <c r="AL1132" s="94">
        <f>IF('Net zero activities &amp; levers'!$C$14="Off",'Activity data'!BE62*ManureNEF*NtoN2O*kgtoGg,IF('Net zero activities &amp; levers'!$C$14="On",'Net zero Activity data'!BE62*ManureNEF*NtoN2O*kgtoGg,"ERROR"))</f>
        <v>0.12240449334862206</v>
      </c>
      <c r="AM1132" s="94">
        <f>IF('Net zero activities &amp; levers'!$C$14="Off",'Activity data'!BF62*ManureNEF*NtoN2O*kgtoGg,IF('Net zero activities &amp; levers'!$C$14="On",'Net zero Activity data'!BF62*ManureNEF*NtoN2O*kgtoGg,"ERROR"))</f>
        <v>0.12514279113351157</v>
      </c>
      <c r="AN1132" s="94">
        <f>IF('Net zero activities &amp; levers'!$C$14="Off",'Activity data'!BG62*ManureNEF*NtoN2O*kgtoGg,IF('Net zero activities &amp; levers'!$C$14="On",'Net zero Activity data'!BG62*ManureNEF*NtoN2O*kgtoGg,"ERROR"))</f>
        <v>0.12798748329061832</v>
      </c>
      <c r="AO1132" s="94">
        <f>IF('Net zero activities &amp; levers'!$C$14="Off",'Activity data'!BH62*ManureNEF*NtoN2O*kgtoGg,IF('Net zero activities &amp; levers'!$C$14="On",'Net zero Activity data'!BH62*ManureNEF*NtoN2O*kgtoGg,"ERROR"))</f>
        <v>0.13062298874605013</v>
      </c>
      <c r="AP1132" s="94">
        <f>IF('Net zero activities &amp; levers'!$C$14="Off",'Activity data'!BI62*ManureNEF*NtoN2O*kgtoGg,IF('Net zero activities &amp; levers'!$C$14="On",'Net zero Activity data'!BI62*ManureNEF*NtoN2O*kgtoGg,"ERROR"))</f>
        <v>0.13332536020230906</v>
      </c>
      <c r="AQ1132" s="94">
        <f>IF('Net zero activities &amp; levers'!$C$14="Off",'Activity data'!BJ62*ManureNEF*NtoN2O*kgtoGg,IF('Net zero activities &amp; levers'!$C$14="On",'Net zero Activity data'!BJ62*ManureNEF*NtoN2O*kgtoGg,"ERROR"))</f>
        <v>0.13615436014686075</v>
      </c>
      <c r="AR1132" s="94">
        <f>IF('Net zero activities &amp; levers'!$C$14="Off",'Activity data'!BK62*ManureNEF*NtoN2O*kgtoGg,IF('Net zero activities &amp; levers'!$C$14="On",'Net zero Activity data'!BK62*ManureNEF*NtoN2O*kgtoGg,"ERROR"))</f>
        <v>0.13911846964021221</v>
      </c>
      <c r="AS1132" s="94">
        <f>IF('Net zero activities &amp; levers'!$C$14="Off",'Activity data'!BL62*ManureNEF*NtoN2O*kgtoGg,IF('Net zero activities &amp; levers'!$C$14="On",'Net zero Activity data'!BL62*ManureNEF*NtoN2O*kgtoGg,"ERROR"))</f>
        <v>0.14222468867268048</v>
      </c>
      <c r="AT1132" s="94">
        <f>IF('Net zero activities &amp; levers'!$C$14="Off",'Activity data'!BM62*ManureNEF*NtoN2O*kgtoGg,IF('Net zero activities &amp; levers'!$C$14="On",'Net zero Activity data'!BM62*ManureNEF*NtoN2O*kgtoGg,"ERROR"))</f>
        <v>0.14508620992791244</v>
      </c>
      <c r="AU1132" s="94">
        <f>IF('Net zero activities &amp; levers'!$C$14="Off",'Activity data'!BN62*ManureNEF*NtoN2O*kgtoGg,IF('Net zero activities &amp; levers'!$C$14="On",'Net zero Activity data'!BN62*ManureNEF*NtoN2O*kgtoGg,"ERROR"))</f>
        <v>0.14808269746470262</v>
      </c>
      <c r="AV1132" s="94">
        <f>IF('Net zero activities &amp; levers'!$C$14="Off",'Activity data'!BO62*ManureNEF*NtoN2O*kgtoGg,IF('Net zero activities &amp; levers'!$C$14="On",'Net zero Activity data'!BO62*ManureNEF*NtoN2O*kgtoGg,"ERROR"))</f>
        <v>0.15134508064341001</v>
      </c>
      <c r="AW1132" s="94">
        <f>IF('Net zero activities &amp; levers'!$C$14="Off",'Activity data'!BP62*ManureNEF*NtoN2O*kgtoGg,IF('Net zero activities &amp; levers'!$C$14="On",'Net zero Activity data'!BP62*ManureNEF*NtoN2O*kgtoGg,"ERROR"))</f>
        <v>0.15480705115761836</v>
      </c>
      <c r="AY1132" s="79"/>
    </row>
    <row r="1133" spans="1:51" x14ac:dyDescent="0.25">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3.0700450247237832E-2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2.9583492368545926E-2</v>
      </c>
      <c r="R1133" s="94">
        <f>IF('Net zero activities &amp; levers'!$C$14="Off",'Activity data'!AK63*ManureNEF*NtoN2O*kgtoGg,IF('Net zero activities &amp; levers'!$C$14="On",'Net zero Activity data'!AK63*ManureNEF*NtoN2O*kgtoGg,"ERROR"))</f>
        <v>2.9155206131309685E-2</v>
      </c>
      <c r="S1133" s="94">
        <f>IF('Net zero activities &amp; levers'!$C$14="Off",'Activity data'!AL63*ManureNEF*NtoN2O*kgtoGg,IF('Net zero activities &amp; levers'!$C$14="On",'Net zero Activity data'!AL63*ManureNEF*NtoN2O*kgtoGg,"ERROR"))</f>
        <v>2.6024207350768307E-2</v>
      </c>
      <c r="T1133" s="94">
        <f>IF('Net zero activities &amp; levers'!$C$14="Off",'Activity data'!AM63*ManureNEF*NtoN2O*kgtoGg,IF('Net zero activities &amp; levers'!$C$14="On",'Net zero Activity data'!AM63*ManureNEF*NtoN2O*kgtoGg,"ERROR"))</f>
        <v>2.6923490263131886E-2</v>
      </c>
      <c r="U1133" s="94">
        <f>IF('Net zero activities &amp; levers'!$C$14="Off",'Activity data'!AN63*ManureNEF*NtoN2O*kgtoGg,IF('Net zero activities &amp; levers'!$C$14="On",'Net zero Activity data'!AN63*ManureNEF*NtoN2O*kgtoGg,"ERROR"))</f>
        <v>2.6900346450033353E-2</v>
      </c>
      <c r="V1133" s="94">
        <f>IF('Net zero activities &amp; levers'!$C$14="Off",'Activity data'!AO63*ManureNEF*NtoN2O*kgtoGg,IF('Net zero activities &amp; levers'!$C$14="On",'Net zero Activity data'!AO63*ManureNEF*NtoN2O*kgtoGg,"ERROR"))</f>
        <v>2.6294050140785639E-2</v>
      </c>
      <c r="W1133" s="94">
        <f>IF('Net zero activities &amp; levers'!$C$14="Off",'Activity data'!AP63*ManureNEF*NtoN2O*kgtoGg,IF('Net zero activities &amp; levers'!$C$14="On",'Net zero Activity data'!AP63*ManureNEF*NtoN2O*kgtoGg,"ERROR"))</f>
        <v>2.5968202626816525E-2</v>
      </c>
      <c r="X1133" s="94">
        <f>IF('Net zero activities &amp; levers'!$C$14="Off",'Activity data'!AQ63*ManureNEF*NtoN2O*kgtoGg,IF('Net zero activities &amp; levers'!$C$14="On",'Net zero Activity data'!AQ63*ManureNEF*NtoN2O*kgtoGg,"ERROR"))</f>
        <v>2.5682173655367548E-2</v>
      </c>
      <c r="Y1133" s="94">
        <f>IF('Net zero activities &amp; levers'!$C$14="Off",'Activity data'!AR63*ManureNEF*NtoN2O*kgtoGg,IF('Net zero activities &amp; levers'!$C$14="On",'Net zero Activity data'!AR63*ManureNEF*NtoN2O*kgtoGg,"ERROR"))</f>
        <v>2.5510833148797568E-2</v>
      </c>
      <c r="Z1133" s="94">
        <f>IF('Net zero activities &amp; levers'!$C$14="Off",'Activity data'!AS63*ManureNEF*NtoN2O*kgtoGg,IF('Net zero activities &amp; levers'!$C$14="On",'Net zero Activity data'!AS63*ManureNEF*NtoN2O*kgtoGg,"ERROR"))</f>
        <v>2.5417352064567786E-2</v>
      </c>
      <c r="AA1133" s="94">
        <f>IF('Net zero activities &amp; levers'!$C$14="Off",'Activity data'!AT63*ManureNEF*NtoN2O*kgtoGg,IF('Net zero activities &amp; levers'!$C$14="On",'Net zero Activity data'!AT63*ManureNEF*NtoN2O*kgtoGg,"ERROR"))</f>
        <v>2.539977087068631E-2</v>
      </c>
      <c r="AB1133" s="94">
        <f>IF('Net zero activities &amp; levers'!$C$14="Off",'Activity data'!AU63*ManureNEF*NtoN2O*kgtoGg,IF('Net zero activities &amp; levers'!$C$14="On",'Net zero Activity data'!AU63*ManureNEF*NtoN2O*kgtoGg,"ERROR"))</f>
        <v>2.5522716537580269E-2</v>
      </c>
      <c r="AC1133" s="94">
        <f>IF('Net zero activities &amp; levers'!$C$14="Off",'Activity data'!AV63*ManureNEF*NtoN2O*kgtoGg,IF('Net zero activities &amp; levers'!$C$14="On",'Net zero Activity data'!AV63*ManureNEF*NtoN2O*kgtoGg,"ERROR"))</f>
        <v>2.5790327902234858E-2</v>
      </c>
      <c r="AD1133" s="94">
        <f>IF('Net zero activities &amp; levers'!$C$14="Off",'Activity data'!AW63*ManureNEF*NtoN2O*kgtoGg,IF('Net zero activities &amp; levers'!$C$14="On",'Net zero Activity data'!AW63*ManureNEF*NtoN2O*kgtoGg,"ERROR"))</f>
        <v>2.6170138994993514E-2</v>
      </c>
      <c r="AE1133" s="94">
        <f>IF('Net zero activities &amp; levers'!$C$14="Off",'Activity data'!AX63*ManureNEF*NtoN2O*kgtoGg,IF('Net zero activities &amp; levers'!$C$14="On",'Net zero Activity data'!AX63*ManureNEF*NtoN2O*kgtoGg,"ERROR"))</f>
        <v>2.6582299434226301E-2</v>
      </c>
      <c r="AF1133" s="94">
        <f>IF('Net zero activities &amp; levers'!$C$14="Off",'Activity data'!AY63*ManureNEF*NtoN2O*kgtoGg,IF('Net zero activities &amp; levers'!$C$14="On",'Net zero Activity data'!AY63*ManureNEF*NtoN2O*kgtoGg,"ERROR"))</f>
        <v>2.7033870321063219E-2</v>
      </c>
      <c r="AG1133" s="94">
        <f>IF('Net zero activities &amp; levers'!$C$14="Off",'Activity data'!AZ63*ManureNEF*NtoN2O*kgtoGg,IF('Net zero activities &amp; levers'!$C$14="On",'Net zero Activity data'!AZ63*ManureNEF*NtoN2O*kgtoGg,"ERROR"))</f>
        <v>2.7610094569690744E-2</v>
      </c>
      <c r="AH1133" s="94">
        <f>IF('Net zero activities &amp; levers'!$C$14="Off",'Activity data'!BA63*ManureNEF*NtoN2O*kgtoGg,IF('Net zero activities &amp; levers'!$C$14="On",'Net zero Activity data'!BA63*ManureNEF*NtoN2O*kgtoGg,"ERROR"))</f>
        <v>2.8227565385744974E-2</v>
      </c>
      <c r="AI1133" s="94">
        <f>IF('Net zero activities &amp; levers'!$C$14="Off",'Activity data'!BB63*ManureNEF*NtoN2O*kgtoGg,IF('Net zero activities &amp; levers'!$C$14="On",'Net zero Activity data'!BB63*ManureNEF*NtoN2O*kgtoGg,"ERROR"))</f>
        <v>2.8887302733797623E-2</v>
      </c>
      <c r="AJ1133" s="94">
        <f>IF('Net zero activities &amp; levers'!$C$14="Off",'Activity data'!BC63*ManureNEF*NtoN2O*kgtoGg,IF('Net zero activities &amp; levers'!$C$14="On",'Net zero Activity data'!BC63*ManureNEF*NtoN2O*kgtoGg,"ERROR"))</f>
        <v>2.9595299111938284E-2</v>
      </c>
      <c r="AK1133" s="94">
        <f>IF('Net zero activities &amp; levers'!$C$14="Off",'Activity data'!BD63*ManureNEF*NtoN2O*kgtoGg,IF('Net zero activities &amp; levers'!$C$14="On",'Net zero Activity data'!BD63*ManureNEF*NtoN2O*kgtoGg,"ERROR"))</f>
        <v>3.0331428874374376E-2</v>
      </c>
      <c r="AL1133" s="94">
        <f>IF('Net zero activities &amp; levers'!$C$14="Off",'Activity data'!BE63*ManureNEF*NtoN2O*kgtoGg,IF('Net zero activities &amp; levers'!$C$14="On",'Net zero Activity data'!BE63*ManureNEF*NtoN2O*kgtoGg,"ERROR"))</f>
        <v>3.1054487392946327E-2</v>
      </c>
      <c r="AM1133" s="94">
        <f>IF('Net zero activities &amp; levers'!$C$14="Off",'Activity data'!BF63*ManureNEF*NtoN2O*kgtoGg,IF('Net zero activities &amp; levers'!$C$14="On",'Net zero Activity data'!BF63*ManureNEF*NtoN2O*kgtoGg,"ERROR"))</f>
        <v>3.1749203997808124E-2</v>
      </c>
      <c r="AN1133" s="94">
        <f>IF('Net zero activities &amp; levers'!$C$14="Off",'Activity data'!BG63*ManureNEF*NtoN2O*kgtoGg,IF('Net zero activities &amp; levers'!$C$14="On",'Net zero Activity data'!BG63*ManureNEF*NtoN2O*kgtoGg,"ERROR"))</f>
        <v>3.2470913261193425E-2</v>
      </c>
      <c r="AO1133" s="94">
        <f>IF('Net zero activities &amp; levers'!$C$14="Off",'Activity data'!BH63*ManureNEF*NtoN2O*kgtoGg,IF('Net zero activities &amp; levers'!$C$14="On",'Net zero Activity data'!BH63*ManureNEF*NtoN2O*kgtoGg,"ERROR"))</f>
        <v>3.3139551059535081E-2</v>
      </c>
      <c r="AP1133" s="94">
        <f>IF('Net zero activities &amp; levers'!$C$14="Off",'Activity data'!BI63*ManureNEF*NtoN2O*kgtoGg,IF('Net zero activities &amp; levers'!$C$14="On",'Net zero Activity data'!BI63*ManureNEF*NtoN2O*kgtoGg,"ERROR"))</f>
        <v>3.3825153017630158E-2</v>
      </c>
      <c r="AQ1133" s="94">
        <f>IF('Net zero activities &amp; levers'!$C$14="Off",'Activity data'!BJ63*ManureNEF*NtoN2O*kgtoGg,IF('Net zero activities &amp; levers'!$C$14="On",'Net zero Activity data'!BJ63*ManureNEF*NtoN2O*kgtoGg,"ERROR"))</f>
        <v>3.454288110676583E-2</v>
      </c>
      <c r="AR1133" s="94">
        <f>IF('Net zero activities &amp; levers'!$C$14="Off",'Activity data'!BK63*ManureNEF*NtoN2O*kgtoGg,IF('Net zero activities &amp; levers'!$C$14="On",'Net zero Activity data'!BK63*ManureNEF*NtoN2O*kgtoGg,"ERROR"))</f>
        <v>3.5294887004379646E-2</v>
      </c>
      <c r="AS1133" s="94">
        <f>IF('Net zero activities &amp; levers'!$C$14="Off",'Activity data'!BL63*ManureNEF*NtoN2O*kgtoGg,IF('Net zero activities &amp; levers'!$C$14="On",'Net zero Activity data'!BL63*ManureNEF*NtoN2O*kgtoGg,"ERROR"))</f>
        <v>3.6082946634746177E-2</v>
      </c>
      <c r="AT1133" s="94">
        <f>IF('Net zero activities &amp; levers'!$C$14="Off",'Activity data'!BM63*ManureNEF*NtoN2O*kgtoGg,IF('Net zero activities &amp; levers'!$C$14="On",'Net zero Activity data'!BM63*ManureNEF*NtoN2O*kgtoGg,"ERROR"))</f>
        <v>3.6808925504591701E-2</v>
      </c>
      <c r="AU1133" s="94">
        <f>IF('Net zero activities &amp; levers'!$C$14="Off",'Activity data'!BN63*ManureNEF*NtoN2O*kgtoGg,IF('Net zero activities &amp; levers'!$C$14="On",'Net zero Activity data'!BN63*ManureNEF*NtoN2O*kgtoGg,"ERROR"))</f>
        <v>3.7569145835469123E-2</v>
      </c>
      <c r="AV1133" s="94">
        <f>IF('Net zero activities &amp; levers'!$C$14="Off",'Activity data'!BO63*ManureNEF*NtoN2O*kgtoGg,IF('Net zero activities &amp; levers'!$C$14="On",'Net zero Activity data'!BO63*ManureNEF*NtoN2O*kgtoGg,"ERROR"))</f>
        <v>3.8396824906086091E-2</v>
      </c>
      <c r="AW1133" s="94">
        <f>IF('Net zero activities &amp; levers'!$C$14="Off",'Activity data'!BP63*ManureNEF*NtoN2O*kgtoGg,IF('Net zero activities &amp; levers'!$C$14="On",'Net zero Activity data'!BP63*ManureNEF*NtoN2O*kgtoGg,"ERROR"))</f>
        <v>3.9275140045890937E-2</v>
      </c>
      <c r="AY1133" s="79"/>
    </row>
    <row r="1134" spans="1:51" x14ac:dyDescent="0.25">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0.16770706546141487</v>
      </c>
      <c r="T1134" s="94">
        <f>IF('Net zero activities &amp; levers'!$C$14="Off",'Activity data'!AM64*ManureNEF*NtoN2O*kgtoGg,IF('Net zero activities &amp; levers'!$C$14="On",'Net zero Activity data'!AM64*ManureNEF*NtoN2O*kgtoGg,"ERROR"))</f>
        <v>0.17373916608304588</v>
      </c>
      <c r="U1134" s="94">
        <f>IF('Net zero activities &amp; levers'!$C$14="Off",'Activity data'!AN64*ManureNEF*NtoN2O*kgtoGg,IF('Net zero activities &amp; levers'!$C$14="On",'Net zero Activity data'!AN64*ManureNEF*NtoN2O*kgtoGg,"ERROR"))</f>
        <v>0.17653493666053177</v>
      </c>
      <c r="V1134" s="94">
        <f>IF('Net zero activities &amp; levers'!$C$14="Off",'Activity data'!AO64*ManureNEF*NtoN2O*kgtoGg,IF('Net zero activities &amp; levers'!$C$14="On",'Net zero Activity data'!AO64*ManureNEF*NtoN2O*kgtoGg,"ERROR"))</f>
        <v>0.17726209949621408</v>
      </c>
      <c r="W1134" s="94">
        <f>IF('Net zero activities &amp; levers'!$C$14="Off",'Activity data'!AP64*ManureNEF*NtoN2O*kgtoGg,IF('Net zero activities &amp; levers'!$C$14="On",'Net zero Activity data'!AP64*ManureNEF*NtoN2O*kgtoGg,"ERROR"))</f>
        <v>0.17906549253865273</v>
      </c>
      <c r="X1134" s="94">
        <f>IF('Net zero activities &amp; levers'!$C$14="Off",'Activity data'!AQ64*ManureNEF*NtoN2O*kgtoGg,IF('Net zero activities &amp; levers'!$C$14="On",'Net zero Activity data'!AQ64*ManureNEF*NtoN2O*kgtoGg,"ERROR"))</f>
        <v>0.18105021442014085</v>
      </c>
      <c r="Y1134" s="94">
        <f>IF('Net zero activities &amp; levers'!$C$14="Off",'Activity data'!AR64*ManureNEF*NtoN2O*kgtoGg,IF('Net zero activities &amp; levers'!$C$14="On",'Net zero Activity data'!AR64*ManureNEF*NtoN2O*kgtoGg,"ERROR"))</f>
        <v>0.18341345763964922</v>
      </c>
      <c r="Z1134" s="94">
        <f>IF('Net zero activities &amp; levers'!$C$14="Off",'Activity data'!AS64*ManureNEF*NtoN2O*kgtoGg,IF('Net zero activities &amp; levers'!$C$14="On",'Net zero Activity data'!AS64*ManureNEF*NtoN2O*kgtoGg,"ERROR"))</f>
        <v>0.18604368266290003</v>
      </c>
      <c r="AA1134" s="94">
        <f>IF('Net zero activities &amp; levers'!$C$14="Off",'Activity data'!AT64*ManureNEF*NtoN2O*kgtoGg,IF('Net zero activities &amp; levers'!$C$14="On",'Net zero Activity data'!AT64*ManureNEF*NtoN2O*kgtoGg,"ERROR"))</f>
        <v>0.18895296536741077</v>
      </c>
      <c r="AB1134" s="94">
        <f>IF('Net zero activities &amp; levers'!$C$14="Off",'Activity data'!AU64*ManureNEF*NtoN2O*kgtoGg,IF('Net zero activities &amp; levers'!$C$14="On",'Net zero Activity data'!AU64*ManureNEF*NtoN2O*kgtoGg,"ERROR"))</f>
        <v>0.1924288532507111</v>
      </c>
      <c r="AC1134" s="94">
        <f>IF('Net zero activities &amp; levers'!$C$14="Off",'Activity data'!AV64*ManureNEF*NtoN2O*kgtoGg,IF('Net zero activities &amp; levers'!$C$14="On",'Net zero Activity data'!AV64*ManureNEF*NtoN2O*kgtoGg,"ERROR"))</f>
        <v>0.196529195500668</v>
      </c>
      <c r="AD1134" s="94">
        <f>IF('Net zero activities &amp; levers'!$C$14="Off",'Activity data'!AW64*ManureNEF*NtoN2O*kgtoGg,IF('Net zero activities &amp; levers'!$C$14="On",'Net zero Activity data'!AW64*ManureNEF*NtoN2O*kgtoGg,"ERROR"))</f>
        <v>0.20115446368921791</v>
      </c>
      <c r="AE1134" s="94">
        <f>IF('Net zero activities &amp; levers'!$C$14="Off",'Activity data'!AX64*ManureNEF*NtoN2O*kgtoGg,IF('Net zero activities &amp; levers'!$C$14="On",'Net zero Activity data'!AX64*ManureNEF*NtoN2O*kgtoGg,"ERROR"))</f>
        <v>0.20599185326350888</v>
      </c>
      <c r="AF1134" s="94">
        <f>IF('Net zero activities &amp; levers'!$C$14="Off",'Activity data'!AY64*ManureNEF*NtoN2O*kgtoGg,IF('Net zero activities &amp; levers'!$C$14="On",'Net zero Activity data'!AY64*ManureNEF*NtoN2O*kgtoGg,"ERROR"))</f>
        <v>0.21108449324606129</v>
      </c>
      <c r="AG1134" s="94">
        <f>IF('Net zero activities &amp; levers'!$C$14="Off",'Activity data'!AZ64*ManureNEF*NtoN2O*kgtoGg,IF('Net zero activities &amp; levers'!$C$14="On",'Net zero Activity data'!AZ64*ManureNEF*NtoN2O*kgtoGg,"ERROR"))</f>
        <v>0.21682898446902202</v>
      </c>
      <c r="AH1134" s="94">
        <f>IF('Net zero activities &amp; levers'!$C$14="Off",'Activity data'!BA64*ManureNEF*NtoN2O*kgtoGg,IF('Net zero activities &amp; levers'!$C$14="On",'Net zero Activity data'!BA64*ManureNEF*NtoN2O*kgtoGg,"ERROR"))</f>
        <v>0.22287848165916574</v>
      </c>
      <c r="AI1134" s="94">
        <f>IF('Net zero activities &amp; levers'!$C$14="Off",'Activity data'!BB64*ManureNEF*NtoN2O*kgtoGg,IF('Net zero activities &amp; levers'!$C$14="On",'Net zero Activity data'!BB64*ManureNEF*NtoN2O*kgtoGg,"ERROR"))</f>
        <v>0.22925484569945415</v>
      </c>
      <c r="AJ1134" s="94">
        <f>IF('Net zero activities &amp; levers'!$C$14="Off",'Activity data'!BC64*ManureNEF*NtoN2O*kgtoGg,IF('Net zero activities &amp; levers'!$C$14="On",'Net zero Activity data'!BC64*ManureNEF*NtoN2O*kgtoGg,"ERROR"))</f>
        <v>0.23599980682955346</v>
      </c>
      <c r="AK1134" s="94">
        <f>IF('Net zero activities &amp; levers'!$C$14="Off",'Activity data'!BD64*ManureNEF*NtoN2O*kgtoGg,IF('Net zero activities &amp; levers'!$C$14="On",'Net zero Activity data'!BD64*ManureNEF*NtoN2O*kgtoGg,"ERROR"))</f>
        <v>0.24302834991141717</v>
      </c>
      <c r="AL1134" s="94">
        <f>IF('Net zero activities &amp; levers'!$C$14="Off",'Activity data'!BE64*ManureNEF*NtoN2O*kgtoGg,IF('Net zero activities &amp; levers'!$C$14="On",'Net zero Activity data'!BE64*ManureNEF*NtoN2O*kgtoGg,"ERROR"))</f>
        <v>0.25014767810727451</v>
      </c>
      <c r="AM1134" s="94">
        <f>IF('Net zero activities &amp; levers'!$C$14="Off",'Activity data'!BF64*ManureNEF*NtoN2O*kgtoGg,IF('Net zero activities &amp; levers'!$C$14="On",'Net zero Activity data'!BF64*ManureNEF*NtoN2O*kgtoGg,"ERROR"))</f>
        <v>0.25728215562360784</v>
      </c>
      <c r="AN1134" s="94">
        <f>IF('Net zero activities &amp; levers'!$C$14="Off",'Activity data'!BG64*ManureNEF*NtoN2O*kgtoGg,IF('Net zero activities &amp; levers'!$C$14="On",'Net zero Activity data'!BG64*ManureNEF*NtoN2O*kgtoGg,"ERROR"))</f>
        <v>0.26471522817557319</v>
      </c>
      <c r="AO1134" s="94">
        <f>IF('Net zero activities &amp; levers'!$C$14="Off",'Activity data'!BH64*ManureNEF*NtoN2O*kgtoGg,IF('Net zero activities &amp; levers'!$C$14="On",'Net zero Activity data'!BH64*ManureNEF*NtoN2O*kgtoGg,"ERROR"))</f>
        <v>0.27203533050612827</v>
      </c>
      <c r="AP1134" s="94">
        <f>IF('Net zero activities &amp; levers'!$C$14="Off",'Activity data'!BI64*ManureNEF*NtoN2O*kgtoGg,IF('Net zero activities &amp; levers'!$C$14="On",'Net zero Activity data'!BI64*ManureNEF*NtoN2O*kgtoGg,"ERROR"))</f>
        <v>0.27960534624779138</v>
      </c>
      <c r="AQ1134" s="94">
        <f>IF('Net zero activities &amp; levers'!$C$14="Off",'Activity data'!BJ64*ManureNEF*NtoN2O*kgtoGg,IF('Net zero activities &amp; levers'!$C$14="On",'Net zero Activity data'!BJ64*ManureNEF*NtoN2O*kgtoGg,"ERROR"))</f>
        <v>0.28751793145302856</v>
      </c>
      <c r="AR1134" s="94">
        <f>IF('Net zero activities &amp; levers'!$C$14="Off",'Activity data'!BK64*ManureNEF*NtoN2O*kgtoGg,IF('Net zero activities &amp; levers'!$C$14="On",'Net zero Activity data'!BK64*ManureNEF*NtoN2O*kgtoGg,"ERROR"))</f>
        <v>0.29579788507490112</v>
      </c>
      <c r="AS1134" s="94">
        <f>IF('Net zero activities &amp; levers'!$C$14="Off",'Activity data'!BL64*ManureNEF*NtoN2O*kgtoGg,IF('Net zero activities &amp; levers'!$C$14="On",'Net zero Activity data'!BL64*ManureNEF*NtoN2O*kgtoGg,"ERROR"))</f>
        <v>0.30446905638185684</v>
      </c>
      <c r="AT1134" s="94">
        <f>IF('Net zero activities &amp; levers'!$C$14="Off",'Activity data'!BM64*ManureNEF*NtoN2O*kgtoGg,IF('Net zero activities &amp; levers'!$C$14="On",'Net zero Activity data'!BM64*ManureNEF*NtoN2O*kgtoGg,"ERROR"))</f>
        <v>0.31298228556269558</v>
      </c>
      <c r="AU1134" s="94">
        <f>IF('Net zero activities &amp; levers'!$C$14="Off",'Activity data'!BN64*ManureNEF*NtoN2O*kgtoGg,IF('Net zero activities &amp; levers'!$C$14="On",'Net zero Activity data'!BN64*ManureNEF*NtoN2O*kgtoGg,"ERROR"))</f>
        <v>0.3218906798805764</v>
      </c>
      <c r="AV1134" s="94">
        <f>IF('Net zero activities &amp; levers'!$C$14="Off",'Activity data'!BO64*ManureNEF*NtoN2O*kgtoGg,IF('Net zero activities &amp; levers'!$C$14="On",'Net zero Activity data'!BO64*ManureNEF*NtoN2O*kgtoGg,"ERROR"))</f>
        <v>0.33141091840834092</v>
      </c>
      <c r="AW1134" s="94">
        <f>IF('Net zero activities &amp; levers'!$C$14="Off",'Activity data'!BP64*ManureNEF*NtoN2O*kgtoGg,IF('Net zero activities &amp; levers'!$C$14="On",'Net zero Activity data'!BP64*ManureNEF*NtoN2O*kgtoGg,"ERROR"))</f>
        <v>0.34146729770067868</v>
      </c>
      <c r="AY1134" s="79"/>
    </row>
    <row r="1135" spans="1:51" x14ac:dyDescent="0.25">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0.81503229757580609</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0.68624052847909656</v>
      </c>
      <c r="T1135" s="94">
        <f>IF('Net zero activities &amp; levers'!$C$14="Off",'Activity data'!AM65*ManureNEF*NtoN2O*kgtoGg,IF('Net zero activities &amp; levers'!$C$14="On",'Net zero Activity data'!AM65*ManureNEF*NtoN2O*kgtoGg,"ERROR"))</f>
        <v>0.73716003172916666</v>
      </c>
      <c r="U1135" s="94">
        <f>IF('Net zero activities &amp; levers'!$C$14="Off",'Activity data'!AN65*ManureNEF*NtoN2O*kgtoGg,IF('Net zero activities &amp; levers'!$C$14="On",'Net zero Activity data'!AN65*ManureNEF*NtoN2O*kgtoGg,"ERROR"))</f>
        <v>0.75120424677934983</v>
      </c>
      <c r="V1135" s="94">
        <f>IF('Net zero activities &amp; levers'!$C$14="Off",'Activity data'!AO65*ManureNEF*NtoN2O*kgtoGg,IF('Net zero activities &amp; levers'!$C$14="On",'Net zero Activity data'!AO65*ManureNEF*NtoN2O*kgtoGg,"ERROR"))</f>
        <v>0.74047151817558654</v>
      </c>
      <c r="W1135" s="94">
        <f>IF('Net zero activities &amp; levers'!$C$14="Off",'Activity data'!AP65*ManureNEF*NtoN2O*kgtoGg,IF('Net zero activities &amp; levers'!$C$14="On",'Net zero Activity data'!AP65*ManureNEF*NtoN2O*kgtoGg,"ERROR"))</f>
        <v>0.74052926965821742</v>
      </c>
      <c r="X1135" s="94">
        <f>IF('Net zero activities &amp; levers'!$C$14="Off",'Activity data'!AQ65*ManureNEF*NtoN2O*kgtoGg,IF('Net zero activities &amp; levers'!$C$14="On",'Net zero Activity data'!AQ65*ManureNEF*NtoN2O*kgtoGg,"ERROR"))</f>
        <v>0.74168757836877641</v>
      </c>
      <c r="Y1135" s="94">
        <f>IF('Net zero activities &amp; levers'!$C$14="Off",'Activity data'!AR65*ManureNEF*NtoN2O*kgtoGg,IF('Net zero activities &amp; levers'!$C$14="On",'Net zero Activity data'!AR65*ManureNEF*NtoN2O*kgtoGg,"ERROR"))</f>
        <v>0.74775276673324975</v>
      </c>
      <c r="Z1135" s="94">
        <f>IF('Net zero activities &amp; levers'!$C$14="Off",'Activity data'!AS65*ManureNEF*NtoN2O*kgtoGg,IF('Net zero activities &amp; levers'!$C$14="On",'Net zero Activity data'!AS65*ManureNEF*NtoN2O*kgtoGg,"ERROR"))</f>
        <v>0.7572724322108666</v>
      </c>
      <c r="AA1135" s="94">
        <f>IF('Net zero activities &amp; levers'!$C$14="Off",'Activity data'!AT65*ManureNEF*NtoN2O*kgtoGg,IF('Net zero activities &amp; levers'!$C$14="On",'Net zero Activity data'!AT65*ManureNEF*NtoN2O*kgtoGg,"ERROR"))</f>
        <v>0.77030242824030004</v>
      </c>
      <c r="AB1135" s="94">
        <f>IF('Net zero activities &amp; levers'!$C$14="Off",'Activity data'!AU65*ManureNEF*NtoN2O*kgtoGg,IF('Net zero activities &amp; levers'!$C$14="On",'Net zero Activity data'!AU65*ManureNEF*NtoN2O*kgtoGg,"ERROR"))</f>
        <v>0.78992162324465998</v>
      </c>
      <c r="AC1135" s="94">
        <f>IF('Net zero activities &amp; levers'!$C$14="Off",'Activity data'!AV65*ManureNEF*NtoN2O*kgtoGg,IF('Net zero activities &amp; levers'!$C$14="On",'Net zero Activity data'!AV65*ManureNEF*NtoN2O*kgtoGg,"ERROR"))</f>
        <v>0.81656192365071967</v>
      </c>
      <c r="AD1135" s="94">
        <f>IF('Net zero activities &amp; levers'!$C$14="Off",'Activity data'!AW65*ManureNEF*NtoN2O*kgtoGg,IF('Net zero activities &amp; levers'!$C$14="On",'Net zero Activity data'!AW65*ManureNEF*NtoN2O*kgtoGg,"ERROR"))</f>
        <v>0.8489701576727231</v>
      </c>
      <c r="AE1135" s="94">
        <f>IF('Net zero activities &amp; levers'!$C$14="Off",'Activity data'!AX65*ManureNEF*NtoN2O*kgtoGg,IF('Net zero activities &amp; levers'!$C$14="On",'Net zero Activity data'!AX65*ManureNEF*NtoN2O*kgtoGg,"ERROR"))</f>
        <v>0.88356131973277385</v>
      </c>
      <c r="AF1135" s="94">
        <f>IF('Net zero activities &amp; levers'!$C$14="Off",'Activity data'!AY65*ManureNEF*NtoN2O*kgtoGg,IF('Net zero activities &amp; levers'!$C$14="On",'Net zero Activity data'!AY65*ManureNEF*NtoN2O*kgtoGg,"ERROR"))</f>
        <v>0.9207465393820855</v>
      </c>
      <c r="AG1135" s="94">
        <f>IF('Net zero activities &amp; levers'!$C$14="Off",'Activity data'!AZ65*ManureNEF*NtoN2O*kgtoGg,IF('Net zero activities &amp; levers'!$C$14="On",'Net zero Activity data'!AZ65*ManureNEF*NtoN2O*kgtoGg,"ERROR"))</f>
        <v>0.96476976052620256</v>
      </c>
      <c r="AH1135" s="94">
        <f>IF('Net zero activities &amp; levers'!$C$14="Off",'Activity data'!BA65*ManureNEF*NtoN2O*kgtoGg,IF('Net zero activities &amp; levers'!$C$14="On",'Net zero Activity data'!BA65*ManureNEF*NtoN2O*kgtoGg,"ERROR"))</f>
        <v>1.0117665620478089</v>
      </c>
      <c r="AI1135" s="94">
        <f>IF('Net zero activities &amp; levers'!$C$14="Off",'Activity data'!BB65*ManureNEF*NtoN2O*kgtoGg,IF('Net zero activities &amp; levers'!$C$14="On",'Net zero Activity data'!BB65*ManureNEF*NtoN2O*kgtoGg,"ERROR"))</f>
        <v>1.0618779668139025</v>
      </c>
      <c r="AJ1135" s="94">
        <f>IF('Net zero activities &amp; levers'!$C$14="Off",'Activity data'!BC65*ManureNEF*NtoN2O*kgtoGg,IF('Net zero activities &amp; levers'!$C$14="On",'Net zero Activity data'!BC65*ManureNEF*NtoN2O*kgtoGg,"ERROR"))</f>
        <v>1.1155203949972583</v>
      </c>
      <c r="AK1135" s="94">
        <f>IF('Net zero activities &amp; levers'!$C$14="Off",'Activity data'!BD65*ManureNEF*NtoN2O*kgtoGg,IF('Net zero activities &amp; levers'!$C$14="On",'Net zero Activity data'!BD65*ManureNEF*NtoN2O*kgtoGg,"ERROR"))</f>
        <v>1.1717995904535186</v>
      </c>
      <c r="AL1135" s="94">
        <f>IF('Net zero activities &amp; levers'!$C$14="Off",'Activity data'!BE65*ManureNEF*NtoN2O*kgtoGg,IF('Net zero activities &amp; levers'!$C$14="On",'Net zero Activity data'!BE65*ManureNEF*NtoN2O*kgtoGg,"ERROR"))</f>
        <v>1.2286641004263119</v>
      </c>
      <c r="AM1135" s="94">
        <f>IF('Net zero activities &amp; levers'!$C$14="Off",'Activity data'!BF65*ManureNEF*NtoN2O*kgtoGg,IF('Net zero activities &amp; levers'!$C$14="On",'Net zero Activity data'!BF65*ManureNEF*NtoN2O*kgtoGg,"ERROR"))</f>
        <v>1.2853138529416839</v>
      </c>
      <c r="AN1135" s="94">
        <f>IF('Net zero activities &amp; levers'!$C$14="Off",'Activity data'!BG65*ManureNEF*NtoN2O*kgtoGg,IF('Net zero activities &amp; levers'!$C$14="On",'Net zero Activity data'!BG65*ManureNEF*NtoN2O*kgtoGg,"ERROR"))</f>
        <v>1.3446599900319607</v>
      </c>
      <c r="AO1135" s="94">
        <f>IF('Net zero activities &amp; levers'!$C$14="Off",'Activity data'!BH65*ManureNEF*NtoN2O*kgtoGg,IF('Net zero activities &amp; levers'!$C$14="On",'Net zero Activity data'!BH65*ManureNEF*NtoN2O*kgtoGg,"ERROR"))</f>
        <v>1.4024914350668463</v>
      </c>
      <c r="AP1135" s="94">
        <f>IF('Net zero activities &amp; levers'!$C$14="Off",'Activity data'!BI65*ManureNEF*NtoN2O*kgtoGg,IF('Net zero activities &amp; levers'!$C$14="On",'Net zero Activity data'!BI65*ManureNEF*NtoN2O*kgtoGg,"ERROR"))</f>
        <v>1.4625576237178592</v>
      </c>
      <c r="AQ1135" s="94">
        <f>IF('Net zero activities &amp; levers'!$C$14="Off",'Activity data'!BJ65*ManureNEF*NtoN2O*kgtoGg,IF('Net zero activities &amp; levers'!$C$14="On",'Net zero Activity data'!BJ65*ManureNEF*NtoN2O*kgtoGg,"ERROR"))</f>
        <v>1.52576612580273</v>
      </c>
      <c r="AR1135" s="94">
        <f>IF('Net zero activities &amp; levers'!$C$14="Off",'Activity data'!BK65*ManureNEF*NtoN2O*kgtoGg,IF('Net zero activities &amp; levers'!$C$14="On",'Net zero Activity data'!BK65*ManureNEF*NtoN2O*kgtoGg,"ERROR"))</f>
        <v>1.5923501502068407</v>
      </c>
      <c r="AS1135" s="94">
        <f>IF('Net zero activities &amp; levers'!$C$14="Off",'Activity data'!BL65*ManureNEF*NtoN2O*kgtoGg,IF('Net zero activities &amp; levers'!$C$14="On",'Net zero Activity data'!BL65*ManureNEF*NtoN2O*kgtoGg,"ERROR"))</f>
        <v>1.6625322928472692</v>
      </c>
      <c r="AT1135" s="94">
        <f>IF('Net zero activities &amp; levers'!$C$14="Off",'Activity data'!BM65*ManureNEF*NtoN2O*kgtoGg,IF('Net zero activities &amp; levers'!$C$14="On",'Net zero Activity data'!BM65*ManureNEF*NtoN2O*kgtoGg,"ERROR"))</f>
        <v>1.7308029312825794</v>
      </c>
      <c r="AU1135" s="94">
        <f>IF('Net zero activities &amp; levers'!$C$14="Off",'Activity data'!BN65*ManureNEF*NtoN2O*kgtoGg,IF('Net zero activities &amp; levers'!$C$14="On",'Net zero Activity data'!BN65*ManureNEF*NtoN2O*kgtoGg,"ERROR"))</f>
        <v>1.8026650766011629</v>
      </c>
      <c r="AV1135" s="94">
        <f>IF('Net zero activities &amp; levers'!$C$14="Off",'Activity data'!BO65*ManureNEF*NtoN2O*kgtoGg,IF('Net zero activities &amp; levers'!$C$14="On",'Net zero Activity data'!BO65*ManureNEF*NtoN2O*kgtoGg,"ERROR"))</f>
        <v>1.8801959598290792</v>
      </c>
      <c r="AW1135" s="94">
        <f>IF('Net zero activities &amp; levers'!$C$14="Off",'Activity data'!BP65*ManureNEF*NtoN2O*kgtoGg,IF('Net zero activities &amp; levers'!$C$14="On",'Net zero Activity data'!BP65*ManureNEF*NtoN2O*kgtoGg,"ERROR"))</f>
        <v>1.9626043807770914</v>
      </c>
      <c r="AY1135" s="79"/>
    </row>
    <row r="1136" spans="1:51" x14ac:dyDescent="0.25">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5">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1.0775797812462986</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1.0772463238240282</v>
      </c>
      <c r="T1137" s="94">
        <f>IF('Net zero activities &amp; levers'!$C$14="Off",'Activity data'!AM67*UDCPPEF*NtoN2O*kgtoGg,IF('Net zero activities &amp; levers'!$C$14="On",'Net zero Activity data'!AM67*UDCPPEF*NtoN2O*kgtoGg,"ERROR"))</f>
        <v>1.0952976263686085</v>
      </c>
      <c r="U1137" s="94">
        <f>IF('Net zero activities &amp; levers'!$C$14="Off",'Activity data'!AN67*UDCPPEF*NtoN2O*kgtoGg,IF('Net zero activities &amp; levers'!$C$14="On",'Net zero Activity data'!AN67*UDCPPEF*NtoN2O*kgtoGg,"ERROR"))</f>
        <v>1.10098884643991</v>
      </c>
      <c r="V1137" s="94">
        <f>IF('Net zero activities &amp; levers'!$C$14="Off",'Activity data'!AO67*UDCPPEF*NtoN2O*kgtoGg,IF('Net zero activities &amp; levers'!$C$14="On",'Net zero Activity data'!AO67*UDCPPEF*NtoN2O*kgtoGg,"ERROR"))</f>
        <v>1.0991744855966292</v>
      </c>
      <c r="W1137" s="94">
        <f>IF('Net zero activities &amp; levers'!$C$14="Off",'Activity data'!AP67*UDCPPEF*NtoN2O*kgtoGg,IF('Net zero activities &amp; levers'!$C$14="On",'Net zero Activity data'!AP67*UDCPPEF*NtoN2O*kgtoGg,"ERROR"))</f>
        <v>1.1017685888899051</v>
      </c>
      <c r="X1137" s="94">
        <f>IF('Net zero activities &amp; levers'!$C$14="Off",'Activity data'!AQ67*UDCPPEF*NtoN2O*kgtoGg,IF('Net zero activities &amp; levers'!$C$14="On",'Net zero Activity data'!AQ67*UDCPPEF*NtoN2O*kgtoGg,"ERROR"))</f>
        <v>1.1052935136157676</v>
      </c>
      <c r="Y1137" s="94">
        <f>IF('Net zero activities &amp; levers'!$C$14="Off",'Activity data'!AR67*UDCPPEF*NtoN2O*kgtoGg,IF('Net zero activities &amp; levers'!$C$14="On",'Net zero Activity data'!AR67*UDCPPEF*NtoN2O*kgtoGg,"ERROR"))</f>
        <v>1.1102473081545372</v>
      </c>
      <c r="Z1137" s="94">
        <f>IF('Net zero activities &amp; levers'!$C$14="Off",'Activity data'!AS67*UDCPPEF*NtoN2O*kgtoGg,IF('Net zero activities &amp; levers'!$C$14="On",'Net zero Activity data'!AS67*UDCPPEF*NtoN2O*kgtoGg,"ERROR"))</f>
        <v>1.1162045538526861</v>
      </c>
      <c r="AA1137" s="94">
        <f>IF('Net zero activities &amp; levers'!$C$14="Off",'Activity data'!AT67*UDCPPEF*NtoN2O*kgtoGg,IF('Net zero activities &amp; levers'!$C$14="On",'Net zero Activity data'!AT67*UDCPPEF*NtoN2O*kgtoGg,"ERROR"))</f>
        <v>1.1231879950523691</v>
      </c>
      <c r="AB1137" s="94">
        <f>IF('Net zero activities &amp; levers'!$C$14="Off",'Activity data'!AU67*UDCPPEF*NtoN2O*kgtoGg,IF('Net zero activities &amp; levers'!$C$14="On",'Net zero Activity data'!AU67*UDCPPEF*NtoN2O*kgtoGg,"ERROR"))</f>
        <v>1.1322194919478732</v>
      </c>
      <c r="AC1137" s="94">
        <f>IF('Net zero activities &amp; levers'!$C$14="Off",'Activity data'!AV67*UDCPPEF*NtoN2O*kgtoGg,IF('Net zero activities &amp; levers'!$C$14="On",'Net zero Activity data'!AV67*UDCPPEF*NtoN2O*kgtoGg,"ERROR"))</f>
        <v>1.1434822285817614</v>
      </c>
      <c r="AD1137" s="94">
        <f>IF('Net zero activities &amp; levers'!$C$14="Off",'Activity data'!AW67*UDCPPEF*NtoN2O*kgtoGg,IF('Net zero activities &amp; levers'!$C$14="On",'Net zero Activity data'!AW67*UDCPPEF*NtoN2O*kgtoGg,"ERROR"))</f>
        <v>1.1565893877610403</v>
      </c>
      <c r="AE1137" s="94">
        <f>IF('Net zero activities &amp; levers'!$C$14="Off",'Activity data'!AX67*UDCPPEF*NtoN2O*kgtoGg,IF('Net zero activities &amp; levers'!$C$14="On",'Net zero Activity data'!AX67*UDCPPEF*NtoN2O*kgtoGg,"ERROR"))</f>
        <v>1.1704100571458353</v>
      </c>
      <c r="AF1137" s="94">
        <f>IF('Net zero activities &amp; levers'!$C$14="Off",'Activity data'!AY67*UDCPPEF*NtoN2O*kgtoGg,IF('Net zero activities &amp; levers'!$C$14="On",'Net zero Activity data'!AY67*UDCPPEF*NtoN2O*kgtoGg,"ERROR"))</f>
        <v>1.1850882821863025</v>
      </c>
      <c r="AG1137" s="94">
        <f>IF('Net zero activities &amp; levers'!$C$14="Off",'Activity data'!AZ67*UDCPPEF*NtoN2O*kgtoGg,IF('Net zero activities &amp; levers'!$C$14="On",'Net zero Activity data'!AZ67*UDCPPEF*NtoN2O*kgtoGg,"ERROR"))</f>
        <v>1.2020070814596491</v>
      </c>
      <c r="AH1137" s="94">
        <f>IF('Net zero activities &amp; levers'!$C$14="Off",'Activity data'!BA67*UDCPPEF*NtoN2O*kgtoGg,IF('Net zero activities &amp; levers'!$C$14="On",'Net zero Activity data'!BA67*UDCPPEF*NtoN2O*kgtoGg,"ERROR"))</f>
        <v>1.2199244198811368</v>
      </c>
      <c r="AI1137" s="94">
        <f>IF('Net zero activities &amp; levers'!$C$14="Off",'Activity data'!BB67*UDCPPEF*NtoN2O*kgtoGg,IF('Net zero activities &amp; levers'!$C$14="On",'Net zero Activity data'!BB67*UDCPPEF*NtoN2O*kgtoGg,"ERROR"))</f>
        <v>1.2389098662049551</v>
      </c>
      <c r="AJ1137" s="94">
        <f>IF('Net zero activities &amp; levers'!$C$14="Off",'Activity data'!BC67*UDCPPEF*NtoN2O*kgtoGg,IF('Net zero activities &amp; levers'!$C$14="On",'Net zero Activity data'!BC67*UDCPPEF*NtoN2O*kgtoGg,"ERROR"))</f>
        <v>1.2590927745548184</v>
      </c>
      <c r="AK1137" s="94">
        <f>IF('Net zero activities &amp; levers'!$C$14="Off",'Activity data'!BD67*UDCPPEF*NtoN2O*kgtoGg,IF('Net zero activities &amp; levers'!$C$14="On",'Net zero Activity data'!BD67*UDCPPEF*NtoN2O*kgtoGg,"ERROR"))</f>
        <v>1.2801575494226642</v>
      </c>
      <c r="AL1137" s="94">
        <f>IF('Net zero activities &amp; levers'!$C$14="Off",'Activity data'!BE67*UDCPPEF*NtoN2O*kgtoGg,IF('Net zero activities &amp; levers'!$C$14="On",'Net zero Activity data'!BE67*UDCPPEF*NtoN2O*kgtoGg,"ERROR"))</f>
        <v>1.3014284471923965</v>
      </c>
      <c r="AM1137" s="94">
        <f>IF('Net zero activities &amp; levers'!$C$14="Off",'Activity data'!BF67*UDCPPEF*NtoN2O*kgtoGg,IF('Net zero activities &amp; levers'!$C$14="On",'Net zero Activity data'!BF67*UDCPPEF*NtoN2O*kgtoGg,"ERROR"))</f>
        <v>1.3226450594751211</v>
      </c>
      <c r="AN1137" s="94">
        <f>IF('Net zero activities &amp; levers'!$C$14="Off",'Activity data'!BG67*UDCPPEF*NtoN2O*kgtoGg,IF('Net zero activities &amp; levers'!$C$14="On",'Net zero Activity data'!BG67*UDCPPEF*NtoN2O*kgtoGg,"ERROR"))</f>
        <v>1.3447842232768119</v>
      </c>
      <c r="AO1137" s="94">
        <f>IF('Net zero activities &amp; levers'!$C$14="Off",'Activity data'!BH67*UDCPPEF*NtoN2O*kgtoGg,IF('Net zero activities &amp; levers'!$C$14="On",'Net zero Activity data'!BH67*UDCPPEF*NtoN2O*kgtoGg,"ERROR"))</f>
        <v>1.3664233006894375</v>
      </c>
      <c r="AP1137" s="94">
        <f>IF('Net zero activities &amp; levers'!$C$14="Off",'Activity data'!BI67*UDCPPEF*NtoN2O*kgtoGg,IF('Net zero activities &amp; levers'!$C$14="On",'Net zero Activity data'!BI67*UDCPPEF*NtoN2O*kgtoGg,"ERROR"))</f>
        <v>1.3888025342310863</v>
      </c>
      <c r="AQ1137" s="94">
        <f>IF('Net zero activities &amp; levers'!$C$14="Off",'Activity data'!BJ67*UDCPPEF*NtoN2O*kgtoGg,IF('Net zero activities &amp; levers'!$C$14="On",'Net zero Activity data'!BJ67*UDCPPEF*NtoN2O*kgtoGg,"ERROR"))</f>
        <v>1.4122299428191007</v>
      </c>
      <c r="AR1137" s="94">
        <f>IF('Net zero activities &amp; levers'!$C$14="Off",'Activity data'!BK67*UDCPPEF*NtoN2O*kgtoGg,IF('Net zero activities &amp; levers'!$C$14="On",'Net zero Activity data'!BK67*UDCPPEF*NtoN2O*kgtoGg,"ERROR"))</f>
        <v>1.4367761184195498</v>
      </c>
      <c r="AS1137" s="94">
        <f>IF('Net zero activities &amp; levers'!$C$14="Off",'Activity data'!BL67*UDCPPEF*NtoN2O*kgtoGg,IF('Net zero activities &amp; levers'!$C$14="On",'Net zero Activity data'!BL67*UDCPPEF*NtoN2O*kgtoGg,"ERROR"))</f>
        <v>1.4625073804549613</v>
      </c>
      <c r="AT1137" s="94">
        <f>IF('Net zero activities &amp; levers'!$C$14="Off",'Activity data'!BM67*UDCPPEF*NtoN2O*kgtoGg,IF('Net zero activities &amp; levers'!$C$14="On",'Net zero Activity data'!BM67*UDCPPEF*NtoN2O*kgtoGg,"ERROR"))</f>
        <v>1.4875639554845237</v>
      </c>
      <c r="AU1137" s="94">
        <f>IF('Net zero activities &amp; levers'!$C$14="Off",'Activity data'!BN67*UDCPPEF*NtoN2O*kgtoGg,IF('Net zero activities &amp; levers'!$C$14="On",'Net zero Activity data'!BN67*UDCPPEF*NtoN2O*kgtoGg,"ERROR"))</f>
        <v>1.5138107323333667</v>
      </c>
      <c r="AV1137" s="94">
        <f>IF('Net zero activities &amp; levers'!$C$14="Off",'Activity data'!BO67*UDCPPEF*NtoN2O*kgtoGg,IF('Net zero activities &amp; levers'!$C$14="On",'Net zero Activity data'!BO67*UDCPPEF*NtoN2O*kgtoGg,"ERROR"))</f>
        <v>1.5419636191847106</v>
      </c>
      <c r="AW1137" s="94">
        <f>IF('Net zero activities &amp; levers'!$C$14="Off",'Activity data'!BP67*UDCPPEF*NtoN2O*kgtoGg,IF('Net zero activities &amp; levers'!$C$14="On",'Net zero Activity data'!BP67*UDCPPEF*NtoN2O*kgtoGg,"ERROR"))</f>
        <v>1.5717498205774141</v>
      </c>
      <c r="AY1137" s="79"/>
    </row>
    <row r="1138" spans="1:51" x14ac:dyDescent="0.25">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0.73383920392416035</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0.73361211713804919</v>
      </c>
      <c r="T1138" s="94">
        <f>IF('Net zero activities &amp; levers'!$C$14="Off",'Activity data'!AM68*UDCPPEF*NtoN2O*kgtoGg,IF('Net zero activities &amp; levers'!$C$14="On",'Net zero Activity data'!AM68*UDCPPEF*NtoN2O*kgtoGg,"ERROR"))</f>
        <v>0.74590517767950448</v>
      </c>
      <c r="U1138" s="94">
        <f>IF('Net zero activities &amp; levers'!$C$14="Off",'Activity data'!AN68*UDCPPEF*NtoN2O*kgtoGg,IF('Net zero activities &amp; levers'!$C$14="On",'Net zero Activity data'!AN68*UDCPPEF*NtoN2O*kgtoGg,"ERROR"))</f>
        <v>0.74978093748788832</v>
      </c>
      <c r="V1138" s="94">
        <f>IF('Net zero activities &amp; levers'!$C$14="Off",'Activity data'!AO68*UDCPPEF*NtoN2O*kgtoGg,IF('Net zero activities &amp; levers'!$C$14="On",'Net zero Activity data'!AO68*UDCPPEF*NtoN2O*kgtoGg,"ERROR"))</f>
        <v>0.74854534533959793</v>
      </c>
      <c r="W1138" s="94">
        <f>IF('Net zero activities &amp; levers'!$C$14="Off",'Activity data'!AP68*UDCPPEF*NtoN2O*kgtoGg,IF('Net zero activities &amp; levers'!$C$14="On",'Net zero Activity data'!AP68*UDCPPEF*NtoN2O*kgtoGg,"ERROR"))</f>
        <v>0.75031194743140117</v>
      </c>
      <c r="X1138" s="94">
        <f>IF('Net zero activities &amp; levers'!$C$14="Off",'Activity data'!AQ68*UDCPPEF*NtoN2O*kgtoGg,IF('Net zero activities &amp; levers'!$C$14="On",'Net zero Activity data'!AQ68*UDCPPEF*NtoN2O*kgtoGg,"ERROR"))</f>
        <v>0.75271244528755776</v>
      </c>
      <c r="Y1138" s="94">
        <f>IF('Net zero activities &amp; levers'!$C$14="Off",'Activity data'!AR68*UDCPPEF*NtoN2O*kgtoGg,IF('Net zero activities &amp; levers'!$C$14="On",'Net zero Activity data'!AR68*UDCPPEF*NtoN2O*kgtoGg,"ERROR"))</f>
        <v>0.75608601326275693</v>
      </c>
      <c r="Z1138" s="94">
        <f>IF('Net zero activities &amp; levers'!$C$14="Off",'Activity data'!AS68*UDCPPEF*NtoN2O*kgtoGg,IF('Net zero activities &amp; levers'!$C$14="On",'Net zero Activity data'!AS68*UDCPPEF*NtoN2O*kgtoGg,"ERROR"))</f>
        <v>0.76014293834319391</v>
      </c>
      <c r="AA1138" s="94">
        <f>IF('Net zero activities &amp; levers'!$C$14="Off",'Activity data'!AT68*UDCPPEF*NtoN2O*kgtoGg,IF('Net zero activities &amp; levers'!$C$14="On",'Net zero Activity data'!AT68*UDCPPEF*NtoN2O*kgtoGg,"ERROR"))</f>
        <v>0.76489870958149553</v>
      </c>
      <c r="AB1138" s="94">
        <f>IF('Net zero activities &amp; levers'!$C$14="Off",'Activity data'!AU68*UDCPPEF*NtoN2O*kgtoGg,IF('Net zero activities &amp; levers'!$C$14="On",'Net zero Activity data'!AU68*UDCPPEF*NtoN2O*kgtoGg,"ERROR"))</f>
        <v>0.7710492207616283</v>
      </c>
      <c r="AC1138" s="94">
        <f>IF('Net zero activities &amp; levers'!$C$14="Off",'Activity data'!AV68*UDCPPEF*NtoN2O*kgtoGg,IF('Net zero activities &amp; levers'!$C$14="On",'Net zero Activity data'!AV68*UDCPPEF*NtoN2O*kgtoGg,"ERROR"))</f>
        <v>0.77871922146993877</v>
      </c>
      <c r="AD1138" s="94">
        <f>IF('Net zero activities &amp; levers'!$C$14="Off",'Activity data'!AW68*UDCPPEF*NtoN2O*kgtoGg,IF('Net zero activities &amp; levers'!$C$14="On",'Net zero Activity data'!AW68*UDCPPEF*NtoN2O*kgtoGg,"ERROR"))</f>
        <v>0.7876452865513609</v>
      </c>
      <c r="AE1138" s="94">
        <f>IF('Net zero activities &amp; levers'!$C$14="Off",'Activity data'!AX68*UDCPPEF*NtoN2O*kgtoGg,IF('Net zero activities &amp; levers'!$C$14="On",'Net zero Activity data'!AX68*UDCPPEF*NtoN2O*kgtoGg,"ERROR"))</f>
        <v>0.79705725696463914</v>
      </c>
      <c r="AF1138" s="94">
        <f>IF('Net zero activities &amp; levers'!$C$14="Off",'Activity data'!AY68*UDCPPEF*NtoN2O*kgtoGg,IF('Net zero activities &amp; levers'!$C$14="On",'Net zero Activity data'!AY68*UDCPPEF*NtoN2O*kgtoGg,"ERROR"))</f>
        <v>0.80705322864690143</v>
      </c>
      <c r="AG1138" s="94">
        <f>IF('Net zero activities &amp; levers'!$C$14="Off",'Activity data'!AZ68*UDCPPEF*NtoN2O*kgtoGg,IF('Net zero activities &amp; levers'!$C$14="On",'Net zero Activity data'!AZ68*UDCPPEF*NtoN2O*kgtoGg,"ERROR"))</f>
        <v>0.81857504671196002</v>
      </c>
      <c r="AH1138" s="94">
        <f>IF('Net zero activities &amp; levers'!$C$14="Off",'Activity data'!BA68*UDCPPEF*NtoN2O*kgtoGg,IF('Net zero activities &amp; levers'!$C$14="On",'Net zero Activity data'!BA68*UDCPPEF*NtoN2O*kgtoGg,"ERROR"))</f>
        <v>0.83077687676899459</v>
      </c>
      <c r="AI1138" s="94">
        <f>IF('Net zero activities &amp; levers'!$C$14="Off",'Activity data'!BB68*UDCPPEF*NtoN2O*kgtoGg,IF('Net zero activities &amp; levers'!$C$14="On",'Net zero Activity data'!BB68*UDCPPEF*NtoN2O*kgtoGg,"ERROR"))</f>
        <v>0.84370609561560506</v>
      </c>
      <c r="AJ1138" s="94">
        <f>IF('Net zero activities &amp; levers'!$C$14="Off",'Activity data'!BC68*UDCPPEF*NtoN2O*kgtoGg,IF('Net zero activities &amp; levers'!$C$14="On",'Net zero Activity data'!BC68*UDCPPEF*NtoN2O*kgtoGg,"ERROR"))</f>
        <v>0.85745079429509208</v>
      </c>
      <c r="AK1138" s="94">
        <f>IF('Net zero activities &amp; levers'!$C$14="Off",'Activity data'!BD68*UDCPPEF*NtoN2O*kgtoGg,IF('Net zero activities &amp; levers'!$C$14="On",'Net zero Activity data'!BD68*UDCPPEF*NtoN2O*kgtoGg,"ERROR"))</f>
        <v>0.87179605010713312</v>
      </c>
      <c r="AL1138" s="94">
        <f>IF('Net zero activities &amp; levers'!$C$14="Off",'Activity data'!BE68*UDCPPEF*NtoN2O*kgtoGg,IF('Net zero activities &amp; levers'!$C$14="On",'Net zero Activity data'!BE68*UDCPPEF*NtoN2O*kgtoGg,"ERROR"))</f>
        <v>0.88628167702567007</v>
      </c>
      <c r="AM1138" s="94">
        <f>IF('Net zero activities &amp; levers'!$C$14="Off",'Activity data'!BF68*UDCPPEF*NtoN2O*kgtoGg,IF('Net zero activities &amp; levers'!$C$14="On",'Net zero Activity data'!BF68*UDCPPEF*NtoN2O*kgtoGg,"ERROR"))</f>
        <v>0.90073033515612888</v>
      </c>
      <c r="AN1138" s="94">
        <f>IF('Net zero activities &amp; levers'!$C$14="Off",'Activity data'!BG68*UDCPPEF*NtoN2O*kgtoGg,IF('Net zero activities &amp; levers'!$C$14="On",'Net zero Activity data'!BG68*UDCPPEF*NtoN2O*kgtoGg,"ERROR"))</f>
        <v>0.9158072571831819</v>
      </c>
      <c r="AO1138" s="94">
        <f>IF('Net zero activities &amp; levers'!$C$14="Off",'Activity data'!BH68*UDCPPEF*NtoN2O*kgtoGg,IF('Net zero activities &amp; levers'!$C$14="On",'Net zero Activity data'!BH68*UDCPPEF*NtoN2O*kgtoGg,"ERROR"))</f>
        <v>0.93054361695764665</v>
      </c>
      <c r="AP1138" s="94">
        <f>IF('Net zero activities &amp; levers'!$C$14="Off",'Activity data'!BI68*UDCPPEF*NtoN2O*kgtoGg,IF('Net zero activities &amp; levers'!$C$14="On",'Net zero Activity data'!BI68*UDCPPEF*NtoN2O*kgtoGg,"ERROR"))</f>
        <v>0.94578402812018958</v>
      </c>
      <c r="AQ1138" s="94">
        <f>IF('Net zero activities &amp; levers'!$C$14="Off",'Activity data'!BJ68*UDCPPEF*NtoN2O*kgtoGg,IF('Net zero activities &amp; levers'!$C$14="On",'Net zero Activity data'!BJ68*UDCPPEF*NtoN2O*kgtoGg,"ERROR"))</f>
        <v>0.96173825366101318</v>
      </c>
      <c r="AR1138" s="94">
        <f>IF('Net zero activities &amp; levers'!$C$14="Off",'Activity data'!BK68*UDCPPEF*NtoN2O*kgtoGg,IF('Net zero activities &amp; levers'!$C$14="On",'Net zero Activity data'!BK68*UDCPPEF*NtoN2O*kgtoGg,"ERROR"))</f>
        <v>0.97845436719200618</v>
      </c>
      <c r="AS1138" s="94">
        <f>IF('Net zero activities &amp; levers'!$C$14="Off",'Activity data'!BL68*UDCPPEF*NtoN2O*kgtoGg,IF('Net zero activities &amp; levers'!$C$14="On",'Net zero Activity data'!BL68*UDCPPEF*NtoN2O*kgtoGg,"ERROR"))</f>
        <v>0.99597753269367439</v>
      </c>
      <c r="AT1138" s="94">
        <f>IF('Net zero activities &amp; levers'!$C$14="Off",'Activity data'!BM68*UDCPPEF*NtoN2O*kgtoGg,IF('Net zero activities &amp; levers'!$C$14="On",'Net zero Activity data'!BM68*UDCPPEF*NtoN2O*kgtoGg,"ERROR"))</f>
        <v>1.0130412317280915</v>
      </c>
      <c r="AU1138" s="94">
        <f>IF('Net zero activities &amp; levers'!$C$14="Off",'Activity data'!BN68*UDCPPEF*NtoN2O*kgtoGg,IF('Net zero activities &amp; levers'!$C$14="On",'Net zero Activity data'!BN68*UDCPPEF*NtoN2O*kgtoGg,"ERROR"))</f>
        <v>1.0309154663449043</v>
      </c>
      <c r="AV1138" s="94">
        <f>IF('Net zero activities &amp; levers'!$C$14="Off",'Activity data'!BO68*UDCPPEF*NtoN2O*kgtoGg,IF('Net zero activities &amp; levers'!$C$14="On",'Net zero Activity data'!BO68*UDCPPEF*NtoN2O*kgtoGg,"ERROR"))</f>
        <v>1.0500877749151918</v>
      </c>
      <c r="AW1138" s="94">
        <f>IF('Net zero activities &amp; levers'!$C$14="Off",'Activity data'!BP68*UDCPPEF*NtoN2O*kgtoGg,IF('Net zero activities &amp; levers'!$C$14="On",'Net zero Activity data'!BP68*UDCPPEF*NtoN2O*kgtoGg,"ERROR"))</f>
        <v>1.0703723818634268</v>
      </c>
      <c r="AY1138" s="79"/>
    </row>
    <row r="1139" spans="1:51" x14ac:dyDescent="0.25">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13.711253827544148</v>
      </c>
      <c r="S1139" s="94">
        <f>IF('Net zero activities &amp; levers'!$C$14="Off",'Activity data'!AL69*UDCPPEF*NtoN2O*kgtoGg,IF('Net zero activities &amp; levers'!$C$14="On",'Net zero Activity data'!AL69*UDCPPEF*NtoN2O*kgtoGg,"ERROR"))</f>
        <v>12.167472344559267</v>
      </c>
      <c r="T1139" s="94">
        <f>IF('Net zero activities &amp; levers'!$C$14="Off",'Activity data'!AM69*UDCPPEF*NtoN2O*kgtoGg,IF('Net zero activities &amp; levers'!$C$14="On",'Net zero Activity data'!AM69*UDCPPEF*NtoN2O*kgtoGg,"ERROR"))</f>
        <v>12.622596814836001</v>
      </c>
      <c r="U1139" s="94">
        <f>IF('Net zero activities &amp; levers'!$C$14="Off",'Activity data'!AN69*UDCPPEF*NtoN2O*kgtoGg,IF('Net zero activities &amp; levers'!$C$14="On",'Net zero Activity data'!AN69*UDCPPEF*NtoN2O*kgtoGg,"ERROR"))</f>
        <v>12.650195980961469</v>
      </c>
      <c r="V1139" s="94">
        <f>IF('Net zero activities &amp; levers'!$C$14="Off",'Activity data'!AO69*UDCPPEF*NtoN2O*kgtoGg,IF('Net zero activities &amp; levers'!$C$14="On",'Net zero Activity data'!AO69*UDCPPEF*NtoN2O*kgtoGg,"ERROR"))</f>
        <v>12.408765253272689</v>
      </c>
      <c r="W1139" s="94">
        <f>IF('Net zero activities &amp; levers'!$C$14="Off",'Activity data'!AP69*UDCPPEF*NtoN2O*kgtoGg,IF('Net zero activities &amp; levers'!$C$14="On",'Net zero Activity data'!AP69*UDCPPEF*NtoN2O*kgtoGg,"ERROR"))</f>
        <v>12.297144933225404</v>
      </c>
      <c r="X1139" s="94">
        <f>IF('Net zero activities &amp; levers'!$C$14="Off",'Activity data'!AQ69*UDCPPEF*NtoN2O*kgtoGg,IF('Net zero activities &amp; levers'!$C$14="On",'Net zero Activity data'!AQ69*UDCPPEF*NtoN2O*kgtoGg,"ERROR"))</f>
        <v>12.203458002186826</v>
      </c>
      <c r="Y1139" s="94">
        <f>IF('Net zero activities &amp; levers'!$C$14="Off",'Activity data'!AR69*UDCPPEF*NtoN2O*kgtoGg,IF('Net zero activities &amp; levers'!$C$14="On",'Net zero Activity data'!AR69*UDCPPEF*NtoN2O*kgtoGg,"ERROR"))</f>
        <v>12.15961053541027</v>
      </c>
      <c r="Z1139" s="94">
        <f>IF('Net zero activities &amp; levers'!$C$14="Off",'Activity data'!AS69*UDCPPEF*NtoN2O*kgtoGg,IF('Net zero activities &amp; levers'!$C$14="On",'Net zero Activity data'!AS69*UDCPPEF*NtoN2O*kgtoGg,"ERROR"))</f>
        <v>12.149085365432185</v>
      </c>
      <c r="AA1139" s="94">
        <f>IF('Net zero activities &amp; levers'!$C$14="Off",'Activity data'!AT69*UDCPPEF*NtoN2O*kgtoGg,IF('Net zero activities &amp; levers'!$C$14="On",'Net zero Activity data'!AT69*UDCPPEF*NtoN2O*kgtoGg,"ERROR"))</f>
        <v>12.171247503735771</v>
      </c>
      <c r="AB1139" s="94">
        <f>IF('Net zero activities &amp; levers'!$C$14="Off",'Activity data'!AU69*UDCPPEF*NtoN2O*kgtoGg,IF('Net zero activities &amp; levers'!$C$14="On",'Net zero Activity data'!AU69*UDCPPEF*NtoN2O*kgtoGg,"ERROR"))</f>
        <v>12.256356476760155</v>
      </c>
      <c r="AC1139" s="94">
        <f>IF('Net zero activities &amp; levers'!$C$14="Off",'Activity data'!AV69*UDCPPEF*NtoN2O*kgtoGg,IF('Net zero activities &amp; levers'!$C$14="On",'Net zero Activity data'!AV69*UDCPPEF*NtoN2O*kgtoGg,"ERROR"))</f>
        <v>12.40675784842402</v>
      </c>
      <c r="AD1139" s="94">
        <f>IF('Net zero activities &amp; levers'!$C$14="Off",'Activity data'!AW69*UDCPPEF*NtoN2O*kgtoGg,IF('Net zero activities &amp; levers'!$C$14="On",'Net zero Activity data'!AW69*UDCPPEF*NtoN2O*kgtoGg,"ERROR"))</f>
        <v>12.501743161847511</v>
      </c>
      <c r="AE1139" s="94">
        <f>IF('Net zero activities &amp; levers'!$C$14="Off",'Activity data'!AX69*UDCPPEF*NtoN2O*kgtoGg,IF('Net zero activities &amp; levers'!$C$14="On",'Net zero Activity data'!AX69*UDCPPEF*NtoN2O*kgtoGg,"ERROR"))</f>
        <v>12.60502805894922</v>
      </c>
      <c r="AF1139" s="94">
        <f>IF('Net zero activities &amp; levers'!$C$14="Off",'Activity data'!AY69*UDCPPEF*NtoN2O*kgtoGg,IF('Net zero activities &amp; levers'!$C$14="On",'Net zero Activity data'!AY69*UDCPPEF*NtoN2O*kgtoGg,"ERROR"))</f>
        <v>12.719430887723828</v>
      </c>
      <c r="AG1139" s="94">
        <f>IF('Net zero activities &amp; levers'!$C$14="Off",'Activity data'!AZ69*UDCPPEF*NtoN2O*kgtoGg,IF('Net zero activities &amp; levers'!$C$14="On",'Net zero Activity data'!AZ69*UDCPPEF*NtoN2O*kgtoGg,"ERROR"))</f>
        <v>12.882714312835496</v>
      </c>
      <c r="AH1139" s="94">
        <f>IF('Net zero activities &amp; levers'!$C$14="Off",'Activity data'!BA69*UDCPPEF*NtoN2O*kgtoGg,IF('Net zero activities &amp; levers'!$C$14="On",'Net zero Activity data'!BA69*UDCPPEF*NtoN2O*kgtoGg,"ERROR"))</f>
        <v>13.056230455013722</v>
      </c>
      <c r="AI1139" s="94">
        <f>IF('Net zero activities &amp; levers'!$C$14="Off",'Activity data'!BB69*UDCPPEF*NtoN2O*kgtoGg,IF('Net zero activities &amp; levers'!$C$14="On",'Net zero Activity data'!BB69*UDCPPEF*NtoN2O*kgtoGg,"ERROR"))</f>
        <v>13.239863214420293</v>
      </c>
      <c r="AJ1139" s="94">
        <f>IF('Net zero activities &amp; levers'!$C$14="Off",'Activity data'!BC69*UDCPPEF*NtoN2O*kgtoGg,IF('Net zero activities &amp; levers'!$C$14="On",'Net zero Activity data'!BC69*UDCPPEF*NtoN2O*kgtoGg,"ERROR"))</f>
        <v>13.435520122130086</v>
      </c>
      <c r="AK1139" s="94">
        <f>IF('Net zero activities &amp; levers'!$C$14="Off",'Activity data'!BD69*UDCPPEF*NtoN2O*kgtoGg,IF('Net zero activities &amp; levers'!$C$14="On",'Net zero Activity data'!BD69*UDCPPEF*NtoN2O*kgtoGg,"ERROR"))</f>
        <v>13.63361795903238</v>
      </c>
      <c r="AL1139" s="94">
        <f>IF('Net zero activities &amp; levers'!$C$14="Off",'Activity data'!BE69*UDCPPEF*NtoN2O*kgtoGg,IF('Net zero activities &amp; levers'!$C$14="On",'Net zero Activity data'!BE69*UDCPPEF*NtoN2O*kgtoGg,"ERROR"))</f>
        <v>13.815911970842766</v>
      </c>
      <c r="AM1139" s="94">
        <f>IF('Net zero activities &amp; levers'!$C$14="Off",'Activity data'!BF69*UDCPPEF*NtoN2O*kgtoGg,IF('Net zero activities &amp; levers'!$C$14="On",'Net zero Activity data'!BF69*UDCPPEF*NtoN2O*kgtoGg,"ERROR"))</f>
        <v>13.975883703614199</v>
      </c>
      <c r="AN1139" s="94">
        <f>IF('Net zero activities &amp; levers'!$C$14="Off",'Activity data'!BG69*UDCPPEF*NtoN2O*kgtoGg,IF('Net zero activities &amp; levers'!$C$14="On",'Net zero Activity data'!BG69*UDCPPEF*NtoN2O*kgtoGg,"ERROR"))</f>
        <v>14.209111318688663</v>
      </c>
      <c r="AO1139" s="94">
        <f>IF('Net zero activities &amp; levers'!$C$14="Off",'Activity data'!BH69*UDCPPEF*NtoN2O*kgtoGg,IF('Net zero activities &amp; levers'!$C$14="On",'Net zero Activity data'!BH69*UDCPPEF*NtoN2O*kgtoGg,"ERROR"))</f>
        <v>14.413852977697637</v>
      </c>
      <c r="AP1139" s="94">
        <f>IF('Net zero activities &amp; levers'!$C$14="Off",'Activity data'!BI69*UDCPPEF*NtoN2O*kgtoGg,IF('Net zero activities &amp; levers'!$C$14="On",'Net zero Activity data'!BI69*UDCPPEF*NtoN2O*kgtoGg,"ERROR"))</f>
        <v>14.619613292966791</v>
      </c>
      <c r="AQ1139" s="94">
        <f>IF('Net zero activities &amp; levers'!$C$14="Off",'Activity data'!BJ69*UDCPPEF*NtoN2O*kgtoGg,IF('Net zero activities &amp; levers'!$C$14="On",'Net zero Activity data'!BJ69*UDCPPEF*NtoN2O*kgtoGg,"ERROR"))</f>
        <v>14.832446837086621</v>
      </c>
      <c r="AR1139" s="94">
        <f>IF('Net zero activities &amp; levers'!$C$14="Off",'Activity data'!BK69*UDCPPEF*NtoN2O*kgtoGg,IF('Net zero activities &amp; levers'!$C$14="On",'Net zero Activity data'!BK69*UDCPPEF*NtoN2O*kgtoGg,"ERROR"))</f>
        <v>15.052834584872441</v>
      </c>
      <c r="AS1139" s="94">
        <f>IF('Net zero activities &amp; levers'!$C$14="Off",'Activity data'!BL69*UDCPPEF*NtoN2O*kgtoGg,IF('Net zero activities &amp; levers'!$C$14="On",'Net zero Activity data'!BL69*UDCPPEF*NtoN2O*kgtoGg,"ERROR"))</f>
        <v>15.28106125503836</v>
      </c>
      <c r="AT1139" s="94">
        <f>IF('Net zero activities &amp; levers'!$C$14="Off",'Activity data'!BM69*UDCPPEF*NtoN2O*kgtoGg,IF('Net zero activities &amp; levers'!$C$14="On",'Net zero Activity data'!BM69*UDCPPEF*NtoN2O*kgtoGg,"ERROR"))</f>
        <v>15.476684087743651</v>
      </c>
      <c r="AU1139" s="94">
        <f>IF('Net zero activities &amp; levers'!$C$14="Off",'Activity data'!BN69*UDCPPEF*NtoN2O*kgtoGg,IF('Net zero activities &amp; levers'!$C$14="On",'Net zero Activity data'!BN69*UDCPPEF*NtoN2O*kgtoGg,"ERROR"))</f>
        <v>15.679062284967117</v>
      </c>
      <c r="AV1139" s="94">
        <f>IF('Net zero activities &amp; levers'!$C$14="Off",'Activity data'!BO69*UDCPPEF*NtoN2O*kgtoGg,IF('Net zero activities &amp; levers'!$C$14="On",'Net zero Activity data'!BO69*UDCPPEF*NtoN2O*kgtoGg,"ERROR"))</f>
        <v>15.901109933487049</v>
      </c>
      <c r="AW1139" s="94">
        <f>IF('Net zero activities &amp; levers'!$C$14="Off",'Activity data'!BP69*UDCPPEF*NtoN2O*kgtoGg,IF('Net zero activities &amp; levers'!$C$14="On",'Net zero Activity data'!BP69*UDCPPEF*NtoN2O*kgtoGg,"ERROR"))</f>
        <v>16.135320793076126</v>
      </c>
      <c r="AY1139" s="79"/>
    </row>
    <row r="1140" spans="1:51" x14ac:dyDescent="0.25">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8.621647483145102</v>
      </c>
      <c r="S1140" s="94">
        <f>IF('Net zero activities &amp; levers'!$C$14="Off",'Activity data'!AL70*UDCPPEF*NtoN2O*kgtoGg,IF('Net zero activities &amp; levers'!$C$14="On",'Net zero Activity data'!AL70*UDCPPEF*NtoN2O*kgtoGg,"ERROR"))</f>
        <v>7.6509164395286078</v>
      </c>
      <c r="T1140" s="94">
        <f>IF('Net zero activities &amp; levers'!$C$14="Off",'Activity data'!AM70*UDCPPEF*NtoN2O*kgtoGg,IF('Net zero activities &amp; levers'!$C$14="On",'Net zero Activity data'!AM70*UDCPPEF*NtoN2O*kgtoGg,"ERROR"))</f>
        <v>7.9370990741025862</v>
      </c>
      <c r="U1140" s="94">
        <f>IF('Net zero activities &amp; levers'!$C$14="Off",'Activity data'!AN70*UDCPPEF*NtoN2O*kgtoGg,IF('Net zero activities &amp; levers'!$C$14="On",'Net zero Activity data'!AN70*UDCPPEF*NtoN2O*kgtoGg,"ERROR"))</f>
        <v>7.9544534520577637</v>
      </c>
      <c r="V1140" s="94">
        <f>IF('Net zero activities &amp; levers'!$C$14="Off",'Activity data'!AO70*UDCPPEF*NtoN2O*kgtoGg,IF('Net zero activities &amp; levers'!$C$14="On",'Net zero Activity data'!AO70*UDCPPEF*NtoN2O*kgtoGg,"ERROR"))</f>
        <v>7.802641615451666</v>
      </c>
      <c r="W1140" s="94">
        <f>IF('Net zero activities &amp; levers'!$C$14="Off",'Activity data'!AP70*UDCPPEF*NtoN2O*kgtoGg,IF('Net zero activities &amp; levers'!$C$14="On",'Net zero Activity data'!AP70*UDCPPEF*NtoN2O*kgtoGg,"ERROR"))</f>
        <v>7.7324546680354986</v>
      </c>
      <c r="X1140" s="94">
        <f>IF('Net zero activities &amp; levers'!$C$14="Off",'Activity data'!AQ70*UDCPPEF*NtoN2O*kgtoGg,IF('Net zero activities &amp; levers'!$C$14="On",'Net zero Activity data'!AQ70*UDCPPEF*NtoN2O*kgtoGg,"ERROR"))</f>
        <v>7.6735442501151701</v>
      </c>
      <c r="Y1140" s="94">
        <f>IF('Net zero activities &amp; levers'!$C$14="Off",'Activity data'!AR70*UDCPPEF*NtoN2O*kgtoGg,IF('Net zero activities &amp; levers'!$C$14="On",'Net zero Activity data'!AR70*UDCPPEF*NtoN2O*kgtoGg,"ERROR"))</f>
        <v>7.6459729275846975</v>
      </c>
      <c r="Z1140" s="94">
        <f>IF('Net zero activities &amp; levers'!$C$14="Off",'Activity data'!AS70*UDCPPEF*NtoN2O*kgtoGg,IF('Net zero activities &amp; levers'!$C$14="On",'Net zero Activity data'!AS70*UDCPPEF*NtoN2O*kgtoGg,"ERROR"))</f>
        <v>7.6393546921999143</v>
      </c>
      <c r="AA1140" s="94">
        <f>IF('Net zero activities &amp; levers'!$C$14="Off",'Activity data'!AT70*UDCPPEF*NtoN2O*kgtoGg,IF('Net zero activities &amp; levers'!$C$14="On",'Net zero Activity data'!AT70*UDCPPEF*NtoN2O*kgtoGg,"ERROR"))</f>
        <v>7.6532902626684836</v>
      </c>
      <c r="AB1140" s="94">
        <f>IF('Net zero activities &amp; levers'!$C$14="Off",'Activity data'!AU70*UDCPPEF*NtoN2O*kgtoGg,IF('Net zero activities &amp; levers'!$C$14="On",'Net zero Activity data'!AU70*UDCPPEF*NtoN2O*kgtoGg,"ERROR"))</f>
        <v>7.7068068536599466</v>
      </c>
      <c r="AC1140" s="94">
        <f>IF('Net zero activities &amp; levers'!$C$14="Off",'Activity data'!AV70*UDCPPEF*NtoN2O*kgtoGg,IF('Net zero activities &amp; levers'!$C$14="On",'Net zero Activity data'!AV70*UDCPPEF*NtoN2O*kgtoGg,"ERROR"))</f>
        <v>7.8013793576611761</v>
      </c>
      <c r="AD1140" s="94">
        <f>IF('Net zero activities &amp; levers'!$C$14="Off",'Activity data'!AW70*UDCPPEF*NtoN2O*kgtoGg,IF('Net zero activities &amp; levers'!$C$14="On",'Net zero Activity data'!AW70*UDCPPEF*NtoN2O*kgtoGg,"ERROR"))</f>
        <v>7.8611061994740128</v>
      </c>
      <c r="AE1140" s="94">
        <f>IF('Net zero activities &amp; levers'!$C$14="Off",'Activity data'!AX70*UDCPPEF*NtoN2O*kgtoGg,IF('Net zero activities &amp; levers'!$C$14="On",'Net zero Activity data'!AX70*UDCPPEF*NtoN2O*kgtoGg,"ERROR"))</f>
        <v>7.9260518262083819</v>
      </c>
      <c r="AF1140" s="94">
        <f>IF('Net zero activities &amp; levers'!$C$14="Off",'Activity data'!AY70*UDCPPEF*NtoN2O*kgtoGg,IF('Net zero activities &amp; levers'!$C$14="On",'Net zero Activity data'!AY70*UDCPPEF*NtoN2O*kgtoGg,"ERROR"))</f>
        <v>7.9979884173600837</v>
      </c>
      <c r="AG1140" s="94">
        <f>IF('Net zero activities &amp; levers'!$C$14="Off",'Activity data'!AZ70*UDCPPEF*NtoN2O*kgtoGg,IF('Net zero activities &amp; levers'!$C$14="On",'Net zero Activity data'!AZ70*UDCPPEF*NtoN2O*kgtoGg,"ERROR"))</f>
        <v>8.1006611669758257</v>
      </c>
      <c r="AH1140" s="94">
        <f>IF('Net zero activities &amp; levers'!$C$14="Off",'Activity data'!BA70*UDCPPEF*NtoN2O*kgtoGg,IF('Net zero activities &amp; levers'!$C$14="On",'Net zero Activity data'!BA70*UDCPPEF*NtoN2O*kgtoGg,"ERROR"))</f>
        <v>8.2097682573493316</v>
      </c>
      <c r="AI1140" s="94">
        <f>IF('Net zero activities &amp; levers'!$C$14="Off",'Activity data'!BB70*UDCPPEF*NtoN2O*kgtoGg,IF('Net zero activities &amp; levers'!$C$14="On",'Net zero Activity data'!BB70*UDCPPEF*NtoN2O*kgtoGg,"ERROR"))</f>
        <v>8.3252366848085479</v>
      </c>
      <c r="AJ1140" s="94">
        <f>IF('Net zero activities &amp; levers'!$C$14="Off",'Activity data'!BC70*UDCPPEF*NtoN2O*kgtoGg,IF('Net zero activities &amp; levers'!$C$14="On",'Net zero Activity data'!BC70*UDCPPEF*NtoN2O*kgtoGg,"ERROR"))</f>
        <v>8.4482659064343135</v>
      </c>
      <c r="AK1140" s="94">
        <f>IF('Net zero activities &amp; levers'!$C$14="Off",'Activity data'!BD70*UDCPPEF*NtoN2O*kgtoGg,IF('Net zero activities &amp; levers'!$C$14="On",'Net zero Activity data'!BD70*UDCPPEF*NtoN2O*kgtoGg,"ERROR"))</f>
        <v>8.5728299863081894</v>
      </c>
      <c r="AL1140" s="94">
        <f>IF('Net zero activities &amp; levers'!$C$14="Off",'Activity data'!BE70*UDCPPEF*NtoN2O*kgtoGg,IF('Net zero activities &amp; levers'!$C$14="On",'Net zero Activity data'!BE70*UDCPPEF*NtoN2O*kgtoGg,"ERROR"))</f>
        <v>8.6874566081974383</v>
      </c>
      <c r="AM1140" s="94">
        <f>IF('Net zero activities &amp; levers'!$C$14="Off",'Activity data'!BF70*UDCPPEF*NtoN2O*kgtoGg,IF('Net zero activities &amp; levers'!$C$14="On",'Net zero Activity data'!BF70*UDCPPEF*NtoN2O*kgtoGg,"ERROR"))</f>
        <v>8.7880469629943505</v>
      </c>
      <c r="AN1140" s="94">
        <f>IF('Net zero activities &amp; levers'!$C$14="Off",'Activity data'!BG70*UDCPPEF*NtoN2O*kgtoGg,IF('Net zero activities &amp; levers'!$C$14="On",'Net zero Activity data'!BG70*UDCPPEF*NtoN2O*kgtoGg,"ERROR"))</f>
        <v>8.9347006757618317</v>
      </c>
      <c r="AO1140" s="94">
        <f>IF('Net zero activities &amp; levers'!$C$14="Off",'Activity data'!BH70*UDCPPEF*NtoN2O*kgtoGg,IF('Net zero activities &amp; levers'!$C$14="On",'Net zero Activity data'!BH70*UDCPPEF*NtoN2O*kgtoGg,"ERROR"))</f>
        <v>9.0634423963434738</v>
      </c>
      <c r="AP1140" s="94">
        <f>IF('Net zero activities &amp; levers'!$C$14="Off",'Activity data'!BI70*UDCPPEF*NtoN2O*kgtoGg,IF('Net zero activities &amp; levers'!$C$14="On",'Net zero Activity data'!BI70*UDCPPEF*NtoN2O*kgtoGg,"ERROR"))</f>
        <v>9.1928246488044216</v>
      </c>
      <c r="AQ1140" s="94">
        <f>IF('Net zero activities &amp; levers'!$C$14="Off",'Activity data'!BJ70*UDCPPEF*NtoN2O*kgtoGg,IF('Net zero activities &amp; levers'!$C$14="On",'Net zero Activity data'!BJ70*UDCPPEF*NtoN2O*kgtoGg,"ERROR"))</f>
        <v>9.3266545532806528</v>
      </c>
      <c r="AR1140" s="94">
        <f>IF('Net zero activities &amp; levers'!$C$14="Off",'Activity data'!BK70*UDCPPEF*NtoN2O*kgtoGg,IF('Net zero activities &amp; levers'!$C$14="On",'Net zero Activity data'!BK70*UDCPPEF*NtoN2O*kgtoGg,"ERROR"))</f>
        <v>9.4652345471245862</v>
      </c>
      <c r="AS1140" s="94">
        <f>IF('Net zero activities &amp; levers'!$C$14="Off",'Activity data'!BL70*UDCPPEF*NtoN2O*kgtoGg,IF('Net zero activities &amp; levers'!$C$14="On",'Net zero Activity data'!BL70*UDCPPEF*NtoN2O*kgtoGg,"ERROR"))</f>
        <v>9.6087436616936497</v>
      </c>
      <c r="AT1140" s="94">
        <f>IF('Net zero activities &amp; levers'!$C$14="Off",'Activity data'!BM70*UDCPPEF*NtoN2O*kgtoGg,IF('Net zero activities &amp; levers'!$C$14="On",'Net zero Activity data'!BM70*UDCPPEF*NtoN2O*kgtoGg,"ERROR"))</f>
        <v>9.7317514569290591</v>
      </c>
      <c r="AU1140" s="94">
        <f>IF('Net zero activities &amp; levers'!$C$14="Off",'Activity data'!BN70*UDCPPEF*NtoN2O*kgtoGg,IF('Net zero activities &amp; levers'!$C$14="On",'Net zero Activity data'!BN70*UDCPPEF*NtoN2O*kgtoGg,"ERROR"))</f>
        <v>9.8590070308306945</v>
      </c>
      <c r="AV1140" s="94">
        <f>IF('Net zero activities &amp; levers'!$C$14="Off",'Activity data'!BO70*UDCPPEF*NtoN2O*kgtoGg,IF('Net zero activities &amp; levers'!$C$14="On",'Net zero Activity data'!BO70*UDCPPEF*NtoN2O*kgtoGg,"ERROR"))</f>
        <v>9.9986307715971563</v>
      </c>
      <c r="AW1140" s="94">
        <f>IF('Net zero activities &amp; levers'!$C$14="Off",'Activity data'!BP70*UDCPPEF*NtoN2O*kgtoGg,IF('Net zero activities &amp; levers'!$C$14="On",'Net zero Activity data'!BP70*UDCPPEF*NtoN2O*kgtoGg,"ERROR"))</f>
        <v>10.145902749309721</v>
      </c>
      <c r="AY1140" s="79"/>
    </row>
    <row r="1141" spans="1:51" x14ac:dyDescent="0.25">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5">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5.8847857186566284</v>
      </c>
      <c r="T1142" s="94">
        <f>IF('Net zero activities &amp; levers'!$C$14="Off",'Activity data'!AM72*UDSOEF*NtoN2O*kgtoGg,IF('Net zero activities &amp; levers'!$C$14="On",'Net zero Activity data'!AM72*UDSOEF*NtoN2O*kgtoGg,"ERROR"))</f>
        <v>5.8886494810801731</v>
      </c>
      <c r="U1142" s="94">
        <f>IF('Net zero activities &amp; levers'!$C$14="Off",'Activity data'!AN72*UDSOEF*NtoN2O*kgtoGg,IF('Net zero activities &amp; levers'!$C$14="On",'Net zero Activity data'!AN72*UDSOEF*NtoN2O*kgtoGg,"ERROR"))</f>
        <v>5.8866482068813086</v>
      </c>
      <c r="V1142" s="94">
        <f>IF('Net zero activities &amp; levers'!$C$14="Off",'Activity data'!AO72*UDSOEF*NtoN2O*kgtoGg,IF('Net zero activities &amp; levers'!$C$14="On",'Net zero Activity data'!AO72*UDSOEF*NtoN2O*kgtoGg,"ERROR"))</f>
        <v>5.8860770614116298</v>
      </c>
      <c r="W1142" s="94">
        <f>IF('Net zero activities &amp; levers'!$C$14="Off",'Activity data'!AP72*UDSOEF*NtoN2O*kgtoGg,IF('Net zero activities &amp; levers'!$C$14="On",'Net zero Activity data'!AP72*UDSOEF*NtoN2O*kgtoGg,"ERROR"))</f>
        <v>5.892180559840666</v>
      </c>
      <c r="X1142" s="94">
        <f>IF('Net zero activities &amp; levers'!$C$14="Off",'Activity data'!AQ72*UDSOEF*NtoN2O*kgtoGg,IF('Net zero activities &amp; levers'!$C$14="On",'Net zero Activity data'!AQ72*UDSOEF*NtoN2O*kgtoGg,"ERROR"))</f>
        <v>5.9020805842568986</v>
      </c>
      <c r="Y1142" s="94">
        <f>IF('Net zero activities &amp; levers'!$C$14="Off",'Activity data'!AR72*UDSOEF*NtoN2O*kgtoGg,IF('Net zero activities &amp; levers'!$C$14="On",'Net zero Activity data'!AR72*UDSOEF*NtoN2O*kgtoGg,"ERROR"))</f>
        <v>5.9114936328900098</v>
      </c>
      <c r="Z1142" s="94">
        <f>IF('Net zero activities &amp; levers'!$C$14="Off",'Activity data'!AS72*UDSOEF*NtoN2O*kgtoGg,IF('Net zero activities &amp; levers'!$C$14="On",'Net zero Activity data'!AS72*UDSOEF*NtoN2O*kgtoGg,"ERROR"))</f>
        <v>5.9205186300892922</v>
      </c>
      <c r="AA1142" s="94">
        <f>IF('Net zero activities &amp; levers'!$C$14="Off",'Activity data'!AT72*UDSOEF*NtoN2O*kgtoGg,IF('Net zero activities &amp; levers'!$C$14="On",'Net zero Activity data'!AT72*UDSOEF*NtoN2O*kgtoGg,"ERROR"))</f>
        <v>5.9291136219386589</v>
      </c>
      <c r="AB1142" s="94">
        <f>IF('Net zero activities &amp; levers'!$C$14="Off",'Activity data'!AU72*UDSOEF*NtoN2O*kgtoGg,IF('Net zero activities &amp; levers'!$C$14="On",'Net zero Activity data'!AU72*UDSOEF*NtoN2O*kgtoGg,"ERROR"))</f>
        <v>5.9374717954935692</v>
      </c>
      <c r="AC1142" s="94">
        <f>IF('Net zero activities &amp; levers'!$C$14="Off",'Activity data'!AV72*UDSOEF*NtoN2O*kgtoGg,IF('Net zero activities &amp; levers'!$C$14="On",'Net zero Activity data'!AV72*UDSOEF*NtoN2O*kgtoGg,"ERROR"))</f>
        <v>5.9457483002000622</v>
      </c>
      <c r="AD1142" s="94">
        <f>IF('Net zero activities &amp; levers'!$C$14="Off",'Activity data'!AW72*UDSOEF*NtoN2O*kgtoGg,IF('Net zero activities &amp; levers'!$C$14="On",'Net zero Activity data'!AW72*UDSOEF*NtoN2O*kgtoGg,"ERROR"))</f>
        <v>5.9539026070734851</v>
      </c>
      <c r="AE1142" s="94">
        <f>IF('Net zero activities &amp; levers'!$C$14="Off",'Activity data'!AX72*UDSOEF*NtoN2O*kgtoGg,IF('Net zero activities &amp; levers'!$C$14="On",'Net zero Activity data'!AX72*UDSOEF*NtoN2O*kgtoGg,"ERROR"))</f>
        <v>5.9619466018244847</v>
      </c>
      <c r="AF1142" s="94">
        <f>IF('Net zero activities &amp; levers'!$C$14="Off",'Activity data'!AY72*UDSOEF*NtoN2O*kgtoGg,IF('Net zero activities &amp; levers'!$C$14="On",'Net zero Activity data'!AY72*UDSOEF*NtoN2O*kgtoGg,"ERROR"))</f>
        <v>5.9699153791000308</v>
      </c>
      <c r="AG1142" s="94">
        <f>IF('Net zero activities &amp; levers'!$C$14="Off",'Activity data'!AZ72*UDSOEF*NtoN2O*kgtoGg,IF('Net zero activities &amp; levers'!$C$14="On",'Net zero Activity data'!AZ72*UDSOEF*NtoN2O*kgtoGg,"ERROR"))</f>
        <v>5.9778572433933679</v>
      </c>
      <c r="AH1142" s="94">
        <f>IF('Net zero activities &amp; levers'!$C$14="Off",'Activity data'!BA72*UDSOEF*NtoN2O*kgtoGg,IF('Net zero activities &amp; levers'!$C$14="On",'Net zero Activity data'!BA72*UDSOEF*NtoN2O*kgtoGg,"ERROR"))</f>
        <v>5.985706146014202</v>
      </c>
      <c r="AI1142" s="94">
        <f>IF('Net zero activities &amp; levers'!$C$14="Off",'Activity data'!BB72*UDSOEF*NtoN2O*kgtoGg,IF('Net zero activities &amp; levers'!$C$14="On",'Net zero Activity data'!BB72*UDSOEF*NtoN2O*kgtoGg,"ERROR"))</f>
        <v>5.9935614590684843</v>
      </c>
      <c r="AJ1142" s="94">
        <f>IF('Net zero activities &amp; levers'!$C$14="Off",'Activity data'!BC72*UDSOEF*NtoN2O*kgtoGg,IF('Net zero activities &amp; levers'!$C$14="On",'Net zero Activity data'!BC72*UDSOEF*NtoN2O*kgtoGg,"ERROR"))</f>
        <v>6.0013410939996996</v>
      </c>
      <c r="AK1142" s="94">
        <f>IF('Net zero activities &amp; levers'!$C$14="Off",'Activity data'!BD72*UDSOEF*NtoN2O*kgtoGg,IF('Net zero activities &amp; levers'!$C$14="On",'Net zero Activity data'!BD72*UDSOEF*NtoN2O*kgtoGg,"ERROR"))</f>
        <v>6.0088472569358578</v>
      </c>
      <c r="AL1142" s="94">
        <f>IF('Net zero activities &amp; levers'!$C$14="Off",'Activity data'!BE72*UDSOEF*NtoN2O*kgtoGg,IF('Net zero activities &amp; levers'!$C$14="On",'Net zero Activity data'!BE72*UDSOEF*NtoN2O*kgtoGg,"ERROR"))</f>
        <v>6.0160094164461331</v>
      </c>
      <c r="AM1142" s="94">
        <f>IF('Net zero activities &amp; levers'!$C$14="Off",'Activity data'!BF72*UDSOEF*NtoN2O*kgtoGg,IF('Net zero activities &amp; levers'!$C$14="On",'Net zero Activity data'!BF72*UDSOEF*NtoN2O*kgtoGg,"ERROR"))</f>
        <v>6.022832433511998</v>
      </c>
      <c r="AN1142" s="94">
        <f>IF('Net zero activities &amp; levers'!$C$14="Off",'Activity data'!BG72*UDSOEF*NtoN2O*kgtoGg,IF('Net zero activities &amp; levers'!$C$14="On",'Net zero Activity data'!BG72*UDSOEF*NtoN2O*kgtoGg,"ERROR"))</f>
        <v>6.0294512461286898</v>
      </c>
      <c r="AO1142" s="94">
        <f>IF('Net zero activities &amp; levers'!$C$14="Off",'Activity data'!BH72*UDSOEF*NtoN2O*kgtoGg,IF('Net zero activities &amp; levers'!$C$14="On",'Net zero Activity data'!BH72*UDSOEF*NtoN2O*kgtoGg,"ERROR"))</f>
        <v>6.0356077934321695</v>
      </c>
      <c r="AP1142" s="94">
        <f>IF('Net zero activities &amp; levers'!$C$14="Off",'Activity data'!BI72*UDSOEF*NtoN2O*kgtoGg,IF('Net zero activities &amp; levers'!$C$14="On",'Net zero Activity data'!BI72*UDSOEF*NtoN2O*kgtoGg,"ERROR"))</f>
        <v>6.0413482222350741</v>
      </c>
      <c r="AQ1142" s="94">
        <f>IF('Net zero activities &amp; levers'!$C$14="Off",'Activity data'!BJ72*UDSOEF*NtoN2O*kgtoGg,IF('Net zero activities &amp; levers'!$C$14="On",'Net zero Activity data'!BJ72*UDSOEF*NtoN2O*kgtoGg,"ERROR"))</f>
        <v>6.0466918613182488</v>
      </c>
      <c r="AR1142" s="94">
        <f>IF('Net zero activities &amp; levers'!$C$14="Off",'Activity data'!BK72*UDSOEF*NtoN2O*kgtoGg,IF('Net zero activities &amp; levers'!$C$14="On",'Net zero Activity data'!BK72*UDSOEF*NtoN2O*kgtoGg,"ERROR"))</f>
        <v>6.0515574414524611</v>
      </c>
      <c r="AS1142" s="94">
        <f>IF('Net zero activities &amp; levers'!$C$14="Off",'Activity data'!BL72*UDSOEF*NtoN2O*kgtoGg,IF('Net zero activities &amp; levers'!$C$14="On",'Net zero Activity data'!BL72*UDSOEF*NtoN2O*kgtoGg,"ERROR"))</f>
        <v>6.0558555861112886</v>
      </c>
      <c r="AT1142" s="94">
        <f>IF('Net zero activities &amp; levers'!$C$14="Off",'Activity data'!BM72*UDSOEF*NtoN2O*kgtoGg,IF('Net zero activities &amp; levers'!$C$14="On",'Net zero Activity data'!BM72*UDSOEF*NtoN2O*kgtoGg,"ERROR"))</f>
        <v>6.0593901167893724</v>
      </c>
      <c r="AU1142" s="94">
        <f>IF('Net zero activities &amp; levers'!$C$14="Off",'Activity data'!BN72*UDSOEF*NtoN2O*kgtoGg,IF('Net zero activities &amp; levers'!$C$14="On",'Net zero Activity data'!BN72*UDSOEF*NtoN2O*kgtoGg,"ERROR"))</f>
        <v>6.0623617976958108</v>
      </c>
      <c r="AV1142" s="94">
        <f>IF('Net zero activities &amp; levers'!$C$14="Off",'Activity data'!BO72*UDSOEF*NtoN2O*kgtoGg,IF('Net zero activities &amp; levers'!$C$14="On",'Net zero Activity data'!BO72*UDSOEF*NtoN2O*kgtoGg,"ERROR"))</f>
        <v>6.064852578551311</v>
      </c>
      <c r="AW1142" s="94">
        <f>IF('Net zero activities &amp; levers'!$C$14="Off",'Activity data'!BP72*UDSOEF*NtoN2O*kgtoGg,IF('Net zero activities &amp; levers'!$C$14="On",'Net zero Activity data'!BP72*UDSOEF*NtoN2O*kgtoGg,"ERROR"))</f>
        <v>6.0667449066323131</v>
      </c>
      <c r="AY1142" s="79"/>
    </row>
    <row r="1143" spans="1:51" x14ac:dyDescent="0.25">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0.65691584576644568</v>
      </c>
      <c r="T1143" s="94">
        <f>IF('Net zero activities &amp; levers'!$C$14="Off",'Activity data'!AM73*UDSOEF*NtoN2O*kgtoGg,IF('Net zero activities &amp; levers'!$C$14="On",'Net zero Activity data'!AM73*UDSOEF*NtoN2O*kgtoGg,"ERROR"))</f>
        <v>0.65734715573789559</v>
      </c>
      <c r="U1143" s="94">
        <f>IF('Net zero activities &amp; levers'!$C$14="Off",'Activity data'!AN73*UDSOEF*NtoN2O*kgtoGg,IF('Net zero activities &amp; levers'!$C$14="On",'Net zero Activity data'!AN73*UDSOEF*NtoN2O*kgtoGg,"ERROR"))</f>
        <v>0.65712375444585047</v>
      </c>
      <c r="V1143" s="94">
        <f>IF('Net zero activities &amp; levers'!$C$14="Off",'Activity data'!AO73*UDSOEF*NtoN2O*kgtoGg,IF('Net zero activities &amp; levers'!$C$14="On",'Net zero Activity data'!AO73*UDSOEF*NtoN2O*kgtoGg,"ERROR"))</f>
        <v>0.65705999774727075</v>
      </c>
      <c r="W1143" s="94">
        <f>IF('Net zero activities &amp; levers'!$C$14="Off",'Activity data'!AP73*UDSOEF*NtoN2O*kgtoGg,IF('Net zero activities &amp; levers'!$C$14="On",'Net zero Activity data'!AP73*UDSOEF*NtoN2O*kgtoGg,"ERROR"))</f>
        <v>0.65774132838942712</v>
      </c>
      <c r="X1143" s="94">
        <f>IF('Net zero activities &amp; levers'!$C$14="Off",'Activity data'!AQ73*UDSOEF*NtoN2O*kgtoGg,IF('Net zero activities &amp; levers'!$C$14="On",'Net zero Activity data'!AQ73*UDSOEF*NtoN2O*kgtoGg,"ERROR"))</f>
        <v>0.65884646343145248</v>
      </c>
      <c r="Y1143" s="94">
        <f>IF('Net zero activities &amp; levers'!$C$14="Off",'Activity data'!AR73*UDSOEF*NtoN2O*kgtoGg,IF('Net zero activities &amp; levers'!$C$14="On",'Net zero Activity data'!AR73*UDSOEF*NtoN2O*kgtoGg,"ERROR"))</f>
        <v>0.65989723759718932</v>
      </c>
      <c r="Z1143" s="94">
        <f>IF('Net zero activities &amp; levers'!$C$14="Off",'Activity data'!AS73*UDSOEF*NtoN2O*kgtoGg,IF('Net zero activities &amp; levers'!$C$14="On",'Net zero Activity data'!AS73*UDSOEF*NtoN2O*kgtoGg,"ERROR"))</f>
        <v>0.66090469376494909</v>
      </c>
      <c r="AA1143" s="94">
        <f>IF('Net zero activities &amp; levers'!$C$14="Off",'Activity data'!AT73*UDSOEF*NtoN2O*kgtoGg,IF('Net zero activities &amp; levers'!$C$14="On",'Net zero Activity data'!AT73*UDSOEF*NtoN2O*kgtoGg,"ERROR"))</f>
        <v>0.6618641486389274</v>
      </c>
      <c r="AB1143" s="94">
        <f>IF('Net zero activities &amp; levers'!$C$14="Off",'Activity data'!AU73*UDSOEF*NtoN2O*kgtoGg,IF('Net zero activities &amp; levers'!$C$14="On",'Net zero Activity data'!AU73*UDSOEF*NtoN2O*kgtoGg,"ERROR"))</f>
        <v>0.66279716759873064</v>
      </c>
      <c r="AC1143" s="94">
        <f>IF('Net zero activities &amp; levers'!$C$14="Off",'Activity data'!AV73*UDSOEF*NtoN2O*kgtoGg,IF('Net zero activities &amp; levers'!$C$14="On",'Net zero Activity data'!AV73*UDSOEF*NtoN2O*kgtoGg,"ERROR"))</f>
        <v>0.66372106990362179</v>
      </c>
      <c r="AD1143" s="94">
        <f>IF('Net zero activities &amp; levers'!$C$14="Off",'Activity data'!AW73*UDSOEF*NtoN2O*kgtoGg,IF('Net zero activities &amp; levers'!$C$14="On",'Net zero Activity data'!AW73*UDSOEF*NtoN2O*kgtoGg,"ERROR"))</f>
        <v>0.66463133132221675</v>
      </c>
      <c r="AE1143" s="94">
        <f>IF('Net zero activities &amp; levers'!$C$14="Off",'Activity data'!AX73*UDSOEF*NtoN2O*kgtoGg,IF('Net zero activities &amp; levers'!$C$14="On",'Net zero Activity data'!AX73*UDSOEF*NtoN2O*kgtoGg,"ERROR"))</f>
        <v>0.66552927865077305</v>
      </c>
      <c r="AF1143" s="94">
        <f>IF('Net zero activities &amp; levers'!$C$14="Off",'Activity data'!AY73*UDSOEF*NtoN2O*kgtoGg,IF('Net zero activities &amp; levers'!$C$14="On",'Net zero Activity data'!AY73*UDSOEF*NtoN2O*kgtoGg,"ERROR"))</f>
        <v>0.66641882948812903</v>
      </c>
      <c r="AG1143" s="94">
        <f>IF('Net zero activities &amp; levers'!$C$14="Off",'Activity data'!AZ73*UDSOEF*NtoN2O*kgtoGg,IF('Net zero activities &amp; levers'!$C$14="On",'Net zero Activity data'!AZ73*UDSOEF*NtoN2O*kgtoGg,"ERROR"))</f>
        <v>0.66730537604201257</v>
      </c>
      <c r="AH1143" s="94">
        <f>IF('Net zero activities &amp; levers'!$C$14="Off",'Activity data'!BA73*UDSOEF*NtoN2O*kgtoGg,IF('Net zero activities &amp; levers'!$C$14="On",'Net zero Activity data'!BA73*UDSOEF*NtoN2O*kgtoGg,"ERROR"))</f>
        <v>0.66818154532837415</v>
      </c>
      <c r="AI1143" s="94">
        <f>IF('Net zero activities &amp; levers'!$C$14="Off",'Activity data'!BB73*UDSOEF*NtoN2O*kgtoGg,IF('Net zero activities &amp; levers'!$C$14="On",'Net zero Activity data'!BB73*UDSOEF*NtoN2O*kgtoGg,"ERROR"))</f>
        <v>0.66905843020838807</v>
      </c>
      <c r="AJ1143" s="94">
        <f>IF('Net zero activities &amp; levers'!$C$14="Off",'Activity data'!BC73*UDSOEF*NtoN2O*kgtoGg,IF('Net zero activities &amp; levers'!$C$14="On",'Net zero Activity data'!BC73*UDSOEF*NtoN2O*kgtoGg,"ERROR"))</f>
        <v>0.6699268671753269</v>
      </c>
      <c r="AK1143" s="94">
        <f>IF('Net zero activities &amp; levers'!$C$14="Off",'Activity data'!BD73*UDSOEF*NtoN2O*kgtoGg,IF('Net zero activities &amp; levers'!$C$14="On",'Net zero Activity data'!BD73*UDSOEF*NtoN2O*kgtoGg,"ERROR"))</f>
        <v>0.67076477659283273</v>
      </c>
      <c r="AL1143" s="94">
        <f>IF('Net zero activities &amp; levers'!$C$14="Off",'Activity data'!BE73*UDSOEF*NtoN2O*kgtoGg,IF('Net zero activities &amp; levers'!$C$14="On",'Net zero Activity data'!BE73*UDSOEF*NtoN2O*kgtoGg,"ERROR"))</f>
        <v>0.67156428507065047</v>
      </c>
      <c r="AM1143" s="94">
        <f>IF('Net zero activities &amp; levers'!$C$14="Off",'Activity data'!BF73*UDSOEF*NtoN2O*kgtoGg,IF('Net zero activities &amp; levers'!$C$14="On",'Net zero Activity data'!BF73*UDSOEF*NtoN2O*kgtoGg,"ERROR"))</f>
        <v>0.6723259352378419</v>
      </c>
      <c r="AN1143" s="94">
        <f>IF('Net zero activities &amp; levers'!$C$14="Off",'Activity data'!BG73*UDSOEF*NtoN2O*kgtoGg,IF('Net zero activities &amp; levers'!$C$14="On",'Net zero Activity data'!BG73*UDSOEF*NtoN2O*kgtoGg,"ERROR"))</f>
        <v>0.67306479015897869</v>
      </c>
      <c r="AO1143" s="94">
        <f>IF('Net zero activities &amp; levers'!$C$14="Off",'Activity data'!BH73*UDSOEF*NtoN2O*kgtoGg,IF('Net zero activities &amp; levers'!$C$14="On",'Net zero Activity data'!BH73*UDSOEF*NtoN2O*kgtoGg,"ERROR"))</f>
        <v>0.67375204262189237</v>
      </c>
      <c r="AP1143" s="94">
        <f>IF('Net zero activities &amp; levers'!$C$14="Off",'Activity data'!BI73*UDSOEF*NtoN2O*kgtoGg,IF('Net zero activities &amp; levers'!$C$14="On",'Net zero Activity data'!BI73*UDSOEF*NtoN2O*kgtoGg,"ERROR"))</f>
        <v>0.67439284397344657</v>
      </c>
      <c r="AQ1143" s="94">
        <f>IF('Net zero activities &amp; levers'!$C$14="Off",'Activity data'!BJ73*UDSOEF*NtoN2O*kgtoGg,IF('Net zero activities &amp; levers'!$C$14="On",'Net zero Activity data'!BJ73*UDSOEF*NtoN2O*kgtoGg,"ERROR"))</f>
        <v>0.67498935187630293</v>
      </c>
      <c r="AR1143" s="94">
        <f>IF('Net zero activities &amp; levers'!$C$14="Off",'Activity data'!BK73*UDSOEF*NtoN2O*kgtoGg,IF('Net zero activities &amp; levers'!$C$14="On",'Net zero Activity data'!BK73*UDSOEF*NtoN2O*kgtoGg,"ERROR"))</f>
        <v>0.67553249428484918</v>
      </c>
      <c r="AS1143" s="94">
        <f>IF('Net zero activities &amp; levers'!$C$14="Off",'Activity data'!BL73*UDSOEF*NtoN2O*kgtoGg,IF('Net zero activities &amp; levers'!$C$14="On",'Net zero Activity data'!BL73*UDSOEF*NtoN2O*kgtoGg,"ERROR"))</f>
        <v>0.67601229413972397</v>
      </c>
      <c r="AT1143" s="94">
        <f>IF('Net zero activities &amp; levers'!$C$14="Off",'Activity data'!BM73*UDSOEF*NtoN2O*kgtoGg,IF('Net zero activities &amp; levers'!$C$14="On",'Net zero Activity data'!BM73*UDSOEF*NtoN2O*kgtoGg,"ERROR"))</f>
        <v>0.67640685212718299</v>
      </c>
      <c r="AU1143" s="94">
        <f>IF('Net zero activities &amp; levers'!$C$14="Off",'Activity data'!BN73*UDSOEF*NtoN2O*kgtoGg,IF('Net zero activities &amp; levers'!$C$14="On",'Net zero Activity data'!BN73*UDSOEF*NtoN2O*kgtoGg,"ERROR"))</f>
        <v>0.67673857946090932</v>
      </c>
      <c r="AV1143" s="94">
        <f>IF('Net zero activities &amp; levers'!$C$14="Off",'Activity data'!BO73*UDSOEF*NtoN2O*kgtoGg,IF('Net zero activities &amp; levers'!$C$14="On",'Net zero Activity data'!BO73*UDSOEF*NtoN2O*kgtoGg,"ERROR"))</f>
        <v>0.67701662414945629</v>
      </c>
      <c r="AW1143" s="94">
        <f>IF('Net zero activities &amp; levers'!$C$14="Off",'Activity data'!BP73*UDSOEF*NtoN2O*kgtoGg,IF('Net zero activities &amp; levers'!$C$14="On",'Net zero Activity data'!BP73*UDSOEF*NtoN2O*kgtoGg,"ERROR"))</f>
        <v>0.67722786383790545</v>
      </c>
      <c r="AY1143" s="79"/>
    </row>
    <row r="1144" spans="1:51" x14ac:dyDescent="0.25">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0.74007952602842475</v>
      </c>
      <c r="T1144" s="94">
        <f>IF('Net zero activities &amp; levers'!$C$14="Off",'Activity data'!AM74*UDSOEF*NtoN2O*kgtoGg,IF('Net zero activities &amp; levers'!$C$14="On",'Net zero Activity data'!AM74*UDSOEF*NtoN2O*kgtoGg,"ERROR"))</f>
        <v>0.74128077262948289</v>
      </c>
      <c r="U1144" s="94">
        <f>IF('Net zero activities &amp; levers'!$C$14="Off",'Activity data'!AN74*UDSOEF*NtoN2O*kgtoGg,IF('Net zero activities &amp; levers'!$C$14="On",'Net zero Activity data'!AN74*UDSOEF*NtoN2O*kgtoGg,"ERROR"))</f>
        <v>0.74130689882986411</v>
      </c>
      <c r="V1144" s="94">
        <f>IF('Net zero activities &amp; levers'!$C$14="Off",'Activity data'!AO74*UDSOEF*NtoN2O*kgtoGg,IF('Net zero activities &amp; levers'!$C$14="On",'Net zero Activity data'!AO74*UDSOEF*NtoN2O*kgtoGg,"ERROR"))</f>
        <v>0.74155861819547764</v>
      </c>
      <c r="W1144" s="94">
        <f>IF('Net zero activities &amp; levers'!$C$14="Off",'Activity data'!AP74*UDSOEF*NtoN2O*kgtoGg,IF('Net zero activities &amp; levers'!$C$14="On",'Net zero Activity data'!AP74*UDSOEF*NtoN2O*kgtoGg,"ERROR"))</f>
        <v>0.74303319907362941</v>
      </c>
      <c r="X1144" s="94">
        <f>IF('Net zero activities &amp; levers'!$C$14="Off",'Activity data'!AQ74*UDSOEF*NtoN2O*kgtoGg,IF('Net zero activities &amp; levers'!$C$14="On",'Net zero Activity data'!AQ74*UDSOEF*NtoN2O*kgtoGg,"ERROR"))</f>
        <v>0.74518075894465685</v>
      </c>
      <c r="Y1144" s="94">
        <f>IF('Net zero activities &amp; levers'!$C$14="Off",'Activity data'!AR74*UDSOEF*NtoN2O*kgtoGg,IF('Net zero activities &amp; levers'!$C$14="On",'Net zero Activity data'!AR74*UDSOEF*NtoN2O*kgtoGg,"ERROR"))</f>
        <v>0.74719102851383168</v>
      </c>
      <c r="Z1144" s="94">
        <f>IF('Net zero activities &amp; levers'!$C$14="Off",'Activity data'!AS74*UDSOEF*NtoN2O*kgtoGg,IF('Net zero activities &amp; levers'!$C$14="On",'Net zero Activity data'!AS74*UDSOEF*NtoN2O*kgtoGg,"ERROR"))</f>
        <v>0.74908656714505129</v>
      </c>
      <c r="AA1144" s="94">
        <f>IF('Net zero activities &amp; levers'!$C$14="Off",'Activity data'!AT74*UDSOEF*NtoN2O*kgtoGg,IF('Net zero activities &amp; levers'!$C$14="On",'Net zero Activity data'!AT74*UDSOEF*NtoN2O*kgtoGg,"ERROR"))</f>
        <v>0.75086291077367695</v>
      </c>
      <c r="AB1144" s="94">
        <f>IF('Net zero activities &amp; levers'!$C$14="Off",'Activity data'!AU74*UDSOEF*NtoN2O*kgtoGg,IF('Net zero activities &amp; levers'!$C$14="On",'Net zero Activity data'!AU74*UDSOEF*NtoN2O*kgtoGg,"ERROR"))</f>
        <v>0.75255945486175735</v>
      </c>
      <c r="AC1144" s="94">
        <f>IF('Net zero activities &amp; levers'!$C$14="Off",'Activity data'!AV74*UDSOEF*NtoN2O*kgtoGg,IF('Net zero activities &amp; levers'!$C$14="On",'Net zero Activity data'!AV74*UDSOEF*NtoN2O*kgtoGg,"ERROR"))</f>
        <v>0.75420788601057287</v>
      </c>
      <c r="AD1144" s="94">
        <f>IF('Net zero activities &amp; levers'!$C$14="Off",'Activity data'!AW74*UDSOEF*NtoN2O*kgtoGg,IF('Net zero activities &amp; levers'!$C$14="On",'Net zero Activity data'!AW74*UDSOEF*NtoN2O*kgtoGg,"ERROR"))</f>
        <v>0.75580285672374903</v>
      </c>
      <c r="AE1144" s="94">
        <f>IF('Net zero activities &amp; levers'!$C$14="Off",'Activity data'!AX74*UDSOEF*NtoN2O*kgtoGg,IF('Net zero activities &amp; levers'!$C$14="On",'Net zero Activity data'!AX74*UDSOEF*NtoN2O*kgtoGg,"ERROR"))</f>
        <v>0.75734865066574497</v>
      </c>
      <c r="AF1144" s="94">
        <f>IF('Net zero activities &amp; levers'!$C$14="Off",'Activity data'!AY74*UDSOEF*NtoN2O*kgtoGg,IF('Net zero activities &amp; levers'!$C$14="On",'Net zero Activity data'!AY74*UDSOEF*NtoN2O*kgtoGg,"ERROR"))</f>
        <v>0.75885367170761042</v>
      </c>
      <c r="AG1144" s="94">
        <f>IF('Net zero activities &amp; levers'!$C$14="Off",'Activity data'!AZ74*UDSOEF*NtoN2O*kgtoGg,IF('Net zero activities &amp; levers'!$C$14="On",'Net zero Activity data'!AZ74*UDSOEF*NtoN2O*kgtoGg,"ERROR"))</f>
        <v>0.76032856611032751</v>
      </c>
      <c r="AH1144" s="94">
        <f>IF('Net zero activities &amp; levers'!$C$14="Off",'Activity data'!BA74*UDSOEF*NtoN2O*kgtoGg,IF('Net zero activities &amp; levers'!$C$14="On",'Net zero Activity data'!BA74*UDSOEF*NtoN2O*kgtoGg,"ERROR"))</f>
        <v>0.76176257688347304</v>
      </c>
      <c r="AI1144" s="94">
        <f>IF('Net zero activities &amp; levers'!$C$14="Off",'Activity data'!BB74*UDSOEF*NtoN2O*kgtoGg,IF('Net zero activities &amp; levers'!$C$14="On",'Net zero Activity data'!BB74*UDSOEF*NtoN2O*kgtoGg,"ERROR"))</f>
        <v>0.76317551711737452</v>
      </c>
      <c r="AJ1144" s="94">
        <f>IF('Net zero activities &amp; levers'!$C$14="Off",'Activity data'!BC74*UDSOEF*NtoN2O*kgtoGg,IF('Net zero activities &amp; levers'!$C$14="On",'Net zero Activity data'!BC74*UDSOEF*NtoN2O*kgtoGg,"ERROR"))</f>
        <v>0.76455344542987214</v>
      </c>
      <c r="AK1144" s="94">
        <f>IF('Net zero activities &amp; levers'!$C$14="Off",'Activity data'!BD74*UDSOEF*NtoN2O*kgtoGg,IF('Net zero activities &amp; levers'!$C$14="On",'Net zero Activity data'!BD74*UDSOEF*NtoN2O*kgtoGg,"ERROR"))</f>
        <v>0.76586111072592999</v>
      </c>
      <c r="AL1144" s="94">
        <f>IF('Net zero activities &amp; levers'!$C$14="Off",'Activity data'!BE74*UDSOEF*NtoN2O*kgtoGg,IF('Net zero activities &amp; levers'!$C$14="On",'Net zero Activity data'!BE74*UDSOEF*NtoN2O*kgtoGg,"ERROR"))</f>
        <v>0.76708684793521442</v>
      </c>
      <c r="AM1144" s="94">
        <f>IF('Net zero activities &amp; levers'!$C$14="Off",'Activity data'!BF74*UDSOEF*NtoN2O*kgtoGg,IF('Net zero activities &amp; levers'!$C$14="On",'Net zero Activity data'!BF74*UDSOEF*NtoN2O*kgtoGg,"ERROR"))</f>
        <v>0.76823284160332972</v>
      </c>
      <c r="AN1144" s="94">
        <f>IF('Net zero activities &amp; levers'!$C$14="Off",'Activity data'!BG74*UDSOEF*NtoN2O*kgtoGg,IF('Net zero activities &amp; levers'!$C$14="On",'Net zero Activity data'!BG74*UDSOEF*NtoN2O*kgtoGg,"ERROR"))</f>
        <v>0.76932503241777406</v>
      </c>
      <c r="AO1144" s="94">
        <f>IF('Net zero activities &amp; levers'!$C$14="Off",'Activity data'!BH74*UDSOEF*NtoN2O*kgtoGg,IF('Net zero activities &amp; levers'!$C$14="On",'Net zero Activity data'!BH74*UDSOEF*NtoN2O*kgtoGg,"ERROR"))</f>
        <v>0.77031720012885196</v>
      </c>
      <c r="AP1144" s="94">
        <f>IF('Net zero activities &amp; levers'!$C$14="Off",'Activity data'!BI74*UDSOEF*NtoN2O*kgtoGg,IF('Net zero activities &amp; levers'!$C$14="On",'Net zero Activity data'!BI74*UDSOEF*NtoN2O*kgtoGg,"ERROR"))</f>
        <v>0.77121895639880822</v>
      </c>
      <c r="AQ1144" s="94">
        <f>IF('Net zero activities &amp; levers'!$C$14="Off",'Activity data'!BJ74*UDSOEF*NtoN2O*kgtoGg,IF('Net zero activities &amp; levers'!$C$14="On",'Net zero Activity data'!BJ74*UDSOEF*NtoN2O*kgtoGg,"ERROR"))</f>
        <v>0.77203489986059293</v>
      </c>
      <c r="AR1144" s="94">
        <f>IF('Net zero activities &amp; levers'!$C$14="Off",'Activity data'!BK74*UDSOEF*NtoN2O*kgtoGg,IF('Net zero activities &amp; levers'!$C$14="On",'Net zero Activity data'!BK74*UDSOEF*NtoN2O*kgtoGg,"ERROR"))</f>
        <v>0.77275123224512232</v>
      </c>
      <c r="AS1144" s="94">
        <f>IF('Net zero activities &amp; levers'!$C$14="Off",'Activity data'!BL74*UDSOEF*NtoN2O*kgtoGg,IF('Net zero activities &amp; levers'!$C$14="On",'Net zero Activity data'!BL74*UDSOEF*NtoN2O*kgtoGg,"ERROR"))</f>
        <v>0.77335272644214581</v>
      </c>
      <c r="AT1144" s="94">
        <f>IF('Net zero activities &amp; levers'!$C$14="Off",'Activity data'!BM74*UDSOEF*NtoN2O*kgtoGg,IF('Net zero activities &amp; levers'!$C$14="On",'Net zero Activity data'!BM74*UDSOEF*NtoN2O*kgtoGg,"ERROR"))</f>
        <v>0.7738048302400119</v>
      </c>
      <c r="AU1144" s="94">
        <f>IF('Net zero activities &amp; levers'!$C$14="Off",'Activity data'!BN74*UDSOEF*NtoN2O*kgtoGg,IF('Net zero activities &amp; levers'!$C$14="On",'Net zero Activity data'!BN74*UDSOEF*NtoN2O*kgtoGg,"ERROR"))</f>
        <v>0.77414508571366714</v>
      </c>
      <c r="AV1144" s="94">
        <f>IF('Net zero activities &amp; levers'!$C$14="Off",'Activity data'!BO74*UDSOEF*NtoN2O*kgtoGg,IF('Net zero activities &amp; levers'!$C$14="On",'Net zero Activity data'!BO74*UDSOEF*NtoN2O*kgtoGg,"ERROR"))</f>
        <v>0.77438926181090495</v>
      </c>
      <c r="AW1144" s="94">
        <f>IF('Net zero activities &amp; levers'!$C$14="Off",'Activity data'!BP74*UDSOEF*NtoN2O*kgtoGg,IF('Net zero activities &amp; levers'!$C$14="On",'Net zero Activity data'!BP74*UDSOEF*NtoN2O*kgtoGg,"ERROR"))</f>
        <v>0.7745169633117015</v>
      </c>
      <c r="AY1144" s="79"/>
    </row>
    <row r="1145" spans="1:51" x14ac:dyDescent="0.25">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1.2248165826201782</v>
      </c>
      <c r="T1145" s="94">
        <f>IF('Net zero activities &amp; levers'!$C$14="Off",'Activity data'!AM75*UDSOEF*NtoN2O*kgtoGg,IF('Net zero activities &amp; levers'!$C$14="On",'Net zero Activity data'!AM75*UDSOEF*NtoN2O*kgtoGg,"ERROR"))</f>
        <v>1.2268046213444594</v>
      </c>
      <c r="U1145" s="94">
        <f>IF('Net zero activities &amp; levers'!$C$14="Off",'Activity data'!AN75*UDSOEF*NtoN2O*kgtoGg,IF('Net zero activities &amp; levers'!$C$14="On",'Net zero Activity data'!AN75*UDSOEF*NtoN2O*kgtoGg,"ERROR"))</f>
        <v>1.2268478596753989</v>
      </c>
      <c r="V1145" s="94">
        <f>IF('Net zero activities &amp; levers'!$C$14="Off",'Activity data'!AO75*UDSOEF*NtoN2O*kgtoGg,IF('Net zero activities &amp; levers'!$C$14="On",'Net zero Activity data'!AO75*UDSOEF*NtoN2O*kgtoGg,"ERROR"))</f>
        <v>1.2272644501124084</v>
      </c>
      <c r="W1145" s="94">
        <f>IF('Net zero activities &amp; levers'!$C$14="Off",'Activity data'!AP75*UDSOEF*NtoN2O*kgtoGg,IF('Net zero activities &amp; levers'!$C$14="On",'Net zero Activity data'!AP75*UDSOEF*NtoN2O*kgtoGg,"ERROR"))</f>
        <v>1.2297048515131437</v>
      </c>
      <c r="X1145" s="94">
        <f>IF('Net zero activities &amp; levers'!$C$14="Off",'Activity data'!AQ75*UDSOEF*NtoN2O*kgtoGg,IF('Net zero activities &amp; levers'!$C$14="On",'Net zero Activity data'!AQ75*UDSOEF*NtoN2O*kgtoGg,"ERROR"))</f>
        <v>1.2332590194771185</v>
      </c>
      <c r="Y1145" s="94">
        <f>IF('Net zero activities &amp; levers'!$C$14="Off",'Activity data'!AR75*UDSOEF*NtoN2O*kgtoGg,IF('Net zero activities &amp; levers'!$C$14="On",'Net zero Activity data'!AR75*UDSOEF*NtoN2O*kgtoGg,"ERROR"))</f>
        <v>1.2365859747802534</v>
      </c>
      <c r="Z1145" s="94">
        <f>IF('Net zero activities &amp; levers'!$C$14="Off",'Activity data'!AS75*UDSOEF*NtoN2O*kgtoGg,IF('Net zero activities &amp; levers'!$C$14="On",'Net zero Activity data'!AS75*UDSOEF*NtoN2O*kgtoGg,"ERROR"))</f>
        <v>1.2397230527115592</v>
      </c>
      <c r="AA1145" s="94">
        <f>IF('Net zero activities &amp; levers'!$C$14="Off",'Activity data'!AT75*UDSOEF*NtoN2O*kgtoGg,IF('Net zero activities &amp; levers'!$C$14="On",'Net zero Activity data'!AT75*UDSOEF*NtoN2O*kgtoGg,"ERROR"))</f>
        <v>1.2426628653347351</v>
      </c>
      <c r="AB1145" s="94">
        <f>IF('Net zero activities &amp; levers'!$C$14="Off",'Activity data'!AU75*UDSOEF*NtoN2O*kgtoGg,IF('Net zero activities &amp; levers'!$C$14="On",'Net zero Activity data'!AU75*UDSOEF*NtoN2O*kgtoGg,"ERROR"))</f>
        <v>1.2454706113392466</v>
      </c>
      <c r="AC1145" s="94">
        <f>IF('Net zero activities &amp; levers'!$C$14="Off",'Activity data'!AV75*UDSOEF*NtoN2O*kgtoGg,IF('Net zero activities &amp; levers'!$C$14="On",'Net zero Activity data'!AV75*UDSOEF*NtoN2O*kgtoGg,"ERROR"))</f>
        <v>1.2481987314065748</v>
      </c>
      <c r="AD1145" s="94">
        <f>IF('Net zero activities &amp; levers'!$C$14="Off",'Activity data'!AW75*UDSOEF*NtoN2O*kgtoGg,IF('Net zero activities &amp; levers'!$C$14="On",'Net zero Activity data'!AW75*UDSOEF*NtoN2O*kgtoGg,"ERROR"))</f>
        <v>1.2508383755388417</v>
      </c>
      <c r="AE1145" s="94">
        <f>IF('Net zero activities &amp; levers'!$C$14="Off",'Activity data'!AX75*UDSOEF*NtoN2O*kgtoGg,IF('Net zero activities &amp; levers'!$C$14="On",'Net zero Activity data'!AX75*UDSOEF*NtoN2O*kgtoGg,"ERROR"))</f>
        <v>1.2533966331137145</v>
      </c>
      <c r="AF1145" s="94">
        <f>IF('Net zero activities &amp; levers'!$C$14="Off",'Activity data'!AY75*UDSOEF*NtoN2O*kgtoGg,IF('Net zero activities &amp; levers'!$C$14="On",'Net zero Activity data'!AY75*UDSOEF*NtoN2O*kgtoGg,"ERROR"))</f>
        <v>1.2558874123670754</v>
      </c>
      <c r="AG1145" s="94">
        <f>IF('Net zero activities &amp; levers'!$C$14="Off",'Activity data'!AZ75*UDSOEF*NtoN2O*kgtoGg,IF('Net zero activities &amp; levers'!$C$14="On",'Net zero Activity data'!AZ75*UDSOEF*NtoN2O*kgtoGg,"ERROR"))</f>
        <v>1.2583283326445973</v>
      </c>
      <c r="AH1145" s="94">
        <f>IF('Net zero activities &amp; levers'!$C$14="Off",'Activity data'!BA75*UDSOEF*NtoN2O*kgtoGg,IF('Net zero activities &amp; levers'!$C$14="On",'Net zero Activity data'!BA75*UDSOEF*NtoN2O*kgtoGg,"ERROR"))</f>
        <v>1.2607015913456321</v>
      </c>
      <c r="AI1145" s="94">
        <f>IF('Net zero activities &amp; levers'!$C$14="Off",'Activity data'!BB75*UDSOEF*NtoN2O*kgtoGg,IF('Net zero activities &amp; levers'!$C$14="On",'Net zero Activity data'!BB75*UDSOEF*NtoN2O*kgtoGg,"ERROR"))</f>
        <v>1.263039978732216</v>
      </c>
      <c r="AJ1145" s="94">
        <f>IF('Net zero activities &amp; levers'!$C$14="Off",'Activity data'!BC75*UDSOEF*NtoN2O*kgtoGg,IF('Net zero activities &amp; levers'!$C$14="On",'Net zero Activity data'!BC75*UDSOEF*NtoN2O*kgtoGg,"ERROR"))</f>
        <v>1.2653204221000602</v>
      </c>
      <c r="AK1145" s="94">
        <f>IF('Net zero activities &amp; levers'!$C$14="Off",'Activity data'!BD75*UDSOEF*NtoN2O*kgtoGg,IF('Net zero activities &amp; levers'!$C$14="On",'Net zero Activity data'!BD75*UDSOEF*NtoN2O*kgtoGg,"ERROR"))</f>
        <v>1.2674845816029232</v>
      </c>
      <c r="AL1145" s="94">
        <f>IF('Net zero activities &amp; levers'!$C$14="Off",'Activity data'!BE75*UDSOEF*NtoN2O*kgtoGg,IF('Net zero activities &amp; levers'!$C$14="On",'Net zero Activity data'!BE75*UDSOEF*NtoN2O*kgtoGg,"ERROR"))</f>
        <v>1.2695131517863503</v>
      </c>
      <c r="AM1145" s="94">
        <f>IF('Net zero activities &amp; levers'!$C$14="Off",'Activity data'!BF75*UDSOEF*NtoN2O*kgtoGg,IF('Net zero activities &amp; levers'!$C$14="On",'Net zero Activity data'!BF75*UDSOEF*NtoN2O*kgtoGg,"ERROR"))</f>
        <v>1.271409748028943</v>
      </c>
      <c r="AN1145" s="94">
        <f>IF('Net zero activities &amp; levers'!$C$14="Off",'Activity data'!BG75*UDSOEF*NtoN2O*kgtoGg,IF('Net zero activities &amp; levers'!$C$14="On",'Net zero Activity data'!BG75*UDSOEF*NtoN2O*kgtoGg,"ERROR"))</f>
        <v>1.2732173016415873</v>
      </c>
      <c r="AO1145" s="94">
        <f>IF('Net zero activities &amp; levers'!$C$14="Off",'Activity data'!BH75*UDSOEF*NtoN2O*kgtoGg,IF('Net zero activities &amp; levers'!$C$14="On",'Net zero Activity data'!BH75*UDSOEF*NtoN2O*kgtoGg,"ERROR"))</f>
        <v>1.2748593190498922</v>
      </c>
      <c r="AP1145" s="94">
        <f>IF('Net zero activities &amp; levers'!$C$14="Off",'Activity data'!BI75*UDSOEF*NtoN2O*kgtoGg,IF('Net zero activities &amp; levers'!$C$14="On",'Net zero Activity data'!BI75*UDSOEF*NtoN2O*kgtoGg,"ERROR"))</f>
        <v>1.2763517073596342</v>
      </c>
      <c r="AQ1145" s="94">
        <f>IF('Net zero activities &amp; levers'!$C$14="Off",'Activity data'!BJ75*UDSOEF*NtoN2O*kgtoGg,IF('Net zero activities &amp; levers'!$C$14="On",'Net zero Activity data'!BJ75*UDSOEF*NtoN2O*kgtoGg,"ERROR"))</f>
        <v>1.2777020772149352</v>
      </c>
      <c r="AR1145" s="94">
        <f>IF('Net zero activities &amp; levers'!$C$14="Off",'Activity data'!BK75*UDSOEF*NtoN2O*kgtoGg,IF('Net zero activities &amp; levers'!$C$14="On",'Net zero Activity data'!BK75*UDSOEF*NtoN2O*kgtoGg,"ERROR"))</f>
        <v>1.2788875927607413</v>
      </c>
      <c r="AS1145" s="94">
        <f>IF('Net zero activities &amp; levers'!$C$14="Off",'Activity data'!BL75*UDSOEF*NtoN2O*kgtoGg,IF('Net zero activities &amp; levers'!$C$14="On",'Net zero Activity data'!BL75*UDSOEF*NtoN2O*kgtoGg,"ERROR"))</f>
        <v>1.2798830534388905</v>
      </c>
      <c r="AT1145" s="94">
        <f>IF('Net zero activities &amp; levers'!$C$14="Off",'Activity data'!BM75*UDSOEF*NtoN2O*kgtoGg,IF('Net zero activities &amp; levers'!$C$14="On",'Net zero Activity data'!BM75*UDSOEF*NtoN2O*kgtoGg,"ERROR"))</f>
        <v>1.280631276040944</v>
      </c>
      <c r="AU1145" s="94">
        <f>IF('Net zero activities &amp; levers'!$C$14="Off",'Activity data'!BN75*UDSOEF*NtoN2O*kgtoGg,IF('Net zero activities &amp; levers'!$C$14="On",'Net zero Activity data'!BN75*UDSOEF*NtoN2O*kgtoGg,"ERROR"))</f>
        <v>1.2811943919383622</v>
      </c>
      <c r="AV1145" s="94">
        <f>IF('Net zero activities &amp; levers'!$C$14="Off",'Activity data'!BO75*UDSOEF*NtoN2O*kgtoGg,IF('Net zero activities &amp; levers'!$C$14="On",'Net zero Activity data'!BO75*UDSOEF*NtoN2O*kgtoGg,"ERROR"))</f>
        <v>1.2815984984194333</v>
      </c>
      <c r="AW1145" s="94">
        <f>IF('Net zero activities &amp; levers'!$C$14="Off",'Activity data'!BP75*UDSOEF*NtoN2O*kgtoGg,IF('Net zero activities &amp; levers'!$C$14="On",'Net zero Activity data'!BP75*UDSOEF*NtoN2O*kgtoGg,"ERROR"))</f>
        <v>1.2818098418092996</v>
      </c>
      <c r="AY1145" s="79"/>
    </row>
    <row r="1146" spans="1:51" x14ac:dyDescent="0.25">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0.19381280191845884</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0.19253602379697465</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0.19132863754616411</v>
      </c>
      <c r="S1146" s="94">
        <f>IF('Net zero activities &amp; levers'!$C$14="Off",'Activity data'!AL76*UDSOEF*NtoN2O*kgtoGg,IF('Net zero activities &amp; levers'!$C$14="On",'Net zero Activity data'!AL76*UDSOEF*NtoN2O*kgtoGg,"ERROR"))</f>
        <v>0.18208940984408351</v>
      </c>
      <c r="T1146" s="94">
        <f>IF('Net zero activities &amp; levers'!$C$14="Off",'Activity data'!AM76*UDSOEF*NtoN2O*kgtoGg,IF('Net zero activities &amp; levers'!$C$14="On",'Net zero Activity data'!AM76*UDSOEF*NtoN2O*kgtoGg,"ERROR"))</f>
        <v>0.18650458380292187</v>
      </c>
      <c r="U1146" s="94">
        <f>IF('Net zero activities &amp; levers'!$C$14="Off",'Activity data'!AN76*UDSOEF*NtoN2O*kgtoGg,IF('Net zero activities &amp; levers'!$C$14="On",'Net zero Activity data'!AN76*UDSOEF*NtoN2O*kgtoGg,"ERROR"))</f>
        <v>0.18782509427816671</v>
      </c>
      <c r="V1146" s="94">
        <f>IF('Net zero activities &amp; levers'!$C$14="Off",'Activity data'!AO76*UDSOEF*NtoN2O*kgtoGg,IF('Net zero activities &amp; levers'!$C$14="On",'Net zero Activity data'!AO76*UDSOEF*NtoN2O*kgtoGg,"ERROR"))</f>
        <v>0.18698737185003164</v>
      </c>
      <c r="W1146" s="94">
        <f>IF('Net zero activities &amp; levers'!$C$14="Off",'Activity data'!AP76*UDSOEF*NtoN2O*kgtoGg,IF('Net zero activities &amp; levers'!$C$14="On",'Net zero Activity data'!AP76*UDSOEF*NtoN2O*kgtoGg,"ERROR"))</f>
        <v>0.18698411982517998</v>
      </c>
      <c r="X1146" s="94">
        <f>IF('Net zero activities &amp; levers'!$C$14="Off",'Activity data'!AQ76*UDSOEF*NtoN2O*kgtoGg,IF('Net zero activities &amp; levers'!$C$14="On",'Net zero Activity data'!AQ76*UDSOEF*NtoN2O*kgtoGg,"ERROR"))</f>
        <v>0.18702146626487534</v>
      </c>
      <c r="Y1146" s="94">
        <f>IF('Net zero activities &amp; levers'!$C$14="Off",'Activity data'!AR76*UDSOEF*NtoN2O*kgtoGg,IF('Net zero activities &amp; levers'!$C$14="On",'Net zero Activity data'!AR76*UDSOEF*NtoN2O*kgtoGg,"ERROR"))</f>
        <v>0.18748754964144224</v>
      </c>
      <c r="Z1146" s="94">
        <f>IF('Net zero activities &amp; levers'!$C$14="Off",'Activity data'!AS76*UDSOEF*NtoN2O*kgtoGg,IF('Net zero activities &amp; levers'!$C$14="On",'Net zero Activity data'!AS76*UDSOEF*NtoN2O*kgtoGg,"ERROR"))</f>
        <v>0.18825410052969024</v>
      </c>
      <c r="AA1146" s="94">
        <f>IF('Net zero activities &amp; levers'!$C$14="Off",'Activity data'!AT76*UDSOEF*NtoN2O*kgtoGg,IF('Net zero activities &amp; levers'!$C$14="On",'Net zero Activity data'!AT76*UDSOEF*NtoN2O*kgtoGg,"ERROR"))</f>
        <v>0.18932518762803624</v>
      </c>
      <c r="AB1146" s="94">
        <f>IF('Net zero activities &amp; levers'!$C$14="Off",'Activity data'!AU76*UDSOEF*NtoN2O*kgtoGg,IF('Net zero activities &amp; levers'!$C$14="On",'Net zero Activity data'!AU76*UDSOEF*NtoN2O*kgtoGg,"ERROR"))</f>
        <v>0.19096000643163408</v>
      </c>
      <c r="AC1146" s="94">
        <f>IF('Net zero activities &amp; levers'!$C$14="Off",'Activity data'!AV76*UDSOEF*NtoN2O*kgtoGg,IF('Net zero activities &amp; levers'!$C$14="On",'Net zero Activity data'!AV76*UDSOEF*NtoN2O*kgtoGg,"ERROR"))</f>
        <v>0.19319120458740052</v>
      </c>
      <c r="AD1146" s="94">
        <f>IF('Net zero activities &amp; levers'!$C$14="Off",'Activity data'!AW76*UDSOEF*NtoN2O*kgtoGg,IF('Net zero activities &amp; levers'!$C$14="On",'Net zero Activity data'!AW76*UDSOEF*NtoN2O*kgtoGg,"ERROR"))</f>
        <v>0.1959108618030003</v>
      </c>
      <c r="AE1146" s="94">
        <f>IF('Net zero activities &amp; levers'!$C$14="Off",'Activity data'!AX76*UDSOEF*NtoN2O*kgtoGg,IF('Net zero activities &amp; levers'!$C$14="On",'Net zero Activity data'!AX76*UDSOEF*NtoN2O*kgtoGg,"ERROR"))</f>
        <v>0.19881233317460748</v>
      </c>
      <c r="AF1146" s="94">
        <f>IF('Net zero activities &amp; levers'!$C$14="Off",'Activity data'!AY76*UDSOEF*NtoN2O*kgtoGg,IF('Net zero activities &amp; levers'!$C$14="On",'Net zero Activity data'!AY76*UDSOEF*NtoN2O*kgtoGg,"ERROR"))</f>
        <v>0.20192996022191315</v>
      </c>
      <c r="AG1146" s="94">
        <f>IF('Net zero activities &amp; levers'!$C$14="Off",'Activity data'!AZ76*UDSOEF*NtoN2O*kgtoGg,IF('Net zero activities &amp; levers'!$C$14="On",'Net zero Activity data'!AZ76*UDSOEF*NtoN2O*kgtoGg,"ERROR"))</f>
        <v>0.20562379742400483</v>
      </c>
      <c r="AH1146" s="94">
        <f>IF('Net zero activities &amp; levers'!$C$14="Off",'Activity data'!BA76*UDSOEF*NtoN2O*kgtoGg,IF('Net zero activities &amp; levers'!$C$14="On",'Net zero Activity data'!BA76*UDSOEF*NtoN2O*kgtoGg,"ERROR"))</f>
        <v>0.20956569929071434</v>
      </c>
      <c r="AI1146" s="94">
        <f>IF('Net zero activities &amp; levers'!$C$14="Off",'Activity data'!BB76*UDSOEF*NtoN2O*kgtoGg,IF('Net zero activities &amp; levers'!$C$14="On",'Net zero Activity data'!BB76*UDSOEF*NtoN2O*kgtoGg,"ERROR"))</f>
        <v>0.21376572448369915</v>
      </c>
      <c r="AJ1146" s="94">
        <f>IF('Net zero activities &amp; levers'!$C$14="Off",'Activity data'!BC76*UDSOEF*NtoN2O*kgtoGg,IF('Net zero activities &amp; levers'!$C$14="On",'Net zero Activity data'!BC76*UDSOEF*NtoN2O*kgtoGg,"ERROR"))</f>
        <v>0.21826085665065206</v>
      </c>
      <c r="AK1146" s="94">
        <f>IF('Net zero activities &amp; levers'!$C$14="Off",'Activity data'!BD76*UDSOEF*NtoN2O*kgtoGg,IF('Net zero activities &amp; levers'!$C$14="On",'Net zero Activity data'!BD76*UDSOEF*NtoN2O*kgtoGg,"ERROR"))</f>
        <v>0.22297970925859958</v>
      </c>
      <c r="AL1146" s="94">
        <f>IF('Net zero activities &amp; levers'!$C$14="Off",'Activity data'!BE76*UDSOEF*NtoN2O*kgtoGg,IF('Net zero activities &amp; levers'!$C$14="On",'Net zero Activity data'!BE76*UDSOEF*NtoN2O*kgtoGg,"ERROR"))</f>
        <v>0.22775066267657273</v>
      </c>
      <c r="AM1146" s="94">
        <f>IF('Net zero activities &amp; levers'!$C$14="Off",'Activity data'!BF76*UDSOEF*NtoN2O*kgtoGg,IF('Net zero activities &amp; levers'!$C$14="On",'Net zero Activity data'!BF76*UDSOEF*NtoN2O*kgtoGg,"ERROR"))</f>
        <v>0.23250696889867636</v>
      </c>
      <c r="AN1146" s="94">
        <f>IF('Net zero activities &amp; levers'!$C$14="Off",'Activity data'!BG76*UDSOEF*NtoN2O*kgtoGg,IF('Net zero activities &amp; levers'!$C$14="On",'Net zero Activity data'!BG76*UDSOEF*NtoN2O*kgtoGg,"ERROR"))</f>
        <v>0.23749371595586077</v>
      </c>
      <c r="AO1146" s="94">
        <f>IF('Net zero activities &amp; levers'!$C$14="Off",'Activity data'!BH76*UDSOEF*NtoN2O*kgtoGg,IF('Net zero activities &amp; levers'!$C$14="On",'Net zero Activity data'!BH76*UDSOEF*NtoN2O*kgtoGg,"ERROR"))</f>
        <v>0.24236103449740087</v>
      </c>
      <c r="AP1146" s="94">
        <f>IF('Net zero activities &amp; levers'!$C$14="Off",'Activity data'!BI76*UDSOEF*NtoN2O*kgtoGg,IF('Net zero activities &amp; levers'!$C$14="On",'Net zero Activity data'!BI76*UDSOEF*NtoN2O*kgtoGg,"ERROR"))</f>
        <v>0.24742786738237058</v>
      </c>
      <c r="AQ1146" s="94">
        <f>IF('Net zero activities &amp; levers'!$C$14="Off",'Activity data'!BJ76*UDSOEF*NtoN2O*kgtoGg,IF('Net zero activities &amp; levers'!$C$14="On",'Net zero Activity data'!BJ76*UDSOEF*NtoN2O*kgtoGg,"ERROR"))</f>
        <v>0.25277258101926975</v>
      </c>
      <c r="AR1146" s="94">
        <f>IF('Net zero activities &amp; levers'!$C$14="Off",'Activity data'!BK76*UDSOEF*NtoN2O*kgtoGg,IF('Net zero activities &amp; levers'!$C$14="On",'Net zero Activity data'!BK76*UDSOEF*NtoN2O*kgtoGg,"ERROR"))</f>
        <v>0.25841946779016939</v>
      </c>
      <c r="AS1146" s="94">
        <f>IF('Net zero activities &amp; levers'!$C$14="Off",'Activity data'!BL76*UDSOEF*NtoN2O*kgtoGg,IF('Net zero activities &amp; levers'!$C$14="On",'Net zero Activity data'!BL76*UDSOEF*NtoN2O*kgtoGg,"ERROR"))</f>
        <v>0.26439288061785843</v>
      </c>
      <c r="AT1146" s="94">
        <f>IF('Net zero activities &amp; levers'!$C$14="Off",'Activity data'!BM76*UDSOEF*NtoN2O*kgtoGg,IF('Net zero activities &amp; levers'!$C$14="On",'Net zero Activity data'!BM76*UDSOEF*NtoN2O*kgtoGg,"ERROR"))</f>
        <v>0.27023296917478923</v>
      </c>
      <c r="AU1146" s="94">
        <f>IF('Net zero activities &amp; levers'!$C$14="Off",'Activity data'!BN76*UDSOEF*NtoN2O*kgtoGg,IF('Net zero activities &amp; levers'!$C$14="On",'Net zero Activity data'!BN76*UDSOEF*NtoN2O*kgtoGg,"ERROR"))</f>
        <v>0.27640509451857076</v>
      </c>
      <c r="AV1146" s="94">
        <f>IF('Net zero activities &amp; levers'!$C$14="Off",'Activity data'!BO76*UDSOEF*NtoN2O*kgtoGg,IF('Net zero activities &amp; levers'!$C$14="On",'Net zero Activity data'!BO76*UDSOEF*NtoN2O*kgtoGg,"ERROR"))</f>
        <v>0.28308746416676767</v>
      </c>
      <c r="AW1146" s="94">
        <f>IF('Net zero activities &amp; levers'!$C$14="Off",'Activity data'!BP76*UDSOEF*NtoN2O*kgtoGg,IF('Net zero activities &amp; levers'!$C$14="On",'Net zero Activity data'!BP76*UDSOEF*NtoN2O*kgtoGg,"ERROR"))</f>
        <v>0.29022122923830351</v>
      </c>
      <c r="AY1146" s="79"/>
    </row>
    <row r="1147" spans="1:51" x14ac:dyDescent="0.25">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5">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5">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5">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5">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5">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5">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5">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5">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5">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5">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5">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5">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5">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5">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5">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5">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5">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0.66039158293445122</v>
      </c>
      <c r="U1164" s="94">
        <f>IF('Net zero activities &amp; levers'!$C$14="Off",'Activity data'!AN47*ttokg*FracGASF*MSVolatEF*NtoN2O*kgtoGg,IF('Net zero activities &amp; levers'!$C$14="On",'Net zero Activity data'!AN47*ttokg*FracGASF*MSVolatEF*NtoN2O*kgtoGg,"ERROR"))</f>
        <v>0.66012485501396989</v>
      </c>
      <c r="V1164" s="94">
        <f>IF('Net zero activities &amp; levers'!$C$14="Off",'Activity data'!AO47*ttokg*FracGASF*MSVolatEF*NtoN2O*kgtoGg,IF('Net zero activities &amp; levers'!$C$14="On",'Net zero Activity data'!AO47*ttokg*FracGASF*MSVolatEF*NtoN2O*kgtoGg,"ERROR"))</f>
        <v>0.66001604443693607</v>
      </c>
      <c r="W1164" s="94">
        <f>IF('Net zero activities &amp; levers'!$C$14="Off",'Activity data'!AP47*ttokg*FracGASF*MSVolatEF*NtoN2O*kgtoGg,IF('Net zero activities &amp; levers'!$C$14="On",'Net zero Activity data'!AP47*ttokg*FracGASF*MSVolatEF*NtoN2O*kgtoGg,"ERROR"))</f>
        <v>0.66000803259775342</v>
      </c>
      <c r="X1164" s="94">
        <f>IF('Net zero activities &amp; levers'!$C$14="Off",'Activity data'!AQ47*ttokg*FracGASF*MSVolatEF*NtoN2O*kgtoGg,IF('Net zero activities &amp; levers'!$C$14="On",'Net zero Activity data'!AQ47*ttokg*FracGASF*MSVolatEF*NtoN2O*kgtoGg,"ERROR"))</f>
        <v>0.65995306968895251</v>
      </c>
      <c r="Y1164" s="94">
        <f>IF('Net zero activities &amp; levers'!$C$14="Off",'Activity data'!AR47*ttokg*FracGASF*MSVolatEF*NtoN2O*kgtoGg,IF('Net zero activities &amp; levers'!$C$14="On",'Net zero Activity data'!AR47*ttokg*FracGASF*MSVolatEF*NtoN2O*kgtoGg,"ERROR"))</f>
        <v>0.65989231152474426</v>
      </c>
      <c r="Z1164" s="94">
        <f>IF('Net zero activities &amp; levers'!$C$14="Off",'Activity data'!AS47*ttokg*FracGASF*MSVolatEF*NtoN2O*kgtoGg,IF('Net zero activities &amp; levers'!$C$14="On",'Net zero Activity data'!AS47*ttokg*FracGASF*MSVolatEF*NtoN2O*kgtoGg,"ERROR"))</f>
        <v>0.65981330479222333</v>
      </c>
      <c r="AA1164" s="94">
        <f>IF('Net zero activities &amp; levers'!$C$14="Off",'Activity data'!AT47*ttokg*FracGASF*MSVolatEF*NtoN2O*kgtoGg,IF('Net zero activities &amp; levers'!$C$14="On",'Net zero Activity data'!AT47*ttokg*FracGASF*MSVolatEF*NtoN2O*kgtoGg,"ERROR"))</f>
        <v>0.65972188784689145</v>
      </c>
      <c r="AB1164" s="94">
        <f>IF('Net zero activities &amp; levers'!$C$14="Off",'Activity data'!AU47*ttokg*FracGASF*MSVolatEF*NtoN2O*kgtoGg,IF('Net zero activities &amp; levers'!$C$14="On",'Net zero Activity data'!AU47*ttokg*FracGASF*MSVolatEF*NtoN2O*kgtoGg,"ERROR"))</f>
        <v>0.65961794681665253</v>
      </c>
      <c r="AC1164" s="94">
        <f>IF('Net zero activities &amp; levers'!$C$14="Off",'Activity data'!AV47*ttokg*FracGASF*MSVolatEF*NtoN2O*kgtoGg,IF('Net zero activities &amp; levers'!$C$14="On",'Net zero Activity data'!AV47*ttokg*FracGASF*MSVolatEF*NtoN2O*kgtoGg,"ERROR"))</f>
        <v>0.6594892152950852</v>
      </c>
      <c r="AD1164" s="94">
        <f>IF('Net zero activities &amp; levers'!$C$14="Off",'Activity data'!AW47*ttokg*FracGASF*MSVolatEF*NtoN2O*kgtoGg,IF('Net zero activities &amp; levers'!$C$14="On",'Net zero Activity data'!AW47*ttokg*FracGASF*MSVolatEF*NtoN2O*kgtoGg,"ERROR"))</f>
        <v>0.6593345235600977</v>
      </c>
      <c r="AE1164" s="94">
        <f>IF('Net zero activities &amp; levers'!$C$14="Off",'Activity data'!AX47*ttokg*FracGASF*MSVolatEF*NtoN2O*kgtoGg,IF('Net zero activities &amp; levers'!$C$14="On",'Net zero Activity data'!AX47*ttokg*FracGASF*MSVolatEF*NtoN2O*kgtoGg,"ERROR"))</f>
        <v>0.65915972521366661</v>
      </c>
      <c r="AF1164" s="94">
        <f>IF('Net zero activities &amp; levers'!$C$14="Off",'Activity data'!AY47*ttokg*FracGASF*MSVolatEF*NtoN2O*kgtoGg,IF('Net zero activities &amp; levers'!$C$14="On",'Net zero Activity data'!AY47*ttokg*FracGASF*MSVolatEF*NtoN2O*kgtoGg,"ERROR"))</f>
        <v>0.65897942064289072</v>
      </c>
      <c r="AG1164" s="94">
        <f>IF('Net zero activities &amp; levers'!$C$14="Off",'Activity data'!AZ47*ttokg*FracGASF*MSVolatEF*NtoN2O*kgtoGg,IF('Net zero activities &amp; levers'!$C$14="On",'Net zero Activity data'!AZ47*ttokg*FracGASF*MSVolatEF*NtoN2O*kgtoGg,"ERROR"))</f>
        <v>0.65879234496764993</v>
      </c>
      <c r="AH1164" s="94">
        <f>IF('Net zero activities &amp; levers'!$C$14="Off",'Activity data'!BA47*ttokg*FracGASF*MSVolatEF*NtoN2O*kgtoGg,IF('Net zero activities &amp; levers'!$C$14="On",'Net zero Activity data'!BA47*ttokg*FracGASF*MSVolatEF*NtoN2O*kgtoGg,"ERROR"))</f>
        <v>0.65858323539455099</v>
      </c>
      <c r="AI1164" s="94">
        <f>IF('Net zero activities &amp; levers'!$C$14="Off",'Activity data'!BB47*ttokg*FracGASF*MSVolatEF*NtoN2O*kgtoGg,IF('Net zero activities &amp; levers'!$C$14="On",'Net zero Activity data'!BB47*ttokg*FracGASF*MSVolatEF*NtoN2O*kgtoGg,"ERROR"))</f>
        <v>0.65836741303606172</v>
      </c>
      <c r="AJ1164" s="94">
        <f>IF('Net zero activities &amp; levers'!$C$14="Off",'Activity data'!BC47*ttokg*FracGASF*MSVolatEF*NtoN2O*kgtoGg,IF('Net zero activities &amp; levers'!$C$14="On",'Net zero Activity data'!BC47*ttokg*FracGASF*MSVolatEF*NtoN2O*kgtoGg,"ERROR"))</f>
        <v>0.65814483062045515</v>
      </c>
      <c r="AK1164" s="94">
        <f>IF('Net zero activities &amp; levers'!$C$14="Off",'Activity data'!BD47*ttokg*FracGASF*MSVolatEF*NtoN2O*kgtoGg,IF('Net zero activities &amp; levers'!$C$14="On",'Net zero Activity data'!BD47*ttokg*FracGASF*MSVolatEF*NtoN2O*kgtoGg,"ERROR"))</f>
        <v>0.65791464997715865</v>
      </c>
      <c r="AL1164" s="94">
        <f>IF('Net zero activities &amp; levers'!$C$14="Off",'Activity data'!BE47*ttokg*FracGASF*MSVolatEF*NtoN2O*kgtoGg,IF('Net zero activities &amp; levers'!$C$14="On",'Net zero Activity data'!BE47*ttokg*FracGASF*MSVolatEF*NtoN2O*kgtoGg,"ERROR"))</f>
        <v>0.65768062666006832</v>
      </c>
      <c r="AM1164" s="94">
        <f>IF('Net zero activities &amp; levers'!$C$14="Off",'Activity data'!BF47*ttokg*FracGASF*MSVolatEF*NtoN2O*kgtoGg,IF('Net zero activities &amp; levers'!$C$14="On",'Net zero Activity data'!BF47*ttokg*FracGASF*MSVolatEF*NtoN2O*kgtoGg,"ERROR"))</f>
        <v>0.65744992525727552</v>
      </c>
      <c r="AN1164" s="94">
        <f>IF('Net zero activities &amp; levers'!$C$14="Off",'Activity data'!BG47*ttokg*FracGASF*MSVolatEF*NtoN2O*kgtoGg,IF('Net zero activities &amp; levers'!$C$14="On",'Net zero Activity data'!BG47*ttokg*FracGASF*MSVolatEF*NtoN2O*kgtoGg,"ERROR"))</f>
        <v>0.65722500654070048</v>
      </c>
      <c r="AO1164" s="94">
        <f>IF('Net zero activities &amp; levers'!$C$14="Off",'Activity data'!BH47*ttokg*FracGASF*MSVolatEF*NtoN2O*kgtoGg,IF('Net zero activities &amp; levers'!$C$14="On",'Net zero Activity data'!BH47*ttokg*FracGASF*MSVolatEF*NtoN2O*kgtoGg,"ERROR"))</f>
        <v>0.65699640895938582</v>
      </c>
      <c r="AP1164" s="94">
        <f>IF('Net zero activities &amp; levers'!$C$14="Off",'Activity data'!BI47*ttokg*FracGASF*MSVolatEF*NtoN2O*kgtoGg,IF('Net zero activities &amp; levers'!$C$14="On",'Net zero Activity data'!BI47*ttokg*FracGASF*MSVolatEF*NtoN2O*kgtoGg,"ERROR"))</f>
        <v>0.65677752523944621</v>
      </c>
      <c r="AQ1164" s="94">
        <f>IF('Net zero activities &amp; levers'!$C$14="Off",'Activity data'!BJ47*ttokg*FracGASF*MSVolatEF*NtoN2O*kgtoGg,IF('Net zero activities &amp; levers'!$C$14="On",'Net zero Activity data'!BJ47*ttokg*FracGASF*MSVolatEF*NtoN2O*kgtoGg,"ERROR"))</f>
        <v>0.65655657817639124</v>
      </c>
      <c r="AR1164" s="94">
        <f>IF('Net zero activities &amp; levers'!$C$14="Off",'Activity data'!BK47*ttokg*FracGASF*MSVolatEF*NtoN2O*kgtoGg,IF('Net zero activities &amp; levers'!$C$14="On",'Net zero Activity data'!BK47*ttokg*FracGASF*MSVolatEF*NtoN2O*kgtoGg,"ERROR"))</f>
        <v>0.6563311525365817</v>
      </c>
      <c r="AS1164" s="94">
        <f>IF('Net zero activities &amp; levers'!$C$14="Off",'Activity data'!BL47*ttokg*FracGASF*MSVolatEF*NtoN2O*kgtoGg,IF('Net zero activities &amp; levers'!$C$14="On",'Net zero Activity data'!BL47*ttokg*FracGASF*MSVolatEF*NtoN2O*kgtoGg,"ERROR"))</f>
        <v>0.6561010468643812</v>
      </c>
      <c r="AT1164" s="94">
        <f>IF('Net zero activities &amp; levers'!$C$14="Off",'Activity data'!BM47*ttokg*FracGASF*MSVolatEF*NtoN2O*kgtoGg,IF('Net zero activities &amp; levers'!$C$14="On",'Net zero Activity data'!BM47*ttokg*FracGASF*MSVolatEF*NtoN2O*kgtoGg,"ERROR"))</f>
        <v>0.65586614028060841</v>
      </c>
      <c r="AU1164" s="94">
        <f>IF('Net zero activities &amp; levers'!$C$14="Off",'Activity data'!BN47*ttokg*FracGASF*MSVolatEF*NtoN2O*kgtoGg,IF('Net zero activities &amp; levers'!$C$14="On",'Net zero Activity data'!BN47*ttokg*FracGASF*MSVolatEF*NtoN2O*kgtoGg,"ERROR"))</f>
        <v>0.65564197188652584</v>
      </c>
      <c r="AV1164" s="94">
        <f>IF('Net zero activities &amp; levers'!$C$14="Off",'Activity data'!BO47*ttokg*FracGASF*MSVolatEF*NtoN2O*kgtoGg,IF('Net zero activities &amp; levers'!$C$14="On",'Net zero Activity data'!BO47*ttokg*FracGASF*MSVolatEF*NtoN2O*kgtoGg,"ERROR"))</f>
        <v>0.65541322084476272</v>
      </c>
      <c r="AW1164" s="94">
        <f>IF('Net zero activities &amp; levers'!$C$14="Off",'Activity data'!BP47*ttokg*FracGASF*MSVolatEF*NtoN2O*kgtoGg,IF('Net zero activities &amp; levers'!$C$14="On",'Net zero Activity data'!BP47*ttokg*FracGASF*MSVolatEF*NtoN2O*kgtoGg,"ERROR"))</f>
        <v>0.6551749257339966</v>
      </c>
      <c r="AY1164" s="79"/>
    </row>
    <row r="1165" spans="1:51" x14ac:dyDescent="0.25">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8.7171688947347593E-3</v>
      </c>
      <c r="U1165" s="94">
        <f>IF('Net zero activities &amp; levers'!$C$14="Off",'Activity data'!AN48*ttokg*FracGASM*MSVolatEF*NtoN2O*kgtoGg,IF('Net zero activities &amp; levers'!$C$14="On",'Net zero Activity data'!AN48*ttokg*FracGASM*MSVolatEF*NtoN2O*kgtoGg,"ERROR"))</f>
        <v>8.7136480861844043E-3</v>
      </c>
      <c r="V1165" s="94">
        <f>IF('Net zero activities &amp; levers'!$C$14="Off",'Activity data'!AO48*ttokg*FracGASM*MSVolatEF*NtoN2O*kgtoGg,IF('Net zero activities &amp; levers'!$C$14="On",'Net zero Activity data'!AO48*ttokg*FracGASM*MSVolatEF*NtoN2O*kgtoGg,"ERROR"))</f>
        <v>8.7122117865675586E-3</v>
      </c>
      <c r="W1165" s="94">
        <f>IF('Net zero activities &amp; levers'!$C$14="Off",'Activity data'!AP48*ttokg*FracGASM*MSVolatEF*NtoN2O*kgtoGg,IF('Net zero activities &amp; levers'!$C$14="On",'Net zero Activity data'!AP48*ttokg*FracGASM*MSVolatEF*NtoN2O*kgtoGg,"ERROR"))</f>
        <v>8.7121060302903473E-3</v>
      </c>
      <c r="X1165" s="94">
        <f>IF('Net zero activities &amp; levers'!$C$14="Off",'Activity data'!AQ48*ttokg*FracGASM*MSVolatEF*NtoN2O*kgtoGg,IF('Net zero activities &amp; levers'!$C$14="On",'Net zero Activity data'!AQ48*ttokg*FracGASM*MSVolatEF*NtoN2O*kgtoGg,"ERROR"))</f>
        <v>8.7113805198941741E-3</v>
      </c>
      <c r="Y1165" s="94">
        <f>IF('Net zero activities &amp; levers'!$C$14="Off",'Activity data'!AR48*ttokg*FracGASM*MSVolatEF*NtoN2O*kgtoGg,IF('Net zero activities &amp; levers'!$C$14="On",'Net zero Activity data'!AR48*ttokg*FracGASM*MSVolatEF*NtoN2O*kgtoGg,"ERROR"))</f>
        <v>8.7105785121266242E-3</v>
      </c>
      <c r="Z1165" s="94">
        <f>IF('Net zero activities &amp; levers'!$C$14="Off",'Activity data'!AS48*ttokg*FracGASM*MSVolatEF*NtoN2O*kgtoGg,IF('Net zero activities &amp; levers'!$C$14="On",'Net zero Activity data'!AS48*ttokg*FracGASM*MSVolatEF*NtoN2O*kgtoGg,"ERROR"))</f>
        <v>8.7095356232573494E-3</v>
      </c>
      <c r="AA1165" s="94">
        <f>IF('Net zero activities &amp; levers'!$C$14="Off",'Activity data'!AT48*ttokg*FracGASM*MSVolatEF*NtoN2O*kgtoGg,IF('Net zero activities &amp; levers'!$C$14="On",'Net zero Activity data'!AT48*ttokg*FracGASM*MSVolatEF*NtoN2O*kgtoGg,"ERROR"))</f>
        <v>8.7083289195789663E-3</v>
      </c>
      <c r="AB1165" s="94">
        <f>IF('Net zero activities &amp; levers'!$C$14="Off",'Activity data'!AU48*ttokg*FracGASM*MSVolatEF*NtoN2O*kgtoGg,IF('Net zero activities &amp; levers'!$C$14="On",'Net zero Activity data'!AU48*ttokg*FracGASM*MSVolatEF*NtoN2O*kgtoGg,"ERROR"))</f>
        <v>8.7069568979798173E-3</v>
      </c>
      <c r="AC1165" s="94">
        <f>IF('Net zero activities &amp; levers'!$C$14="Off",'Activity data'!AV48*ttokg*FracGASM*MSVolatEF*NtoN2O*kgtoGg,IF('Net zero activities &amp; levers'!$C$14="On",'Net zero Activity data'!AV48*ttokg*FracGASM*MSVolatEF*NtoN2O*kgtoGg,"ERROR"))</f>
        <v>8.7052576418951266E-3</v>
      </c>
      <c r="AD1165" s="94">
        <f>IF('Net zero activities &amp; levers'!$C$14="Off",'Activity data'!AW48*ttokg*FracGASM*MSVolatEF*NtoN2O*kgtoGg,IF('Net zero activities &amp; levers'!$C$14="On",'Net zero Activity data'!AW48*ttokg*FracGASM*MSVolatEF*NtoN2O*kgtoGg,"ERROR"))</f>
        <v>8.7032157109932905E-3</v>
      </c>
      <c r="AE1165" s="94">
        <f>IF('Net zero activities &amp; levers'!$C$14="Off",'Activity data'!AX48*ttokg*FracGASM*MSVolatEF*NtoN2O*kgtoGg,IF('Net zero activities &amp; levers'!$C$14="On",'Net zero Activity data'!AX48*ttokg*FracGASM*MSVolatEF*NtoN2O*kgtoGg,"ERROR"))</f>
        <v>8.7009083728204015E-3</v>
      </c>
      <c r="AF1165" s="94">
        <f>IF('Net zero activities &amp; levers'!$C$14="Off",'Activity data'!AY48*ttokg*FracGASM*MSVolatEF*NtoN2O*kgtoGg,IF('Net zero activities &amp; levers'!$C$14="On",'Net zero Activity data'!AY48*ttokg*FracGASM*MSVolatEF*NtoN2O*kgtoGg,"ERROR"))</f>
        <v>8.6985283524861606E-3</v>
      </c>
      <c r="AG1165" s="94">
        <f>IF('Net zero activities &amp; levers'!$C$14="Off",'Activity data'!AZ48*ttokg*FracGASM*MSVolatEF*NtoN2O*kgtoGg,IF('Net zero activities &amp; levers'!$C$14="On",'Net zero Activity data'!AZ48*ttokg*FracGASM*MSVolatEF*NtoN2O*kgtoGg,"ERROR"))</f>
        <v>8.6960589535729806E-3</v>
      </c>
      <c r="AH1165" s="94">
        <f>IF('Net zero activities &amp; levers'!$C$14="Off",'Activity data'!BA48*ttokg*FracGASM*MSVolatEF*NtoN2O*kgtoGg,IF('Net zero activities &amp; levers'!$C$14="On",'Net zero Activity data'!BA48*ttokg*FracGASM*MSVolatEF*NtoN2O*kgtoGg,"ERROR"))</f>
        <v>8.6932987072080737E-3</v>
      </c>
      <c r="AI1165" s="94">
        <f>IF('Net zero activities &amp; levers'!$C$14="Off",'Activity data'!BB48*ttokg*FracGASM*MSVolatEF*NtoN2O*kgtoGg,IF('Net zero activities &amp; levers'!$C$14="On",'Net zero Activity data'!BB48*ttokg*FracGASM*MSVolatEF*NtoN2O*kgtoGg,"ERROR"))</f>
        <v>8.6904498520760185E-3</v>
      </c>
      <c r="AJ1165" s="94">
        <f>IF('Net zero activities &amp; levers'!$C$14="Off",'Activity data'!BC48*ttokg*FracGASM*MSVolatEF*NtoN2O*kgtoGg,IF('Net zero activities &amp; levers'!$C$14="On",'Net zero Activity data'!BC48*ttokg*FracGASM*MSVolatEF*NtoN2O*kgtoGg,"ERROR"))</f>
        <v>8.6875117641900101E-3</v>
      </c>
      <c r="AK1165" s="94">
        <f>IF('Net zero activities &amp; levers'!$C$14="Off",'Activity data'!BD48*ttokg*FracGASM*MSVolatEF*NtoN2O*kgtoGg,IF('Net zero activities &amp; levers'!$C$14="On",'Net zero Activity data'!BD48*ttokg*FracGASM*MSVolatEF*NtoN2O*kgtoGg,"ERROR"))</f>
        <v>8.6844733796984964E-3</v>
      </c>
      <c r="AL1165" s="94">
        <f>IF('Net zero activities &amp; levers'!$C$14="Off",'Activity data'!BE48*ttokg*FracGASM*MSVolatEF*NtoN2O*kgtoGg,IF('Net zero activities &amp; levers'!$C$14="On",'Net zero Activity data'!BE48*ttokg*FracGASM*MSVolatEF*NtoN2O*kgtoGg,"ERROR"))</f>
        <v>8.681384271912904E-3</v>
      </c>
      <c r="AM1165" s="94">
        <f>IF('Net zero activities &amp; levers'!$C$14="Off",'Activity data'!BF48*ttokg*FracGASM*MSVolatEF*NtoN2O*kgtoGg,IF('Net zero activities &amp; levers'!$C$14="On",'Net zero Activity data'!BF48*ttokg*FracGASM*MSVolatEF*NtoN2O*kgtoGg,"ERROR"))</f>
        <v>8.6783390133960397E-3</v>
      </c>
      <c r="AN1165" s="94">
        <f>IF('Net zero activities &amp; levers'!$C$14="Off",'Activity data'!BG48*ttokg*FracGASM*MSVolatEF*NtoN2O*kgtoGg,IF('Net zero activities &amp; levers'!$C$14="On",'Net zero Activity data'!BG48*ttokg*FracGASM*MSVolatEF*NtoN2O*kgtoGg,"ERROR"))</f>
        <v>8.6753700863372481E-3</v>
      </c>
      <c r="AO1165" s="94">
        <f>IF('Net zero activities &amp; levers'!$C$14="Off",'Activity data'!BH48*ttokg*FracGASM*MSVolatEF*NtoN2O*kgtoGg,IF('Net zero activities &amp; levers'!$C$14="On",'Net zero Activity data'!BH48*ttokg*FracGASM*MSVolatEF*NtoN2O*kgtoGg,"ERROR"))</f>
        <v>8.6723525982638945E-3</v>
      </c>
      <c r="AP1165" s="94">
        <f>IF('Net zero activities &amp; levers'!$C$14="Off",'Activity data'!BI48*ttokg*FracGASM*MSVolatEF*NtoN2O*kgtoGg,IF('Net zero activities &amp; levers'!$C$14="On",'Net zero Activity data'!BI48*ttokg*FracGASM*MSVolatEF*NtoN2O*kgtoGg,"ERROR"))</f>
        <v>8.6694633331606923E-3</v>
      </c>
      <c r="AQ1165" s="94">
        <f>IF('Net zero activities &amp; levers'!$C$14="Off",'Activity data'!BJ48*ttokg*FracGASM*MSVolatEF*NtoN2O*kgtoGg,IF('Net zero activities &amp; levers'!$C$14="On",'Net zero Activity data'!BJ48*ttokg*FracGASM*MSVolatEF*NtoN2O*kgtoGg,"ERROR"))</f>
        <v>8.6665468319283654E-3</v>
      </c>
      <c r="AR1165" s="94">
        <f>IF('Net zero activities &amp; levers'!$C$14="Off",'Activity data'!BK48*ttokg*FracGASM*MSVolatEF*NtoN2O*kgtoGg,IF('Net zero activities &amp; levers'!$C$14="On",'Net zero Activity data'!BK48*ttokg*FracGASM*MSVolatEF*NtoN2O*kgtoGg,"ERROR"))</f>
        <v>8.6635712134828791E-3</v>
      </c>
      <c r="AS1165" s="94">
        <f>IF('Net zero activities &amp; levers'!$C$14="Off",'Activity data'!BL48*ttokg*FracGASM*MSVolatEF*NtoN2O*kgtoGg,IF('Net zero activities &amp; levers'!$C$14="On",'Net zero Activity data'!BL48*ttokg*FracGASM*MSVolatEF*NtoN2O*kgtoGg,"ERROR"))</f>
        <v>8.6605338186098325E-3</v>
      </c>
      <c r="AT1165" s="94">
        <f>IF('Net zero activities &amp; levers'!$C$14="Off",'Activity data'!BM48*ttokg*FracGASM*MSVolatEF*NtoN2O*kgtoGg,IF('Net zero activities &amp; levers'!$C$14="On",'Net zero Activity data'!BM48*ttokg*FracGASM*MSVolatEF*NtoN2O*kgtoGg,"ERROR"))</f>
        <v>8.6574330517040325E-3</v>
      </c>
      <c r="AU1165" s="94">
        <f>IF('Net zero activities &amp; levers'!$C$14="Off",'Activity data'!BN48*ttokg*FracGASM*MSVolatEF*NtoN2O*kgtoGg,IF('Net zero activities &amp; levers'!$C$14="On",'Net zero Activity data'!BN48*ttokg*FracGASM*MSVolatEF*NtoN2O*kgtoGg,"ERROR"))</f>
        <v>8.6544740289021416E-3</v>
      </c>
      <c r="AV1165" s="94">
        <f>IF('Net zero activities &amp; levers'!$C$14="Off",'Activity data'!BO48*ttokg*FracGASM*MSVolatEF*NtoN2O*kgtoGg,IF('Net zero activities &amp; levers'!$C$14="On",'Net zero Activity data'!BO48*ttokg*FracGASM*MSVolatEF*NtoN2O*kgtoGg,"ERROR"))</f>
        <v>8.6514545151508693E-3</v>
      </c>
      <c r="AW1165" s="94">
        <f>IF('Net zero activities &amp; levers'!$C$14="Off",'Activity data'!BP48*ttokg*FracGASM*MSVolatEF*NtoN2O*kgtoGg,IF('Net zero activities &amp; levers'!$C$14="On",'Net zero Activity data'!BP48*ttokg*FracGASM*MSVolatEF*NtoN2O*kgtoGg,"ERROR"))</f>
        <v>8.6483090196887574E-3</v>
      </c>
      <c r="AY1165" s="79"/>
    </row>
    <row r="1166" spans="1:51" x14ac:dyDescent="0.25">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1.2019035107607592</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1.2055442230548152</v>
      </c>
      <c r="O1166" s="94">
        <f>IF('Net zero activities &amp; levers'!$C$14="Off",SUM('Activity data'!AH50:AH65)*FracGASM*MSVolatEF*NtoN2O*kgtoGg,IF('Net zero activities &amp; levers'!$C$14="On",SUM('Net zero Activity data'!AH50:AH65)*FracGASM*MSVolatEF*NtoN2O*kgtoGg,"ERROR"))</f>
        <v>1.1958435838326278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1.1606871439933115</v>
      </c>
      <c r="S1166" s="94">
        <f>IF('Net zero activities &amp; levers'!$C$14="Off",SUM('Activity data'!AL50:AL65)*FracGASM*MSVolatEF*NtoN2O*kgtoGg,IF('Net zero activities &amp; levers'!$C$14="On",SUM('Net zero Activity data'!AL50:AL65)*FracGASM*MSVolatEF*NtoN2O*kgtoGg,"ERROR"))</f>
        <v>1.0578594718744427</v>
      </c>
      <c r="T1166" s="94">
        <f>IF('Net zero activities &amp; levers'!$C$14="Off",SUM('Activity data'!AM50:AM65)*FracGASM*MSVolatEF*NtoN2O*kgtoGg,IF('Net zero activities &amp; levers'!$C$14="On",SUM('Net zero Activity data'!AM50:AM65)*FracGASM*MSVolatEF*NtoN2O*kgtoGg,"ERROR"))</f>
        <v>1.0973838748296381</v>
      </c>
      <c r="U1166" s="94">
        <f>IF('Net zero activities &amp; levers'!$C$14="Off",SUM('Activity data'!AN50:AN65)*FracGASM*MSVolatEF*NtoN2O*kgtoGg,IF('Net zero activities &amp; levers'!$C$14="On",SUM('Net zero Activity data'!AN50:AN65)*FracGASM*MSVolatEF*NtoN2O*kgtoGg,"ERROR"))</f>
        <v>1.1052764597150242</v>
      </c>
      <c r="V1166" s="94">
        <f>IF('Net zero activities &amp; levers'!$C$14="Off",SUM('Activity data'!AO50:AO65)*FracGASM*MSVolatEF*NtoN2O*kgtoGg,IF('Net zero activities &amp; levers'!$C$14="On",SUM('Net zero Activity data'!AO50:AO65)*FracGASM*MSVolatEF*NtoN2O*kgtoGg,"ERROR"))</f>
        <v>1.0929404436344576</v>
      </c>
      <c r="W1166" s="94">
        <f>IF('Net zero activities &amp; levers'!$C$14="Off",SUM('Activity data'!AP50:AP65)*FracGASM*MSVolatEF*NtoN2O*kgtoGg,IF('Net zero activities &amp; levers'!$C$14="On",SUM('Net zero Activity data'!AP50:AP65)*FracGASM*MSVolatEF*NtoN2O*kgtoGg,"ERROR"))</f>
        <v>1.090380156193564</v>
      </c>
      <c r="X1166" s="94">
        <f>IF('Net zero activities &amp; levers'!$C$14="Off",SUM('Activity data'!AQ50:AQ65)*FracGASM*MSVolatEF*NtoN2O*kgtoGg,IF('Net zero activities &amp; levers'!$C$14="On",SUM('Net zero Activity data'!AQ50:AQ65)*FracGASM*MSVolatEF*NtoN2O*kgtoGg,"ERROR"))</f>
        <v>1.0891996012432479</v>
      </c>
      <c r="Y1166" s="94">
        <f>IF('Net zero activities &amp; levers'!$C$14="Off",SUM('Activity data'!AR50:AR65)*FracGASM*MSVolatEF*NtoN2O*kgtoGg,IF('Net zero activities &amp; levers'!$C$14="On",SUM('Net zero Activity data'!AR50:AR65)*FracGASM*MSVolatEF*NtoN2O*kgtoGg,"ERROR"))</f>
        <v>1.0918646836966448</v>
      </c>
      <c r="Z1166" s="94">
        <f>IF('Net zero activities &amp; levers'!$C$14="Off",SUM('Activity data'!AS50:AS65)*FracGASM*MSVolatEF*NtoN2O*kgtoGg,IF('Net zero activities &amp; levers'!$C$14="On",SUM('Net zero Activity data'!AS50:AS65)*FracGASM*MSVolatEF*NtoN2O*kgtoGg,"ERROR"))</f>
        <v>1.0971706289277323</v>
      </c>
      <c r="AA1166" s="94">
        <f>IF('Net zero activities &amp; levers'!$C$14="Off",SUM('Activity data'!AT50:AT65)*FracGASM*MSVolatEF*NtoN2O*kgtoGg,IF('Net zero activities &amp; levers'!$C$14="On",SUM('Net zero Activity data'!AT50:AT65)*FracGASM*MSVolatEF*NtoN2O*kgtoGg,"ERROR"))</f>
        <v>1.105121486470156</v>
      </c>
      <c r="AB1166" s="94">
        <f>IF('Net zero activities &amp; levers'!$C$14="Off",SUM('Activity data'!AU50:AU65)*FracGASM*MSVolatEF*NtoN2O*kgtoGg,IF('Net zero activities &amp; levers'!$C$14="On",SUM('Net zero Activity data'!AU50:AU65)*FracGASM*MSVolatEF*NtoN2O*kgtoGg,"ERROR"))</f>
        <v>1.1181562354319485</v>
      </c>
      <c r="AC1166" s="94">
        <f>IF('Net zero activities &amp; levers'!$C$14="Off",SUM('Activity data'!AV50:AV65)*FracGASM*MSVolatEF*NtoN2O*kgtoGg,IF('Net zero activities &amp; levers'!$C$14="On",SUM('Net zero Activity data'!AV50:AV65)*FracGASM*MSVolatEF*NtoN2O*kgtoGg,"ERROR"))</f>
        <v>1.1365671550959868</v>
      </c>
      <c r="AD1166" s="94">
        <f>IF('Net zero activities &amp; levers'!$C$14="Off",SUM('Activity data'!AW50:AW65)*FracGASM*MSVolatEF*NtoN2O*kgtoGg,IF('Net zero activities &amp; levers'!$C$14="On",SUM('Net zero Activity data'!AW50:AW65)*FracGASM*MSVolatEF*NtoN2O*kgtoGg,"ERROR"))</f>
        <v>1.1553263610266549</v>
      </c>
      <c r="AE1166" s="94">
        <f>IF('Net zero activities &amp; levers'!$C$14="Off",SUM('Activity data'!AX50:AX65)*FracGASM*MSVolatEF*NtoN2O*kgtoGg,IF('Net zero activities &amp; levers'!$C$14="On",SUM('Net zero Activity data'!AX50:AX65)*FracGASM*MSVolatEF*NtoN2O*kgtoGg,"ERROR"))</f>
        <v>1.175329543863092</v>
      </c>
      <c r="AF1166" s="94">
        <f>IF('Net zero activities &amp; levers'!$C$14="Off",SUM('Activity data'!AY50:AY65)*FracGASM*MSVolatEF*NtoN2O*kgtoGg,IF('Net zero activities &amp; levers'!$C$14="On",SUM('Net zero Activity data'!AY50:AY65)*FracGASM*MSVolatEF*NtoN2O*kgtoGg,"ERROR"))</f>
        <v>1.1968620587668248</v>
      </c>
      <c r="AG1166" s="94">
        <f>IF('Net zero activities &amp; levers'!$C$14="Off",SUM('Activity data'!AZ50:AZ65)*FracGASM*MSVolatEF*NtoN2O*kgtoGg,IF('Net zero activities &amp; levers'!$C$14="On",SUM('Net zero Activity data'!AZ50:AZ65)*FracGASM*MSVolatEF*NtoN2O*kgtoGg,"ERROR"))</f>
        <v>1.2231295260045483</v>
      </c>
      <c r="AH1166" s="94">
        <f>IF('Net zero activities &amp; levers'!$C$14="Off",SUM('Activity data'!BA50:BA65)*FracGASM*MSVolatEF*NtoN2O*kgtoGg,IF('Net zero activities &amp; levers'!$C$14="On",SUM('Net zero Activity data'!BA50:BA65)*FracGASM*MSVolatEF*NtoN2O*kgtoGg,"ERROR"))</f>
        <v>1.2510673590803638</v>
      </c>
      <c r="AI1166" s="94">
        <f>IF('Net zero activities &amp; levers'!$C$14="Off",SUM('Activity data'!BB50:BB65)*FracGASM*MSVolatEF*NtoN2O*kgtoGg,IF('Net zero activities &amp; levers'!$C$14="On",SUM('Net zero Activity data'!BB50:BB65)*FracGASM*MSVolatEF*NtoN2O*kgtoGg,"ERROR"))</f>
        <v>1.2807440076326042</v>
      </c>
      <c r="AJ1166" s="94">
        <f>IF('Net zero activities &amp; levers'!$C$14="Off",SUM('Activity data'!BC50:BC65)*FracGASM*MSVolatEF*NtoN2O*kgtoGg,IF('Net zero activities &amp; levers'!$C$14="On",SUM('Net zero Activity data'!BC50:BC65)*FracGASM*MSVolatEF*NtoN2O*kgtoGg,"ERROR"))</f>
        <v>1.3124068130580511</v>
      </c>
      <c r="AK1166" s="94">
        <f>IF('Net zero activities &amp; levers'!$C$14="Off",SUM('Activity data'!BD50:BD65)*FracGASM*MSVolatEF*NtoN2O*kgtoGg,IF('Net zero activities &amp; levers'!$C$14="On",SUM('Net zero Activity data'!BD50:BD65)*FracGASM*MSVolatEF*NtoN2O*kgtoGg,"ERROR"))</f>
        <v>1.3453116910342116</v>
      </c>
      <c r="AL1166" s="94">
        <f>IF('Net zero activities &amp; levers'!$C$14="Off",SUM('Activity data'!BE50:BE65)*FracGASM*MSVolatEF*NtoN2O*kgtoGg,IF('Net zero activities &amp; levers'!$C$14="On",SUM('Net zero Activity data'!BE50:BE65)*FracGASM*MSVolatEF*NtoN2O*kgtoGg,"ERROR"))</f>
        <v>1.3779080495884406</v>
      </c>
      <c r="AM1166" s="94">
        <f>IF('Net zero activities &amp; levers'!$C$14="Off",SUM('Activity data'!BF50:BF65)*FracGASM*MSVolatEF*NtoN2O*kgtoGg,IF('Net zero activities &amp; levers'!$C$14="On",SUM('Net zero Activity data'!BF50:BF65)*FracGASM*MSVolatEF*NtoN2O*kgtoGg,"ERROR"))</f>
        <v>1.4096151274352577</v>
      </c>
      <c r="AN1166" s="94">
        <f>IF('Net zero activities &amp; levers'!$C$14="Off",SUM('Activity data'!BG50:BG65)*FracGASM*MSVolatEF*NtoN2O*kgtoGg,IF('Net zero activities &amp; levers'!$C$14="On",SUM('Net zero Activity data'!BG50:BG65)*FracGASM*MSVolatEF*NtoN2O*kgtoGg,"ERROR"))</f>
        <v>1.4452347428269905</v>
      </c>
      <c r="AO1166" s="94">
        <f>IF('Net zero activities &amp; levers'!$C$14="Off",SUM('Activity data'!BH50:BH65)*FracGASM*MSVolatEF*NtoN2O*kgtoGg,IF('Net zero activities &amp; levers'!$C$14="On",SUM('Net zero Activity data'!BH50:BH65)*FracGASM*MSVolatEF*NtoN2O*kgtoGg,"ERROR"))</f>
        <v>1.4791723799322345</v>
      </c>
      <c r="AP1166" s="94">
        <f>IF('Net zero activities &amp; levers'!$C$14="Off",SUM('Activity data'!BI50:BI65)*FracGASM*MSVolatEF*NtoN2O*kgtoGg,IF('Net zero activities &amp; levers'!$C$14="On",SUM('Net zero Activity data'!BI50:BI65)*FracGASM*MSVolatEF*NtoN2O*kgtoGg,"ERROR"))</f>
        <v>1.5141286387945283</v>
      </c>
      <c r="AQ1166" s="94">
        <f>IF('Net zero activities &amp; levers'!$C$14="Off",SUM('Activity data'!BJ50:BJ65)*FracGASM*MSVolatEF*NtoN2O*kgtoGg,IF('Net zero activities &amp; levers'!$C$14="On",SUM('Net zero Activity data'!BJ50:BJ65)*FracGASM*MSVolatEF*NtoN2O*kgtoGg,"ERROR"))</f>
        <v>1.5507224986935915</v>
      </c>
      <c r="AR1166" s="94">
        <f>IF('Net zero activities &amp; levers'!$C$14="Off",SUM('Activity data'!BK50:BK65)*FracGASM*MSVolatEF*NtoN2O*kgtoGg,IF('Net zero activities &amp; levers'!$C$14="On",SUM('Net zero Activity data'!BK50:BK65)*FracGASM*MSVolatEF*NtoN2O*kgtoGg,"ERROR"))</f>
        <v>1.5890713222112618</v>
      </c>
      <c r="AS1166" s="94">
        <f>IF('Net zero activities &amp; levers'!$C$14="Off",SUM('Activity data'!BL50:BL65)*FracGASM*MSVolatEF*NtoN2O*kgtoGg,IF('Net zero activities &amp; levers'!$C$14="On",SUM('Net zero Activity data'!BL50:BL65)*FracGASM*MSVolatEF*NtoN2O*kgtoGg,"ERROR"))</f>
        <v>1.6292805192498721</v>
      </c>
      <c r="AT1166" s="94">
        <f>IF('Net zero activities &amp; levers'!$C$14="Off",SUM('Activity data'!BM50:BM65)*FracGASM*MSVolatEF*NtoN2O*kgtoGg,IF('Net zero activities &amp; levers'!$C$14="On",SUM('Net zero Activity data'!BM50:BM65)*FracGASM*MSVolatEF*NtoN2O*kgtoGg,"ERROR"))</f>
        <v>1.6674720419011457</v>
      </c>
      <c r="AU1166" s="94">
        <f>IF('Net zero activities &amp; levers'!$C$14="Off",SUM('Activity data'!BN50:BN65)*FracGASM*MSVolatEF*NtoN2O*kgtoGg,IF('Net zero activities &amp; levers'!$C$14="On",SUM('Net zero Activity data'!BN50:BN65)*FracGASM*MSVolatEF*NtoN2O*kgtoGg,"ERROR"))</f>
        <v>1.7074878820800576</v>
      </c>
      <c r="AV1166" s="94">
        <f>IF('Net zero activities &amp; levers'!$C$14="Off",SUM('Activity data'!BO50:BO65)*FracGASM*MSVolatEF*NtoN2O*kgtoGg,IF('Net zero activities &amp; levers'!$C$14="On",SUM('Net zero Activity data'!BO50:BO65)*FracGASM*MSVolatEF*NtoN2O*kgtoGg,"ERROR"))</f>
        <v>1.7507149817502461</v>
      </c>
      <c r="AW1166" s="94">
        <f>IF('Net zero activities &amp; levers'!$C$14="Off",SUM('Activity data'!BP50:BP65)*FracGASM*MSVolatEF*NtoN2O*kgtoGg,IF('Net zero activities &amp; levers'!$C$14="On",SUM('Net zero Activity data'!BP50:BP65)*FracGASM*MSVolatEF*NtoN2O*kgtoGg,"ERROR"))</f>
        <v>1.7965342054970324</v>
      </c>
      <c r="AY1166" s="79"/>
    </row>
    <row r="1167" spans="1:51" x14ac:dyDescent="0.25">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4.3975799639737021</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4.1703852155628232</v>
      </c>
      <c r="S1167" s="94">
        <f>IF('Net zero activities &amp; levers'!$C$14="Off",SUM('Activity data'!AL66:AL81)*FracGASM*MSVolatEF*NtoN2O*kgtoGg,IF('Net zero activities &amp; levers'!$C$14="On",SUM('Net zero Activity data'!AL66:AL81)*FracGASM*MSVolatEF*NtoN2O*kgtoGg,"ERROR"))</f>
        <v>3.9075902533738627</v>
      </c>
      <c r="T1167" s="94">
        <f>IF('Net zero activities &amp; levers'!$C$14="Off",SUM('Activity data'!AM66:AM81)*FracGASM*MSVolatEF*NtoN2O*kgtoGg,IF('Net zero activities &amp; levers'!$C$14="On",SUM('Net zero Activity data'!AM66:AM81)*FracGASM*MSVolatEF*NtoN2O*kgtoGg,"ERROR"))</f>
        <v>3.9871353065033701</v>
      </c>
      <c r="U1167" s="94">
        <f>IF('Net zero activities &amp; levers'!$C$14="Off",SUM('Activity data'!AN66:AN81)*FracGASM*MSVolatEF*NtoN2O*kgtoGg,IF('Net zero activities &amp; levers'!$C$14="On",SUM('Net zero Activity data'!AN66:AN81)*FracGASM*MSVolatEF*NtoN2O*kgtoGg,"ERROR"))</f>
        <v>3.9924203988025355</v>
      </c>
      <c r="V1167" s="94">
        <f>IF('Net zero activities &amp; levers'!$C$14="Off",SUM('Activity data'!AO66:AO81)*FracGASM*MSVolatEF*NtoN2O*kgtoGg,IF('Net zero activities &amp; levers'!$C$14="On",SUM('Net zero Activity data'!AO66:AO81)*FracGASM*MSVolatEF*NtoN2O*kgtoGg,"ERROR"))</f>
        <v>3.9526302841151368</v>
      </c>
      <c r="W1167" s="94">
        <f>IF('Net zero activities &amp; levers'!$C$14="Off",SUM('Activity data'!AP66:AP81)*FracGASM*MSVolatEF*NtoN2O*kgtoGg,IF('Net zero activities &amp; levers'!$C$14="On",SUM('Net zero Activity data'!AP66:AP81)*FracGASM*MSVolatEF*NtoN2O*kgtoGg,"ERROR"))</f>
        <v>3.9370249397723454</v>
      </c>
      <c r="X1167" s="94">
        <f>IF('Net zero activities &amp; levers'!$C$14="Off",SUM('Activity data'!AQ66:AQ81)*FracGASM*MSVolatEF*NtoN2O*kgtoGg,IF('Net zero activities &amp; levers'!$C$14="On",SUM('Net zero Activity data'!AQ66:AQ81)*FracGASM*MSVolatEF*NtoN2O*kgtoGg,"ERROR"))</f>
        <v>3.9257065938812463</v>
      </c>
      <c r="Y1167" s="94">
        <f>IF('Net zero activities &amp; levers'!$C$14="Off",SUM('Activity data'!AR66:AR81)*FracGASM*MSVolatEF*NtoN2O*kgtoGg,IF('Net zero activities &amp; levers'!$C$14="On",SUM('Net zero Activity data'!AR66:AR81)*FracGASM*MSVolatEF*NtoN2O*kgtoGg,"ERROR"))</f>
        <v>3.9226508774114852</v>
      </c>
      <c r="Z1167" s="94">
        <f>IF('Net zero activities &amp; levers'!$C$14="Off",SUM('Activity data'!AS66:AS81)*FracGASM*MSVolatEF*NtoN2O*kgtoGg,IF('Net zero activities &amp; levers'!$C$14="On",SUM('Net zero Activity data'!AS66:AS81)*FracGASM*MSVolatEF*NtoN2O*kgtoGg,"ERROR"))</f>
        <v>3.9251042781166197</v>
      </c>
      <c r="AA1167" s="94">
        <f>IF('Net zero activities &amp; levers'!$C$14="Off",SUM('Activity data'!AT66:AT81)*FracGASM*MSVolatEF*NtoN2O*kgtoGg,IF('Net zero activities &amp; levers'!$C$14="On",SUM('Net zero Activity data'!AT66:AT81)*FracGASM*MSVolatEF*NtoN2O*kgtoGg,"ERROR"))</f>
        <v>3.9329563082523329</v>
      </c>
      <c r="AB1167" s="94">
        <f>IF('Net zero activities &amp; levers'!$C$14="Off",SUM('Activity data'!AU66:AU81)*FracGASM*MSVolatEF*NtoN2O*kgtoGg,IF('Net zero activities &amp; levers'!$C$14="On",SUM('Net zero Activity data'!AU66:AU81)*FracGASM*MSVolatEF*NtoN2O*kgtoGg,"ERROR"))</f>
        <v>3.9514231257436618</v>
      </c>
      <c r="AC1167" s="94">
        <f>IF('Net zero activities &amp; levers'!$C$14="Off",SUM('Activity data'!AV66:AV81)*FracGASM*MSVolatEF*NtoN2O*kgtoGg,IF('Net zero activities &amp; levers'!$C$14="On",SUM('Net zero Activity data'!AV66:AV81)*FracGASM*MSVolatEF*NtoN2O*kgtoGg,"ERROR"))</f>
        <v>3.9809754183210502</v>
      </c>
      <c r="AD1167" s="94">
        <f>IF('Net zero activities &amp; levers'!$C$14="Off",SUM('Activity data'!AW66:AW81)*FracGASM*MSVolatEF*NtoN2O*kgtoGg,IF('Net zero activities &amp; levers'!$C$14="On",SUM('Net zero Activity data'!AW66:AW81)*FracGASM*MSVolatEF*NtoN2O*kgtoGg,"ERROR"))</f>
        <v>4.0018537243413661</v>
      </c>
      <c r="AE1167" s="94">
        <f>IF('Net zero activities &amp; levers'!$C$14="Off",SUM('Activity data'!AX66:AX81)*FracGASM*MSVolatEF*NtoN2O*kgtoGg,IF('Net zero activities &amp; levers'!$C$14="On",SUM('Net zero Activity data'!AX66:AX81)*FracGASM*MSVolatEF*NtoN2O*kgtoGg,"ERROR"))</f>
        <v>4.0241895336983875</v>
      </c>
      <c r="AF1167" s="94">
        <f>IF('Net zero activities &amp; levers'!$C$14="Off",SUM('Activity data'!AY66:AY81)*FracGASM*MSVolatEF*NtoN2O*kgtoGg,IF('Net zero activities &amp; levers'!$C$14="On",SUM('Net zero Activity data'!AY66:AY81)*FracGASM*MSVolatEF*NtoN2O*kgtoGg,"ERROR"))</f>
        <v>4.0484852464543772</v>
      </c>
      <c r="AG1167" s="94">
        <f>IF('Net zero activities &amp; levers'!$C$14="Off",SUM('Activity data'!AZ66:AZ81)*FracGASM*MSVolatEF*NtoN2O*kgtoGg,IF('Net zero activities &amp; levers'!$C$14="On",SUM('Net zero Activity data'!AZ66:AZ81)*FracGASM*MSVolatEF*NtoN2O*kgtoGg,"ERROR"))</f>
        <v>4.0812125382068691</v>
      </c>
      <c r="AH1167" s="94">
        <f>IF('Net zero activities &amp; levers'!$C$14="Off",SUM('Activity data'!BA66:BA81)*FracGASM*MSVolatEF*NtoN2O*kgtoGg,IF('Net zero activities &amp; levers'!$C$14="On",SUM('Net zero Activity data'!BA66:BA81)*FracGASM*MSVolatEF*NtoN2O*kgtoGg,"ERROR"))</f>
        <v>4.115781626959512</v>
      </c>
      <c r="AI1167" s="94">
        <f>IF('Net zero activities &amp; levers'!$C$14="Off",SUM('Activity data'!BB66:BB81)*FracGASM*MSVolatEF*NtoN2O*kgtoGg,IF('Net zero activities &amp; levers'!$C$14="On",SUM('Net zero Activity data'!BB66:BB81)*FracGASM*MSVolatEF*NtoN2O*kgtoGg,"ERROR"))</f>
        <v>4.1522199223126863</v>
      </c>
      <c r="AJ1167" s="94">
        <f>IF('Net zero activities &amp; levers'!$C$14="Off",SUM('Activity data'!BC66:BC81)*FracGASM*MSVolatEF*NtoN2O*kgtoGg,IF('Net zero activities &amp; levers'!$C$14="On",SUM('Net zero Activity data'!BC66:BC81)*FracGASM*MSVolatEF*NtoN2O*kgtoGg,"ERROR"))</f>
        <v>4.1908416110982678</v>
      </c>
      <c r="AK1167" s="94">
        <f>IF('Net zero activities &amp; levers'!$C$14="Off",SUM('Activity data'!BD66:BD81)*FracGASM*MSVolatEF*NtoN2O*kgtoGg,IF('Net zero activities &amp; levers'!$C$14="On",SUM('Net zero Activity data'!BD66:BD81)*FracGASM*MSVolatEF*NtoN2O*kgtoGg,"ERROR"))</f>
        <v>4.2299557557959808</v>
      </c>
      <c r="AL1167" s="94">
        <f>IF('Net zero activities &amp; levers'!$C$14="Off",SUM('Activity data'!BE66:BE81)*FracGASM*MSVolatEF*NtoN2O*kgtoGg,IF('Net zero activities &amp; levers'!$C$14="On",SUM('Net zero Activity data'!BE66:BE81)*FracGASM*MSVolatEF*NtoN2O*kgtoGg,"ERROR"))</f>
        <v>4.2664208573945261</v>
      </c>
      <c r="AM1167" s="94">
        <f>IF('Net zero activities &amp; levers'!$C$14="Off",SUM('Activity data'!BF66:BF81)*FracGASM*MSVolatEF*NtoN2O*kgtoGg,IF('Net zero activities &amp; levers'!$C$14="On",SUM('Net zero Activity data'!BF66:BF81)*FracGASM*MSVolatEF*NtoN2O*kgtoGg,"ERROR"))</f>
        <v>4.299120305865852</v>
      </c>
      <c r="AN1167" s="94">
        <f>IF('Net zero activities &amp; levers'!$C$14="Off",SUM('Activity data'!BG66:BG81)*FracGASM*MSVolatEF*NtoN2O*kgtoGg,IF('Net zero activities &amp; levers'!$C$14="On",SUM('Net zero Activity data'!BG66:BG81)*FracGASM*MSVolatEF*NtoN2O*kgtoGg,"ERROR"))</f>
        <v>4.3438788790373417</v>
      </c>
      <c r="AO1167" s="94">
        <f>IF('Net zero activities &amp; levers'!$C$14="Off",SUM('Activity data'!BH66:BH81)*FracGASM*MSVolatEF*NtoN2O*kgtoGg,IF('Net zero activities &amp; levers'!$C$14="On",SUM('Net zero Activity data'!BH66:BH81)*FracGASM*MSVolatEF*NtoN2O*kgtoGg,"ERROR"))</f>
        <v>4.3837338214005754</v>
      </c>
      <c r="AP1167" s="94">
        <f>IF('Net zero activities &amp; levers'!$C$14="Off",SUM('Activity data'!BI66:BI81)*FracGASM*MSVolatEF*NtoN2O*kgtoGg,IF('Net zero activities &amp; levers'!$C$14="On",SUM('Net zero Activity data'!BI66:BI81)*FracGASM*MSVolatEF*NtoN2O*kgtoGg,"ERROR"))</f>
        <v>4.4237784841678307</v>
      </c>
      <c r="AQ1167" s="94">
        <f>IF('Net zero activities &amp; levers'!$C$14="Off",SUM('Activity data'!BJ66:BJ81)*FracGASM*MSVolatEF*NtoN2O*kgtoGg,IF('Net zero activities &amp; levers'!$C$14="On",SUM('Net zero Activity data'!BJ66:BJ81)*FracGASM*MSVolatEF*NtoN2O*kgtoGg,"ERROR"))</f>
        <v>4.4650732272283227</v>
      </c>
      <c r="AR1167" s="94">
        <f>IF('Net zero activities &amp; levers'!$C$14="Off",SUM('Activity data'!BK66:BK81)*FracGASM*MSVolatEF*NtoN2O*kgtoGg,IF('Net zero activities &amp; levers'!$C$14="On",SUM('Net zero Activity data'!BK66:BK81)*FracGASM*MSVolatEF*NtoN2O*kgtoGg,"ERROR"))</f>
        <v>4.507687721753241</v>
      </c>
      <c r="AS1167" s="94">
        <f>IF('Net zero activities &amp; levers'!$C$14="Off",SUM('Activity data'!BL66:BL81)*FracGASM*MSVolatEF*NtoN2O*kgtoGg,IF('Net zero activities &amp; levers'!$C$14="On",SUM('Net zero Activity data'!BL66:BL81)*FracGASM*MSVolatEF*NtoN2O*kgtoGg,"ERROR"))</f>
        <v>4.5516564054237598</v>
      </c>
      <c r="AT1167" s="94">
        <f>IF('Net zero activities &amp; levers'!$C$14="Off",SUM('Activity data'!BM66:BM81)*FracGASM*MSVolatEF*NtoN2O*kgtoGg,IF('Net zero activities &amp; levers'!$C$14="On",SUM('Net zero Activity data'!BM66:BM81)*FracGASM*MSVolatEF*NtoN2O*kgtoGg,"ERROR"))</f>
        <v>4.5899253963487059</v>
      </c>
      <c r="AU1167" s="94">
        <f>IF('Net zero activities &amp; levers'!$C$14="Off",SUM('Activity data'!BN66:BN81)*FracGASM*MSVolatEF*NtoN2O*kgtoGg,IF('Net zero activities &amp; levers'!$C$14="On",SUM('Net zero Activity data'!BN66:BN81)*FracGASM*MSVolatEF*NtoN2O*kgtoGg,"ERROR"))</f>
        <v>4.6293766555987865</v>
      </c>
      <c r="AV1167" s="94">
        <f>IF('Net zero activities &amp; levers'!$C$14="Off",SUM('Activity data'!BO66:BO81)*FracGASM*MSVolatEF*NtoN2O*kgtoGg,IF('Net zero activities &amp; levers'!$C$14="On",SUM('Net zero Activity data'!BO66:BO81)*FracGASM*MSVolatEF*NtoN2O*kgtoGg,"ERROR"))</f>
        <v>4.6722962096236991</v>
      </c>
      <c r="AW1167" s="94">
        <f>IF('Net zero activities &amp; levers'!$C$14="Off",SUM('Activity data'!BP66:BP81)*FracGASM*MSVolatEF*NtoN2O*kgtoGg,IF('Net zero activities &amp; levers'!$C$14="On",SUM('Net zero Activity data'!BP66:BP81)*FracGASM*MSVolatEF*NtoN2O*kgtoGg,"ERROR"))</f>
        <v>4.7173668497342875</v>
      </c>
      <c r="AY1167" s="79"/>
    </row>
    <row r="1168" spans="1:51" x14ac:dyDescent="0.25">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2.2783509611238567E-4</v>
      </c>
      <c r="U1168" s="94">
        <f>IF('Net zero activities &amp; levers'!$C$14="Off",'Activity data'!AN47*FracLEACH*MSLeachEF*NtoN2O*kgtoGg,IF('Net zero activities &amp; levers'!$C$14="On",'Net zero Activity data'!AN47*FracLEACH*MSLeachEF*NtoN2O*kgtoGg,"ERROR"))</f>
        <v>2.2774307497981961E-4</v>
      </c>
      <c r="V1168" s="94">
        <f>IF('Net zero activities &amp; levers'!$C$14="Off",'Activity data'!AO47*FracLEACH*MSLeachEF*NtoN2O*kgtoGg,IF('Net zero activities &amp; levers'!$C$14="On",'Net zero Activity data'!AO47*FracLEACH*MSLeachEF*NtoN2O*kgtoGg,"ERROR"))</f>
        <v>2.2770553533074295E-4</v>
      </c>
      <c r="W1168" s="94">
        <f>IF('Net zero activities &amp; levers'!$C$14="Off",'Activity data'!AP47*FracLEACH*MSLeachEF*NtoN2O*kgtoGg,IF('Net zero activities &amp; levers'!$C$14="On",'Net zero Activity data'!AP47*FracLEACH*MSLeachEF*NtoN2O*kgtoGg,"ERROR"))</f>
        <v>2.2770277124622491E-4</v>
      </c>
      <c r="X1168" s="94">
        <f>IF('Net zero activities &amp; levers'!$C$14="Off",'Activity data'!AQ47*FracLEACH*MSLeachEF*NtoN2O*kgtoGg,IF('Net zero activities &amp; levers'!$C$14="On",'Net zero Activity data'!AQ47*FracLEACH*MSLeachEF*NtoN2O*kgtoGg,"ERROR"))</f>
        <v>2.2768380904268856E-4</v>
      </c>
      <c r="Y1168" s="94">
        <f>IF('Net zero activities &amp; levers'!$C$14="Off",'Activity data'!AR47*FracLEACH*MSLeachEF*NtoN2O*kgtoGg,IF('Net zero activities &amp; levers'!$C$14="On",'Net zero Activity data'!AR47*FracLEACH*MSLeachEF*NtoN2O*kgtoGg,"ERROR"))</f>
        <v>2.2766284747603672E-4</v>
      </c>
      <c r="Z1168" s="94">
        <f>IF('Net zero activities &amp; levers'!$C$14="Off",'Activity data'!AS47*FracLEACH*MSLeachEF*NtoN2O*kgtoGg,IF('Net zero activities &amp; levers'!$C$14="On",'Net zero Activity data'!AS47*FracLEACH*MSLeachEF*NtoN2O*kgtoGg,"ERROR"))</f>
        <v>2.2763559015331699E-4</v>
      </c>
      <c r="AA1168" s="94">
        <f>IF('Net zero activities &amp; levers'!$C$14="Off",'Activity data'!AT47*FracLEACH*MSLeachEF*NtoN2O*kgtoGg,IF('Net zero activities &amp; levers'!$C$14="On",'Net zero Activity data'!AT47*FracLEACH*MSLeachEF*NtoN2O*kgtoGg,"ERROR"))</f>
        <v>2.2760405130717757E-4</v>
      </c>
      <c r="AB1168" s="94">
        <f>IF('Net zero activities &amp; levers'!$C$14="Off",'Activity data'!AU47*FracLEACH*MSLeachEF*NtoN2O*kgtoGg,IF('Net zero activities &amp; levers'!$C$14="On",'Net zero Activity data'!AU47*FracLEACH*MSLeachEF*NtoN2O*kgtoGg,"ERROR"))</f>
        <v>2.2756819165174511E-4</v>
      </c>
      <c r="AC1168" s="94">
        <f>IF('Net zero activities &amp; levers'!$C$14="Off",'Activity data'!AV47*FracLEACH*MSLeachEF*NtoN2O*kgtoGg,IF('Net zero activities &amp; levers'!$C$14="On",'Net zero Activity data'!AV47*FracLEACH*MSLeachEF*NtoN2O*kgtoGg,"ERROR"))</f>
        <v>2.2752377927680445E-4</v>
      </c>
      <c r="AD1168" s="94">
        <f>IF('Net zero activities &amp; levers'!$C$14="Off",'Activity data'!AW47*FracLEACH*MSLeachEF*NtoN2O*kgtoGg,IF('Net zero activities &amp; levers'!$C$14="On",'Net zero Activity data'!AW47*FracLEACH*MSLeachEF*NtoN2O*kgtoGg,"ERROR"))</f>
        <v>2.2747041062823363E-4</v>
      </c>
      <c r="AE1168" s="94">
        <f>IF('Net zero activities &amp; levers'!$C$14="Off",'Activity data'!AX47*FracLEACH*MSLeachEF*NtoN2O*kgtoGg,IF('Net zero activities &amp; levers'!$C$14="On",'Net zero Activity data'!AX47*FracLEACH*MSLeachEF*NtoN2O*kgtoGg,"ERROR"))</f>
        <v>2.2741010519871499E-4</v>
      </c>
      <c r="AF1168" s="94">
        <f>IF('Net zero activities &amp; levers'!$C$14="Off",'Activity data'!AY47*FracLEACH*MSLeachEF*NtoN2O*kgtoGg,IF('Net zero activities &amp; levers'!$C$14="On",'Net zero Activity data'!AY47*FracLEACH*MSLeachEF*NtoN2O*kgtoGg,"ERROR"))</f>
        <v>2.2734790012179722E-4</v>
      </c>
      <c r="AG1168" s="94">
        <f>IF('Net zero activities &amp; levers'!$C$14="Off",'Activity data'!AZ47*FracLEACH*MSLeachEF*NtoN2O*kgtoGg,IF('Net zero activities &amp; levers'!$C$14="On",'Net zero Activity data'!AZ47*FracLEACH*MSLeachEF*NtoN2O*kgtoGg,"ERROR"))</f>
        <v>2.2728335901383927E-4</v>
      </c>
      <c r="AH1168" s="94">
        <f>IF('Net zero activities &amp; levers'!$C$14="Off",'Activity data'!BA47*FracLEACH*MSLeachEF*NtoN2O*kgtoGg,IF('Net zero activities &amp; levers'!$C$14="On",'Net zero Activity data'!BA47*FracLEACH*MSLeachEF*NtoN2O*kgtoGg,"ERROR"))</f>
        <v>2.2721121621112006E-4</v>
      </c>
      <c r="AI1168" s="94">
        <f>IF('Net zero activities &amp; levers'!$C$14="Off",'Activity data'!BB47*FracLEACH*MSLeachEF*NtoN2O*kgtoGg,IF('Net zero activities &amp; levers'!$C$14="On",'Net zero Activity data'!BB47*FracLEACH*MSLeachEF*NtoN2O*kgtoGg,"ERROR"))</f>
        <v>2.2713675749744128E-4</v>
      </c>
      <c r="AJ1168" s="94">
        <f>IF('Net zero activities &amp; levers'!$C$14="Off",'Activity data'!BC47*FracLEACH*MSLeachEF*NtoN2O*kgtoGg,IF('Net zero activities &amp; levers'!$C$14="On",'Net zero Activity data'!BC47*FracLEACH*MSLeachEF*NtoN2O*kgtoGg,"ERROR"))</f>
        <v>2.2705996656405698E-4</v>
      </c>
      <c r="AK1168" s="94">
        <f>IF('Net zero activities &amp; levers'!$C$14="Off",'Activity data'!BD47*FracLEACH*MSLeachEF*NtoN2O*kgtoGg,IF('Net zero activities &amp; levers'!$C$14="On",'Net zero Activity data'!BD47*FracLEACH*MSLeachEF*NtoN2O*kgtoGg,"ERROR"))</f>
        <v>2.269805542421197E-4</v>
      </c>
      <c r="AL1168" s="94">
        <f>IF('Net zero activities &amp; levers'!$C$14="Off",'Activity data'!BE47*FracLEACH*MSLeachEF*NtoN2O*kgtoGg,IF('Net zero activities &amp; levers'!$C$14="On",'Net zero Activity data'!BE47*FracLEACH*MSLeachEF*NtoN2O*kgtoGg,"ERROR"))</f>
        <v>2.2689981619772353E-4</v>
      </c>
      <c r="AM1168" s="94">
        <f>IF('Net zero activities &amp; levers'!$C$14="Off",'Activity data'!BF47*FracLEACH*MSLeachEF*NtoN2O*kgtoGg,IF('Net zero activities &amp; levers'!$C$14="On",'Net zero Activity data'!BF47*FracLEACH*MSLeachEF*NtoN2O*kgtoGg,"ERROR"))</f>
        <v>2.2682022421376E-4</v>
      </c>
      <c r="AN1168" s="94">
        <f>IF('Net zero activities &amp; levers'!$C$14="Off",'Activity data'!BG47*FracLEACH*MSLeachEF*NtoN2O*kgtoGg,IF('Net zero activities &amp; levers'!$C$14="On",'Net zero Activity data'!BG47*FracLEACH*MSLeachEF*NtoN2O*kgtoGg,"ERROR"))</f>
        <v>2.2674262725654165E-4</v>
      </c>
      <c r="AO1168" s="94">
        <f>IF('Net zero activities &amp; levers'!$C$14="Off",'Activity data'!BH47*FracLEACH*MSLeachEF*NtoN2O*kgtoGg,IF('Net zero activities &amp; levers'!$C$14="On",'Net zero Activity data'!BH47*FracLEACH*MSLeachEF*NtoN2O*kgtoGg,"ERROR"))</f>
        <v>2.2666376109098805E-4</v>
      </c>
      <c r="AP1168" s="94">
        <f>IF('Net zero activities &amp; levers'!$C$14="Off",'Activity data'!BI47*FracLEACH*MSLeachEF*NtoN2O*kgtoGg,IF('Net zero activities &amp; levers'!$C$14="On",'Net zero Activity data'!BI47*FracLEACH*MSLeachEF*NtoN2O*kgtoGg,"ERROR"))</f>
        <v>2.2658824620760891E-4</v>
      </c>
      <c r="AQ1168" s="94">
        <f>IF('Net zero activities &amp; levers'!$C$14="Off",'Activity data'!BJ47*FracLEACH*MSLeachEF*NtoN2O*kgtoGg,IF('Net zero activities &amp; levers'!$C$14="On",'Net zero Activity data'!BJ47*FracLEACH*MSLeachEF*NtoN2O*kgtoGg,"ERROR"))</f>
        <v>2.2651201947085492E-4</v>
      </c>
      <c r="AR1168" s="94">
        <f>IF('Net zero activities &amp; levers'!$C$14="Off",'Activity data'!BK47*FracLEACH*MSLeachEF*NtoN2O*kgtoGg,IF('Net zero activities &amp; levers'!$C$14="On",'Net zero Activity data'!BK47*FracLEACH*MSLeachEF*NtoN2O*kgtoGg,"ERROR"))</f>
        <v>2.2643424762512071E-4</v>
      </c>
      <c r="AS1168" s="94">
        <f>IF('Net zero activities &amp; levers'!$C$14="Off",'Activity data'!BL47*FracLEACH*MSLeachEF*NtoN2O*kgtoGg,IF('Net zero activities &amp; levers'!$C$14="On",'Net zero Activity data'!BL47*FracLEACH*MSLeachEF*NtoN2O*kgtoGg,"ERROR"))</f>
        <v>2.2635486116821148E-4</v>
      </c>
      <c r="AT1168" s="94">
        <f>IF('Net zero activities &amp; levers'!$C$14="Off",'Activity data'!BM47*FracLEACH*MSLeachEF*NtoN2O*kgtoGg,IF('Net zero activities &amp; levers'!$C$14="On",'Net zero Activity data'!BM47*FracLEACH*MSLeachEF*NtoN2O*kgtoGg,"ERROR"))</f>
        <v>2.2627381839680988E-4</v>
      </c>
      <c r="AU1168" s="94">
        <f>IF('Net zero activities &amp; levers'!$C$14="Off",'Activity data'!BN47*FracLEACH*MSLeachEF*NtoN2O*kgtoGg,IF('Net zero activities &amp; levers'!$C$14="On",'Net zero Activity data'!BN47*FracLEACH*MSLeachEF*NtoN2O*kgtoGg,"ERROR"))</f>
        <v>2.2619648030085141E-4</v>
      </c>
      <c r="AV1168" s="94">
        <f>IF('Net zero activities &amp; levers'!$C$14="Off",'Activity data'!BO47*FracLEACH*MSLeachEF*NtoN2O*kgtoGg,IF('Net zero activities &amp; levers'!$C$14="On",'Net zero Activity data'!BO47*FracLEACH*MSLeachEF*NtoN2O*kgtoGg,"ERROR"))</f>
        <v>2.2611756119144313E-4</v>
      </c>
      <c r="AW1168" s="94">
        <f>IF('Net zero activities &amp; levers'!$C$14="Off",'Activity data'!BP47*FracLEACH*MSLeachEF*NtoN2O*kgtoGg,IF('Net zero activities &amp; levers'!$C$14="On",'Net zero Activity data'!BP47*FracLEACH*MSLeachEF*NtoN2O*kgtoGg,"ERROR"))</f>
        <v>2.2603534937822882E-4</v>
      </c>
      <c r="AY1168" s="79"/>
    </row>
    <row r="1169" spans="1:51" x14ac:dyDescent="0.25">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1.503711634341746E-6</v>
      </c>
      <c r="U1169" s="94">
        <f>IF('Net zero activities &amp; levers'!$C$14="Off",'Activity data'!AN48*FracLEACH*MSLeachEF*NtoN2O*kgtoGg,IF('Net zero activities &amp; levers'!$C$14="On",'Net zero Activity data'!AN48*FracLEACH*MSLeachEF*NtoN2O*kgtoGg,"ERROR"))</f>
        <v>1.5031042948668096E-6</v>
      </c>
      <c r="V1169" s="94">
        <f>IF('Net zero activities &amp; levers'!$C$14="Off",'Activity data'!AO48*FracLEACH*MSLeachEF*NtoN2O*kgtoGg,IF('Net zero activities &amp; levers'!$C$14="On",'Net zero Activity data'!AO48*FracLEACH*MSLeachEF*NtoN2O*kgtoGg,"ERROR"))</f>
        <v>1.5028565331829037E-6</v>
      </c>
      <c r="W1169" s="94">
        <f>IF('Net zero activities &amp; levers'!$C$14="Off",'Activity data'!AP48*FracLEACH*MSLeachEF*NtoN2O*kgtoGg,IF('Net zero activities &amp; levers'!$C$14="On",'Net zero Activity data'!AP48*FracLEACH*MSLeachEF*NtoN2O*kgtoGg,"ERROR"))</f>
        <v>1.502838290225085E-6</v>
      </c>
      <c r="X1169" s="94">
        <f>IF('Net zero activities &amp; levers'!$C$14="Off",'Activity data'!AQ48*FracLEACH*MSLeachEF*NtoN2O*kgtoGg,IF('Net zero activities &amp; levers'!$C$14="On",'Net zero Activity data'!AQ48*FracLEACH*MSLeachEF*NtoN2O*kgtoGg,"ERROR"))</f>
        <v>1.5027131396817448E-6</v>
      </c>
      <c r="Y1169" s="94">
        <f>IF('Net zero activities &amp; levers'!$C$14="Off",'Activity data'!AR48*FracLEACH*MSLeachEF*NtoN2O*kgtoGg,IF('Net zero activities &amp; levers'!$C$14="On",'Net zero Activity data'!AR48*FracLEACH*MSLeachEF*NtoN2O*kgtoGg,"ERROR"))</f>
        <v>1.5025747933418428E-6</v>
      </c>
      <c r="Z1169" s="94">
        <f>IF('Net zero activities &amp; levers'!$C$14="Off",'Activity data'!AS48*FracLEACH*MSLeachEF*NtoN2O*kgtoGg,IF('Net zero activities &amp; levers'!$C$14="On",'Net zero Activity data'!AS48*FracLEACH*MSLeachEF*NtoN2O*kgtoGg,"ERROR"))</f>
        <v>1.5023948950118924E-6</v>
      </c>
      <c r="AA1169" s="94">
        <f>IF('Net zero activities &amp; levers'!$C$14="Off",'Activity data'!AT48*FracLEACH*MSLeachEF*NtoN2O*kgtoGg,IF('Net zero activities &amp; levers'!$C$14="On",'Net zero Activity data'!AT48*FracLEACH*MSLeachEF*NtoN2O*kgtoGg,"ERROR"))</f>
        <v>1.5021867386273718E-6</v>
      </c>
      <c r="AB1169" s="94">
        <f>IF('Net zero activities &amp; levers'!$C$14="Off",'Activity data'!AU48*FracLEACH*MSLeachEF*NtoN2O*kgtoGg,IF('Net zero activities &amp; levers'!$C$14="On",'Net zero Activity data'!AU48*FracLEACH*MSLeachEF*NtoN2O*kgtoGg,"ERROR"))</f>
        <v>1.5019500649015182E-6</v>
      </c>
      <c r="AC1169" s="94">
        <f>IF('Net zero activities &amp; levers'!$C$14="Off",'Activity data'!AV48*FracLEACH*MSLeachEF*NtoN2O*kgtoGg,IF('Net zero activities &amp; levers'!$C$14="On",'Net zero Activity data'!AV48*FracLEACH*MSLeachEF*NtoN2O*kgtoGg,"ERROR"))</f>
        <v>1.5016569432269093E-6</v>
      </c>
      <c r="AD1169" s="94">
        <f>IF('Net zero activities &amp; levers'!$C$14="Off",'Activity data'!AW48*FracLEACH*MSLeachEF*NtoN2O*kgtoGg,IF('Net zero activities &amp; levers'!$C$14="On",'Net zero Activity data'!AW48*FracLEACH*MSLeachEF*NtoN2O*kgtoGg,"ERROR"))</f>
        <v>1.5013047101463422E-6</v>
      </c>
      <c r="AE1169" s="94">
        <f>IF('Net zero activities &amp; levers'!$C$14="Off",'Activity data'!AX48*FracLEACH*MSLeachEF*NtoN2O*kgtoGg,IF('Net zero activities &amp; levers'!$C$14="On",'Net zero Activity data'!AX48*FracLEACH*MSLeachEF*NtoN2O*kgtoGg,"ERROR"))</f>
        <v>1.5009066943115193E-6</v>
      </c>
      <c r="AF1169" s="94">
        <f>IF('Net zero activities &amp; levers'!$C$14="Off",'Activity data'!AY48*FracLEACH*MSLeachEF*NtoN2O*kgtoGg,IF('Net zero activities &amp; levers'!$C$14="On",'Net zero Activity data'!AY48*FracLEACH*MSLeachEF*NtoN2O*kgtoGg,"ERROR"))</f>
        <v>1.5004961408038625E-6</v>
      </c>
      <c r="AG1169" s="94">
        <f>IF('Net zero activities &amp; levers'!$C$14="Off",'Activity data'!AZ48*FracLEACH*MSLeachEF*NtoN2O*kgtoGg,IF('Net zero activities &amp; levers'!$C$14="On",'Net zero Activity data'!AZ48*FracLEACH*MSLeachEF*NtoN2O*kgtoGg,"ERROR"))</f>
        <v>1.5000701694913394E-6</v>
      </c>
      <c r="AH1169" s="94">
        <f>IF('Net zero activities &amp; levers'!$C$14="Off",'Activity data'!BA48*FracLEACH*MSLeachEF*NtoN2O*kgtoGg,IF('Net zero activities &amp; levers'!$C$14="On",'Net zero Activity data'!BA48*FracLEACH*MSLeachEF*NtoN2O*kgtoGg,"ERROR"))</f>
        <v>1.4995940269933923E-6</v>
      </c>
      <c r="AI1169" s="94">
        <f>IF('Net zero activities &amp; levers'!$C$14="Off",'Activity data'!BB48*FracLEACH*MSLeachEF*NtoN2O*kgtoGg,IF('Net zero activities &amp; levers'!$C$14="On",'Net zero Activity data'!BB48*FracLEACH*MSLeachEF*NtoN2O*kgtoGg,"ERROR"))</f>
        <v>1.4991025994831128E-6</v>
      </c>
      <c r="AJ1169" s="94">
        <f>IF('Net zero activities &amp; levers'!$C$14="Off",'Activity data'!BC48*FracLEACH*MSLeachEF*NtoN2O*kgtoGg,IF('Net zero activities &amp; levers'!$C$14="On",'Net zero Activity data'!BC48*FracLEACH*MSLeachEF*NtoN2O*kgtoGg,"ERROR"))</f>
        <v>1.4985957793227763E-6</v>
      </c>
      <c r="AK1169" s="94">
        <f>IF('Net zero activities &amp; levers'!$C$14="Off",'Activity data'!BD48*FracLEACH*MSLeachEF*NtoN2O*kgtoGg,IF('Net zero activities &amp; levers'!$C$14="On",'Net zero Activity data'!BD48*FracLEACH*MSLeachEF*NtoN2O*kgtoGg,"ERROR"))</f>
        <v>1.4980716579979906E-6</v>
      </c>
      <c r="AL1169" s="94">
        <f>IF('Net zero activities &amp; levers'!$C$14="Off",'Activity data'!BE48*FracLEACH*MSLeachEF*NtoN2O*kgtoGg,IF('Net zero activities &amp; levers'!$C$14="On",'Net zero Activity data'!BE48*FracLEACH*MSLeachEF*NtoN2O*kgtoGg,"ERROR"))</f>
        <v>1.4975387869049757E-6</v>
      </c>
      <c r="AM1169" s="94">
        <f>IF('Net zero activities &amp; levers'!$C$14="Off",'Activity data'!BF48*FracLEACH*MSLeachEF*NtoN2O*kgtoGg,IF('Net zero activities &amp; levers'!$C$14="On",'Net zero Activity data'!BF48*FracLEACH*MSLeachEF*NtoN2O*kgtoGg,"ERROR"))</f>
        <v>1.4970134798108165E-6</v>
      </c>
      <c r="AN1169" s="94">
        <f>IF('Net zero activities &amp; levers'!$C$14="Off",'Activity data'!BG48*FracLEACH*MSLeachEF*NtoN2O*kgtoGg,IF('Net zero activities &amp; levers'!$C$14="On",'Net zero Activity data'!BG48*FracLEACH*MSLeachEF*NtoN2O*kgtoGg,"ERROR"))</f>
        <v>1.4965013398931751E-6</v>
      </c>
      <c r="AO1169" s="94">
        <f>IF('Net zero activities &amp; levers'!$C$14="Off",'Activity data'!BH48*FracLEACH*MSLeachEF*NtoN2O*kgtoGg,IF('Net zero activities &amp; levers'!$C$14="On",'Net zero Activity data'!BH48*FracLEACH*MSLeachEF*NtoN2O*kgtoGg,"ERROR"))</f>
        <v>1.4959808232005212E-6</v>
      </c>
      <c r="AP1169" s="94">
        <f>IF('Net zero activities &amp; levers'!$C$14="Off",'Activity data'!BI48*FracLEACH*MSLeachEF*NtoN2O*kgtoGg,IF('Net zero activities &amp; levers'!$C$14="On",'Net zero Activity data'!BI48*FracLEACH*MSLeachEF*NtoN2O*kgtoGg,"ERROR"))</f>
        <v>1.495482424970219E-6</v>
      </c>
      <c r="AQ1169" s="94">
        <f>IF('Net zero activities &amp; levers'!$C$14="Off",'Activity data'!BJ48*FracLEACH*MSLeachEF*NtoN2O*kgtoGg,IF('Net zero activities &amp; levers'!$C$14="On",'Net zero Activity data'!BJ48*FracLEACH*MSLeachEF*NtoN2O*kgtoGg,"ERROR"))</f>
        <v>1.4949793285076428E-6</v>
      </c>
      <c r="AR1169" s="94">
        <f>IF('Net zero activities &amp; levers'!$C$14="Off",'Activity data'!BK48*FracLEACH*MSLeachEF*NtoN2O*kgtoGg,IF('Net zero activities &amp; levers'!$C$14="On",'Net zero Activity data'!BK48*FracLEACH*MSLeachEF*NtoN2O*kgtoGg,"ERROR"))</f>
        <v>1.4944660343257967E-6</v>
      </c>
      <c r="AS1169" s="94">
        <f>IF('Net zero activities &amp; levers'!$C$14="Off",'Activity data'!BL48*FracLEACH*MSLeachEF*NtoN2O*kgtoGg,IF('Net zero activities &amp; levers'!$C$14="On",'Net zero Activity data'!BL48*FracLEACH*MSLeachEF*NtoN2O*kgtoGg,"ERROR"))</f>
        <v>1.4939420837101961E-6</v>
      </c>
      <c r="AT1169" s="94">
        <f>IF('Net zero activities &amp; levers'!$C$14="Off",'Activity data'!BM48*FracLEACH*MSLeachEF*NtoN2O*kgtoGg,IF('Net zero activities &amp; levers'!$C$14="On",'Net zero Activity data'!BM48*FracLEACH*MSLeachEF*NtoN2O*kgtoGg,"ERROR"))</f>
        <v>1.4934072014189454E-6</v>
      </c>
      <c r="AU1169" s="94">
        <f>IF('Net zero activities &amp; levers'!$C$14="Off",'Activity data'!BN48*FracLEACH*MSLeachEF*NtoN2O*kgtoGg,IF('Net zero activities &amp; levers'!$C$14="On",'Net zero Activity data'!BN48*FracLEACH*MSLeachEF*NtoN2O*kgtoGg,"ERROR"))</f>
        <v>1.4928967699856194E-6</v>
      </c>
      <c r="AV1169" s="94">
        <f>IF('Net zero activities &amp; levers'!$C$14="Off",'Activity data'!BO48*FracLEACH*MSLeachEF*NtoN2O*kgtoGg,IF('Net zero activities &amp; levers'!$C$14="On",'Net zero Activity data'!BO48*FracLEACH*MSLeachEF*NtoN2O*kgtoGg,"ERROR"))</f>
        <v>1.4923759038635249E-6</v>
      </c>
      <c r="AW1169" s="94">
        <f>IF('Net zero activities &amp; levers'!$C$14="Off",'Activity data'!BP48*FracLEACH*MSLeachEF*NtoN2O*kgtoGg,IF('Net zero activities &amp; levers'!$C$14="On",'Net zero Activity data'!BP48*FracLEACH*MSLeachEF*NtoN2O*kgtoGg,"ERROR"))</f>
        <v>1.4918333058963104E-6</v>
      </c>
      <c r="AY1169" s="79"/>
    </row>
    <row r="1170" spans="1:51" x14ac:dyDescent="0.25">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0.20732835560623097</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0.20795637847695561</v>
      </c>
      <c r="O1170" s="94">
        <f>IF('Net zero activities &amp; levers'!$C$14="Off",SUM('Activity data'!AH50:AH65)*FracLEACH*MSLeachEF*NtoN2O*kgtoGg,IF('Net zero activities &amp; levers'!$C$14="On",SUM('Net zero Activity data'!AH50:AH65)*FracLEACH*MSLeachEF*NtoN2O*kgtoGg,"ERROR"))</f>
        <v>0.20628301821112829</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0.20021853233884623</v>
      </c>
      <c r="S1170" s="94">
        <f>IF('Net zero activities &amp; levers'!$C$14="Off",SUM('Activity data'!AL50:AL65)*FracLEACH*MSLeachEF*NtoN2O*kgtoGg,IF('Net zero activities &amp; levers'!$C$14="On",SUM('Net zero Activity data'!AL50:AL65)*FracLEACH*MSLeachEF*NtoN2O*kgtoGg,"ERROR"))</f>
        <v>0.18248075889834134</v>
      </c>
      <c r="T1170" s="94">
        <f>IF('Net zero activities &amp; levers'!$C$14="Off",SUM('Activity data'!AM50:AM65)*FracLEACH*MSLeachEF*NtoN2O*kgtoGg,IF('Net zero activities &amp; levers'!$C$14="On",SUM('Net zero Activity data'!AM50:AM65)*FracLEACH*MSLeachEF*NtoN2O*kgtoGg,"ERROR"))</f>
        <v>0.18929871840811252</v>
      </c>
      <c r="U1170" s="94">
        <f>IF('Net zero activities &amp; levers'!$C$14="Off",SUM('Activity data'!AN50:AN65)*FracLEACH*MSLeachEF*NtoN2O*kgtoGg,IF('Net zero activities &amp; levers'!$C$14="On",SUM('Net zero Activity data'!AN50:AN65)*FracLEACH*MSLeachEF*NtoN2O*kgtoGg,"ERROR"))</f>
        <v>0.19066018930084169</v>
      </c>
      <c r="V1170" s="94">
        <f>IF('Net zero activities &amp; levers'!$C$14="Off",SUM('Activity data'!AO50:AO65)*FracLEACH*MSLeachEF*NtoN2O*kgtoGg,IF('Net zero activities &amp; levers'!$C$14="On",SUM('Net zero Activity data'!AO50:AO65)*FracLEACH*MSLeachEF*NtoN2O*kgtoGg,"ERROR"))</f>
        <v>0.18853222652694393</v>
      </c>
      <c r="W1170" s="94">
        <f>IF('Net zero activities &amp; levers'!$C$14="Off",SUM('Activity data'!AP50:AP65)*FracLEACH*MSLeachEF*NtoN2O*kgtoGg,IF('Net zero activities &amp; levers'!$C$14="On",SUM('Net zero Activity data'!AP50:AP65)*FracLEACH*MSLeachEF*NtoN2O*kgtoGg,"ERROR"))</f>
        <v>0.18809057694338979</v>
      </c>
      <c r="X1170" s="94">
        <f>IF('Net zero activities &amp; levers'!$C$14="Off",SUM('Activity data'!AQ50:AQ65)*FracLEACH*MSLeachEF*NtoN2O*kgtoGg,IF('Net zero activities &amp; levers'!$C$14="On",SUM('Net zero Activity data'!AQ50:AQ65)*FracLEACH*MSLeachEF*NtoN2O*kgtoGg,"ERROR"))</f>
        <v>0.18788693121446026</v>
      </c>
      <c r="Y1170" s="94">
        <f>IF('Net zero activities &amp; levers'!$C$14="Off",SUM('Activity data'!AR50:AR65)*FracLEACH*MSLeachEF*NtoN2O*kgtoGg,IF('Net zero activities &amp; levers'!$C$14="On",SUM('Net zero Activity data'!AR50:AR65)*FracLEACH*MSLeachEF*NtoN2O*kgtoGg,"ERROR"))</f>
        <v>0.18834665793767122</v>
      </c>
      <c r="Z1170" s="94">
        <f>IF('Net zero activities &amp; levers'!$C$14="Off",SUM('Activity data'!AS50:AS65)*FracLEACH*MSLeachEF*NtoN2O*kgtoGg,IF('Net zero activities &amp; levers'!$C$14="On",SUM('Net zero Activity data'!AS50:AS65)*FracLEACH*MSLeachEF*NtoN2O*kgtoGg,"ERROR"))</f>
        <v>0.18926193349003381</v>
      </c>
      <c r="AA1170" s="94">
        <f>IF('Net zero activities &amp; levers'!$C$14="Off",SUM('Activity data'!AT50:AT65)*FracLEACH*MSLeachEF*NtoN2O*kgtoGg,IF('Net zero activities &amp; levers'!$C$14="On",SUM('Net zero Activity data'!AT50:AT65)*FracLEACH*MSLeachEF*NtoN2O*kgtoGg,"ERROR"))</f>
        <v>0.19063345641610194</v>
      </c>
      <c r="AB1170" s="94">
        <f>IF('Net zero activities &amp; levers'!$C$14="Off",SUM('Activity data'!AU50:AU65)*FracLEACH*MSLeachEF*NtoN2O*kgtoGg,IF('Net zero activities &amp; levers'!$C$14="On",SUM('Net zero Activity data'!AU50:AU65)*FracLEACH*MSLeachEF*NtoN2O*kgtoGg,"ERROR"))</f>
        <v>0.19288195061201113</v>
      </c>
      <c r="AC1170" s="94">
        <f>IF('Net zero activities &amp; levers'!$C$14="Off",SUM('Activity data'!AV50:AV65)*FracLEACH*MSLeachEF*NtoN2O*kgtoGg,IF('Net zero activities &amp; levers'!$C$14="On",SUM('Net zero Activity data'!AV50:AV65)*FracLEACH*MSLeachEF*NtoN2O*kgtoGg,"ERROR"))</f>
        <v>0.19605783425405765</v>
      </c>
      <c r="AD1170" s="94">
        <f>IF('Net zero activities &amp; levers'!$C$14="Off",SUM('Activity data'!AW50:AW65)*FracLEACH*MSLeachEF*NtoN2O*kgtoGg,IF('Net zero activities &amp; levers'!$C$14="On",SUM('Net zero Activity data'!AW50:AW65)*FracLEACH*MSLeachEF*NtoN2O*kgtoGg,"ERROR"))</f>
        <v>0.19929379727709792</v>
      </c>
      <c r="AE1170" s="94">
        <f>IF('Net zero activities &amp; levers'!$C$14="Off",SUM('Activity data'!AX50:AX65)*FracLEACH*MSLeachEF*NtoN2O*kgtoGg,IF('Net zero activities &amp; levers'!$C$14="On",SUM('Net zero Activity data'!AX50:AX65)*FracLEACH*MSLeachEF*NtoN2O*kgtoGg,"ERROR"))</f>
        <v>0.20274434631638333</v>
      </c>
      <c r="AF1170" s="94">
        <f>IF('Net zero activities &amp; levers'!$C$14="Off",SUM('Activity data'!AY50:AY65)*FracLEACH*MSLeachEF*NtoN2O*kgtoGg,IF('Net zero activities &amp; levers'!$C$14="On",SUM('Net zero Activity data'!AY50:AY65)*FracLEACH*MSLeachEF*NtoN2O*kgtoGg,"ERROR"))</f>
        <v>0.20645870513727727</v>
      </c>
      <c r="AG1170" s="94">
        <f>IF('Net zero activities &amp; levers'!$C$14="Off",SUM('Activity data'!AZ50:AZ65)*FracLEACH*MSLeachEF*NtoN2O*kgtoGg,IF('Net zero activities &amp; levers'!$C$14="On",SUM('Net zero Activity data'!AZ50:AZ65)*FracLEACH*MSLeachEF*NtoN2O*kgtoGg,"ERROR"))</f>
        <v>0.21098984323578454</v>
      </c>
      <c r="AH1170" s="94">
        <f>IF('Net zero activities &amp; levers'!$C$14="Off",SUM('Activity data'!BA50:BA65)*FracLEACH*MSLeachEF*NtoN2O*kgtoGg,IF('Net zero activities &amp; levers'!$C$14="On",SUM('Net zero Activity data'!BA50:BA65)*FracLEACH*MSLeachEF*NtoN2O*kgtoGg,"ERROR"))</f>
        <v>0.21580911944136272</v>
      </c>
      <c r="AI1170" s="94">
        <f>IF('Net zero activities &amp; levers'!$C$14="Off",SUM('Activity data'!BB50:BB65)*FracLEACH*MSLeachEF*NtoN2O*kgtoGg,IF('Net zero activities &amp; levers'!$C$14="On",SUM('Net zero Activity data'!BB50:BB65)*FracLEACH*MSLeachEF*NtoN2O*kgtoGg,"ERROR"))</f>
        <v>0.22092834131662423</v>
      </c>
      <c r="AJ1170" s="94">
        <f>IF('Net zero activities &amp; levers'!$C$14="Off",SUM('Activity data'!BC50:BC65)*FracLEACH*MSLeachEF*NtoN2O*kgtoGg,IF('Net zero activities &amp; levers'!$C$14="On",SUM('Net zero Activity data'!BC50:BC65)*FracLEACH*MSLeachEF*NtoN2O*kgtoGg,"ERROR"))</f>
        <v>0.22639017525251376</v>
      </c>
      <c r="AK1170" s="94">
        <f>IF('Net zero activities &amp; levers'!$C$14="Off",SUM('Activity data'!BD50:BD65)*FracLEACH*MSLeachEF*NtoN2O*kgtoGg,IF('Net zero activities &amp; levers'!$C$14="On",SUM('Net zero Activity data'!BD50:BD65)*FracLEACH*MSLeachEF*NtoN2O*kgtoGg,"ERROR"))</f>
        <v>0.23206626670340147</v>
      </c>
      <c r="AL1170" s="94">
        <f>IF('Net zero activities &amp; levers'!$C$14="Off",SUM('Activity data'!BE50:BE65)*FracLEACH*MSLeachEF*NtoN2O*kgtoGg,IF('Net zero activities &amp; levers'!$C$14="On",SUM('Net zero Activity data'!BE50:BE65)*FracLEACH*MSLeachEF*NtoN2O*kgtoGg,"ERROR"))</f>
        <v>0.23768913855400603</v>
      </c>
      <c r="AM1170" s="94">
        <f>IF('Net zero activities &amp; levers'!$C$14="Off",SUM('Activity data'!BF50:BF65)*FracLEACH*MSLeachEF*NtoN2O*kgtoGg,IF('Net zero activities &amp; levers'!$C$14="On",SUM('Net zero Activity data'!BF50:BF65)*FracLEACH*MSLeachEF*NtoN2O*kgtoGg,"ERROR"))</f>
        <v>0.24315860948258192</v>
      </c>
      <c r="AN1170" s="94">
        <f>IF('Net zero activities &amp; levers'!$C$14="Off",SUM('Activity data'!BG50:BG65)*FracLEACH*MSLeachEF*NtoN2O*kgtoGg,IF('Net zero activities &amp; levers'!$C$14="On",SUM('Net zero Activity data'!BG50:BG65)*FracLEACH*MSLeachEF*NtoN2O*kgtoGg,"ERROR"))</f>
        <v>0.24930299313765589</v>
      </c>
      <c r="AO1170" s="94">
        <f>IF('Net zero activities &amp; levers'!$C$14="Off",SUM('Activity data'!BH50:BH65)*FracLEACH*MSLeachEF*NtoN2O*kgtoGg,IF('Net zero activities &amp; levers'!$C$14="On",SUM('Net zero Activity data'!BH50:BH65)*FracLEACH*MSLeachEF*NtoN2O*kgtoGg,"ERROR"))</f>
        <v>0.25515723553831038</v>
      </c>
      <c r="AP1170" s="94">
        <f>IF('Net zero activities &amp; levers'!$C$14="Off",SUM('Activity data'!BI50:BI65)*FracLEACH*MSLeachEF*NtoN2O*kgtoGg,IF('Net zero activities &amp; levers'!$C$14="On",SUM('Net zero Activity data'!BI50:BI65)*FracLEACH*MSLeachEF*NtoN2O*kgtoGg,"ERROR"))</f>
        <v>0.26118719019205611</v>
      </c>
      <c r="AQ1170" s="94">
        <f>IF('Net zero activities &amp; levers'!$C$14="Off",SUM('Activity data'!BJ50:BJ65)*FracLEACH*MSLeachEF*NtoN2O*kgtoGg,IF('Net zero activities &amp; levers'!$C$14="On",SUM('Net zero Activity data'!BJ50:BJ65)*FracLEACH*MSLeachEF*NtoN2O*kgtoGg,"ERROR"))</f>
        <v>0.26749963102464441</v>
      </c>
      <c r="AR1170" s="94">
        <f>IF('Net zero activities &amp; levers'!$C$14="Off",SUM('Activity data'!BK50:BK65)*FracLEACH*MSLeachEF*NtoN2O*kgtoGg,IF('Net zero activities &amp; levers'!$C$14="On",SUM('Net zero Activity data'!BK50:BK65)*FracLEACH*MSLeachEF*NtoN2O*kgtoGg,"ERROR"))</f>
        <v>0.27411480308144259</v>
      </c>
      <c r="AS1170" s="94">
        <f>IF('Net zero activities &amp; levers'!$C$14="Off",SUM('Activity data'!BL50:BL65)*FracLEACH*MSLeachEF*NtoN2O*kgtoGg,IF('Net zero activities &amp; levers'!$C$14="On",SUM('Net zero Activity data'!BL50:BL65)*FracLEACH*MSLeachEF*NtoN2O*kgtoGg,"ERROR"))</f>
        <v>0.28105088957060298</v>
      </c>
      <c r="AT1170" s="94">
        <f>IF('Net zero activities &amp; levers'!$C$14="Off",SUM('Activity data'!BM50:BM65)*FracLEACH*MSLeachEF*NtoN2O*kgtoGg,IF('Net zero activities &amp; levers'!$C$14="On",SUM('Net zero Activity data'!BM50:BM65)*FracLEACH*MSLeachEF*NtoN2O*kgtoGg,"ERROR"))</f>
        <v>0.28763892722794754</v>
      </c>
      <c r="AU1170" s="94">
        <f>IF('Net zero activities &amp; levers'!$C$14="Off",SUM('Activity data'!BN50:BN65)*FracLEACH*MSLeachEF*NtoN2O*kgtoGg,IF('Net zero activities &amp; levers'!$C$14="On",SUM('Net zero Activity data'!BN50:BN65)*FracLEACH*MSLeachEF*NtoN2O*kgtoGg,"ERROR"))</f>
        <v>0.29454165965880996</v>
      </c>
      <c r="AV1170" s="94">
        <f>IF('Net zero activities &amp; levers'!$C$14="Off",SUM('Activity data'!BO50:BO65)*FracLEACH*MSLeachEF*NtoN2O*kgtoGg,IF('Net zero activities &amp; levers'!$C$14="On",SUM('Net zero Activity data'!BO50:BO65)*FracLEACH*MSLeachEF*NtoN2O*kgtoGg,"ERROR"))</f>
        <v>0.30199833435191742</v>
      </c>
      <c r="AW1170" s="94">
        <f>IF('Net zero activities &amp; levers'!$C$14="Off",SUM('Activity data'!BP50:BP65)*FracLEACH*MSLeachEF*NtoN2O*kgtoGg,IF('Net zero activities &amp; levers'!$C$14="On",SUM('Net zero Activity data'!BP50:BP65)*FracLEACH*MSLeachEF*NtoN2O*kgtoGg,"ERROR"))</f>
        <v>0.30990215044823805</v>
      </c>
      <c r="AY1170" s="79"/>
    </row>
    <row r="1171" spans="1:51" x14ac:dyDescent="0.25">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5">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0.10241190935921568</v>
      </c>
      <c r="U1172" s="22">
        <f t="shared" si="381"/>
        <v>0.10309890115255108</v>
      </c>
      <c r="V1172" s="22">
        <f t="shared" si="381"/>
        <v>0.10337915667778921</v>
      </c>
      <c r="W1172" s="22">
        <f t="shared" si="381"/>
        <v>0.1033997921919048</v>
      </c>
      <c r="X1172" s="22">
        <f t="shared" si="381"/>
        <v>0.10354135617671745</v>
      </c>
      <c r="Y1172" s="22">
        <f t="shared" si="381"/>
        <v>0.10369784658129844</v>
      </c>
      <c r="Z1172" s="22">
        <f t="shared" si="381"/>
        <v>0.10390133850206223</v>
      </c>
      <c r="AA1172" s="22">
        <f t="shared" si="381"/>
        <v>0.10413679450944742</v>
      </c>
      <c r="AB1172" s="22">
        <f t="shared" si="381"/>
        <v>0.10440450789556797</v>
      </c>
      <c r="AC1172" s="22">
        <f t="shared" si="381"/>
        <v>0.10473607235533908</v>
      </c>
      <c r="AD1172" s="22">
        <f t="shared" si="381"/>
        <v>0.10513450065726393</v>
      </c>
      <c r="AE1172" s="22">
        <f t="shared" si="381"/>
        <v>0.10558471610253806</v>
      </c>
      <c r="AF1172" s="22">
        <f t="shared" si="381"/>
        <v>0.10604911353120032</v>
      </c>
      <c r="AG1172" s="22">
        <f t="shared" si="381"/>
        <v>0.10653095080339518</v>
      </c>
      <c r="AH1172" s="22">
        <f t="shared" si="381"/>
        <v>0.10706953919102152</v>
      </c>
      <c r="AI1172" s="22">
        <f t="shared" si="381"/>
        <v>0.10762541721396227</v>
      </c>
      <c r="AJ1172" s="22">
        <f t="shared" si="381"/>
        <v>0.10819870662658371</v>
      </c>
      <c r="AK1172" s="22">
        <f t="shared" si="381"/>
        <v>0.10879156624414393</v>
      </c>
      <c r="AL1172" s="22">
        <f t="shared" si="381"/>
        <v>0.10939432315838087</v>
      </c>
      <c r="AM1172" s="22">
        <f t="shared" si="381"/>
        <v>0.10998852405847249</v>
      </c>
      <c r="AN1172" s="22">
        <f t="shared" si="381"/>
        <v>0.1105678309123469</v>
      </c>
      <c r="AO1172" s="22">
        <f t="shared" si="381"/>
        <v>0.11115661315177698</v>
      </c>
      <c r="AP1172" s="22">
        <f t="shared" si="381"/>
        <v>0.111720376101759</v>
      </c>
      <c r="AQ1172" s="22">
        <f t="shared" si="381"/>
        <v>0.11228945345521474</v>
      </c>
      <c r="AR1172" s="22">
        <f t="shared" si="381"/>
        <v>0.11287006595456224</v>
      </c>
      <c r="AS1172" s="22">
        <f t="shared" si="381"/>
        <v>0.11346273247449885</v>
      </c>
      <c r="AT1172" s="22">
        <f t="shared" si="381"/>
        <v>0.11406776435478007</v>
      </c>
      <c r="AU1172" s="22">
        <f t="shared" si="381"/>
        <v>0.11464513865733481</v>
      </c>
      <c r="AV1172" s="22">
        <f t="shared" si="381"/>
        <v>0.11523431615373105</v>
      </c>
      <c r="AW1172" s="22">
        <f t="shared" si="381"/>
        <v>0.11584807561765513</v>
      </c>
      <c r="AY1172" s="79"/>
    </row>
    <row r="1173" spans="1:51" x14ac:dyDescent="0.25">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5">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5">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5">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5">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5">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5">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5">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5">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5">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5">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5">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5">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0.39609736661915951</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0.39597479415711101</v>
      </c>
      <c r="T1185" s="94">
        <f>IF('Net zero activities &amp; levers'!$C$14="Off",Constants!$H63*'Activity data'!AM5*Constants!$H81*EF!$H206*MMVolatEF*NtoN2O*kgtoGg,IF('Net zero activities &amp; levers'!$C$14="On",Constants!$H63*'Net zero Activity data'!AM5*Constants!$H81*EF!$H206*MMVolatEF*NtoN2O*kgtoGg,"ERROR"))</f>
        <v>0.40261010184048684</v>
      </c>
      <c r="U1185" s="94">
        <f>IF('Net zero activities &amp; levers'!$C$14="Off",Constants!$H63*'Activity data'!AN5*Constants!$H81*EF!$H206*MMVolatEF*NtoN2O*kgtoGg,IF('Net zero activities &amp; levers'!$C$14="On",Constants!$H63*'Net zero Activity data'!AN5*Constants!$H81*EF!$H206*MMVolatEF*NtoN2O*kgtoGg,"ERROR"))</f>
        <v>0.40470208363369153</v>
      </c>
      <c r="V1185" s="94">
        <f>IF('Net zero activities &amp; levers'!$C$14="Off",Constants!$H63*'Activity data'!AO5*Constants!$H81*EF!$H206*MMVolatEF*NtoN2O*kgtoGg,IF('Net zero activities &amp; levers'!$C$14="On",Constants!$H63*'Net zero Activity data'!AO5*Constants!$H81*EF!$H206*MMVolatEF*NtoN2O*kgtoGg,"ERROR"))</f>
        <v>0.40403515988045507</v>
      </c>
      <c r="W1185" s="94">
        <f>IF('Net zero activities &amp; levers'!$C$14="Off",Constants!$H63*'Activity data'!AP5*Constants!$H81*EF!$H206*MMVolatEF*NtoN2O*kgtoGg,IF('Net zero activities &amp; levers'!$C$14="On",Constants!$H63*'Net zero Activity data'!AP5*Constants!$H81*EF!$H206*MMVolatEF*NtoN2O*kgtoGg,"ERROR"))</f>
        <v>0.40498870179084268</v>
      </c>
      <c r="X1185" s="94">
        <f>IF('Net zero activities &amp; levers'!$C$14="Off",Constants!$H63*'Activity data'!AQ5*Constants!$H81*EF!$H206*MMVolatEF*NtoN2O*kgtoGg,IF('Net zero activities &amp; levers'!$C$14="On",Constants!$H63*'Net zero Activity data'!AQ5*Constants!$H81*EF!$H206*MMVolatEF*NtoN2O*kgtoGg,"ERROR"))</f>
        <v>0.40628439555360985</v>
      </c>
      <c r="Y1185" s="94">
        <f>IF('Net zero activities &amp; levers'!$C$14="Off",Constants!$H63*'Activity data'!AR5*Constants!$H81*EF!$H206*MMVolatEF*NtoN2O*kgtoGg,IF('Net zero activities &amp; levers'!$C$14="On",Constants!$H63*'Net zero Activity data'!AR5*Constants!$H81*EF!$H206*MMVolatEF*NtoN2O*kgtoGg,"ERROR"))</f>
        <v>0.40810531406537853</v>
      </c>
      <c r="Z1185" s="94">
        <f>IF('Net zero activities &amp; levers'!$C$14="Off",Constants!$H63*'Activity data'!AS5*Constants!$H81*EF!$H206*MMVolatEF*NtoN2O*kgtoGg,IF('Net zero activities &amp; levers'!$C$14="On",Constants!$H63*'Net zero Activity data'!AS5*Constants!$H81*EF!$H206*MMVolatEF*NtoN2O*kgtoGg,"ERROR"))</f>
        <v>0.41029508170431006</v>
      </c>
      <c r="AA1185" s="94">
        <f>IF('Net zero activities &amp; levers'!$C$14="Off",Constants!$H63*'Activity data'!AT5*Constants!$H81*EF!$H206*MMVolatEF*NtoN2O*kgtoGg,IF('Net zero activities &amp; levers'!$C$14="On",Constants!$H63*'Net zero Activity data'!AT5*Constants!$H81*EF!$H206*MMVolatEF*NtoN2O*kgtoGg,"ERROR"))</f>
        <v>0.41286205884816002</v>
      </c>
      <c r="AB1185" s="94">
        <f>IF('Net zero activities &amp; levers'!$C$14="Off",Constants!$H63*'Activity data'!AU5*Constants!$H81*EF!$H206*MMVolatEF*NtoN2O*kgtoGg,IF('Net zero activities &amp; levers'!$C$14="On",Constants!$H63*'Net zero Activity data'!AU5*Constants!$H81*EF!$H206*MMVolatEF*NtoN2O*kgtoGg,"ERROR"))</f>
        <v>0.41618186142723307</v>
      </c>
      <c r="AC1185" s="94">
        <f>IF('Net zero activities &amp; levers'!$C$14="Off",Constants!$H63*'Activity data'!AV5*Constants!$H81*EF!$H206*MMVolatEF*NtoN2O*kgtoGg,IF('Net zero activities &amp; levers'!$C$14="On",Constants!$H63*'Net zero Activity data'!AV5*Constants!$H81*EF!$H206*MMVolatEF*NtoN2O*kgtoGg,"ERROR"))</f>
        <v>0.42032182433229853</v>
      </c>
      <c r="AD1185" s="94">
        <f>IF('Net zero activities &amp; levers'!$C$14="Off",Constants!$H63*'Activity data'!AW5*Constants!$H81*EF!$H206*MMVolatEF*NtoN2O*kgtoGg,IF('Net zero activities &amp; levers'!$C$14="On",Constants!$H63*'Net zero Activity data'!AW5*Constants!$H81*EF!$H206*MMVolatEF*NtoN2O*kgtoGg,"ERROR"))</f>
        <v>0.42513976108753898</v>
      </c>
      <c r="AE1185" s="94">
        <f>IF('Net zero activities &amp; levers'!$C$14="Off",Constants!$H63*'Activity data'!AX5*Constants!$H81*EF!$H206*MMVolatEF*NtoN2O*kgtoGg,IF('Net zero activities &amp; levers'!$C$14="On",Constants!$H63*'Net zero Activity data'!AX5*Constants!$H81*EF!$H206*MMVolatEF*NtoN2O*kgtoGg,"ERROR"))</f>
        <v>0.4302199703152027</v>
      </c>
      <c r="AF1185" s="94">
        <f>IF('Net zero activities &amp; levers'!$C$14="Off",Constants!$H63*'Activity data'!AY5*Constants!$H81*EF!$H206*MMVolatEF*NtoN2O*kgtoGg,IF('Net zero activities &amp; levers'!$C$14="On",Constants!$H63*'Net zero Activity data'!AY5*Constants!$H81*EF!$H206*MMVolatEF*NtoN2O*kgtoGg,"ERROR"))</f>
        <v>0.43561540032081048</v>
      </c>
      <c r="AG1185" s="94">
        <f>IF('Net zero activities &amp; levers'!$C$14="Off",Constants!$H63*'Activity data'!AZ5*Constants!$H81*EF!$H206*MMVolatEF*NtoN2O*kgtoGg,IF('Net zero activities &amp; levers'!$C$14="On",Constants!$H63*'Net zero Activity data'!AZ5*Constants!$H81*EF!$H206*MMVolatEF*NtoN2O*kgtoGg,"ERROR"))</f>
        <v>0.44183442183101374</v>
      </c>
      <c r="AH1185" s="94">
        <f>IF('Net zero activities &amp; levers'!$C$14="Off",Constants!$H63*'Activity data'!BA5*Constants!$H81*EF!$H206*MMVolatEF*NtoN2O*kgtoGg,IF('Net zero activities &amp; levers'!$C$14="On",Constants!$H63*'Net zero Activity data'!BA5*Constants!$H81*EF!$H206*MMVolatEF*NtoN2O*kgtoGg,"ERROR"))</f>
        <v>0.44842048690859637</v>
      </c>
      <c r="AI1185" s="94">
        <f>IF('Net zero activities &amp; levers'!$C$14="Off",Constants!$H63*'Activity data'!BB5*Constants!$H81*EF!$H206*MMVolatEF*NtoN2O*kgtoGg,IF('Net zero activities &amp; levers'!$C$14="On",Constants!$H63*'Net zero Activity data'!BB5*Constants!$H81*EF!$H206*MMVolatEF*NtoN2O*kgtoGg,"ERROR"))</f>
        <v>0.45539916767435495</v>
      </c>
      <c r="AJ1185" s="94">
        <f>IF('Net zero activities &amp; levers'!$C$14="Off",Constants!$H63*'Activity data'!BC5*Constants!$H81*EF!$H206*MMVolatEF*NtoN2O*kgtoGg,IF('Net zero activities &amp; levers'!$C$14="On",Constants!$H63*'Net zero Activity data'!BC5*Constants!$H81*EF!$H206*MMVolatEF*NtoN2O*kgtoGg,"ERROR"))</f>
        <v>0.46281801218798413</v>
      </c>
      <c r="AK1185" s="94">
        <f>IF('Net zero activities &amp; levers'!$C$14="Off",Constants!$H63*'Activity data'!BD5*Constants!$H81*EF!$H206*MMVolatEF*NtoN2O*kgtoGg,IF('Net zero activities &amp; levers'!$C$14="On",Constants!$H63*'Net zero Activity data'!BD5*Constants!$H81*EF!$H206*MMVolatEF*NtoN2O*kgtoGg,"ERROR"))</f>
        <v>0.47056101367964998</v>
      </c>
      <c r="AL1185" s="94">
        <f>IF('Net zero activities &amp; levers'!$C$14="Off",Constants!$H63*'Activity data'!BE5*Constants!$H81*EF!$H206*MMVolatEF*NtoN2O*kgtoGg,IF('Net zero activities &amp; levers'!$C$14="On",Constants!$H63*'Net zero Activity data'!BE5*Constants!$H81*EF!$H206*MMVolatEF*NtoN2O*kgtoGg,"ERROR"))</f>
        <v>0.47837978194056857</v>
      </c>
      <c r="AM1185" s="94">
        <f>IF('Net zero activities &amp; levers'!$C$14="Off",Constants!$H63*'Activity data'!BF5*Constants!$H81*EF!$H206*MMVolatEF*NtoN2O*kgtoGg,IF('Net zero activities &amp; levers'!$C$14="On",Constants!$H63*'Net zero Activity data'!BF5*Constants!$H81*EF!$H206*MMVolatEF*NtoN2O*kgtoGg,"ERROR"))</f>
        <v>0.48617859591241902</v>
      </c>
      <c r="AN1185" s="94">
        <f>IF('Net zero activities &amp; levers'!$C$14="Off",Constants!$H63*'Activity data'!BG5*Constants!$H81*EF!$H206*MMVolatEF*NtoN2O*kgtoGg,IF('Net zero activities &amp; levers'!$C$14="On",Constants!$H63*'Net zero Activity data'!BG5*Constants!$H81*EF!$H206*MMVolatEF*NtoN2O*kgtoGg,"ERROR"))</f>
        <v>0.49431652187726727</v>
      </c>
      <c r="AO1185" s="94">
        <f>IF('Net zero activities &amp; levers'!$C$14="Off",Constants!$H63*'Activity data'!BH5*Constants!$H81*EF!$H206*MMVolatEF*NtoN2O*kgtoGg,IF('Net zero activities &amp; levers'!$C$14="On",Constants!$H63*'Net zero Activity data'!BH5*Constants!$H81*EF!$H206*MMVolatEF*NtoN2O*kgtoGg,"ERROR"))</f>
        <v>0.50227062581312243</v>
      </c>
      <c r="AP1185" s="94">
        <f>IF('Net zero activities &amp; levers'!$C$14="Off",Constants!$H63*'Activity data'!BI5*Constants!$H81*EF!$H206*MMVolatEF*NtoN2O*kgtoGg,IF('Net zero activities &amp; levers'!$C$14="On",Constants!$H63*'Net zero Activity data'!BI5*Constants!$H81*EF!$H206*MMVolatEF*NtoN2O*kgtoGg,"ERROR"))</f>
        <v>0.5104967967445686</v>
      </c>
      <c r="AQ1185" s="94">
        <f>IF('Net zero activities &amp; levers'!$C$14="Off",Constants!$H63*'Activity data'!BJ5*Constants!$H81*EF!$H206*MMVolatEF*NtoN2O*kgtoGg,IF('Net zero activities &amp; levers'!$C$14="On",Constants!$H63*'Net zero Activity data'!BJ5*Constants!$H81*EF!$H206*MMVolatEF*NtoN2O*kgtoGg,"ERROR"))</f>
        <v>0.51910825643406944</v>
      </c>
      <c r="AR1185" s="94">
        <f>IF('Net zero activities &amp; levers'!$C$14="Off",Constants!$H63*'Activity data'!BK5*Constants!$H81*EF!$H206*MMVolatEF*NtoN2O*kgtoGg,IF('Net zero activities &amp; levers'!$C$14="On",Constants!$H63*'Net zero Activity data'!BK5*Constants!$H81*EF!$H206*MMVolatEF*NtoN2O*kgtoGg,"ERROR"))</f>
        <v>0.52813095311520453</v>
      </c>
      <c r="AS1185" s="94">
        <f>IF('Net zero activities &amp; levers'!$C$14="Off",Constants!$H63*'Activity data'!BL5*Constants!$H81*EF!$H206*MMVolatEF*NtoN2O*kgtoGg,IF('Net zero activities &amp; levers'!$C$14="On",Constants!$H63*'Net zero Activity data'!BL5*Constants!$H81*EF!$H206*MMVolatEF*NtoN2O*kgtoGg,"ERROR"))</f>
        <v>0.53758926451765676</v>
      </c>
      <c r="AT1185" s="94">
        <f>IF('Net zero activities &amp; levers'!$C$14="Off",Constants!$H63*'Activity data'!BM5*Constants!$H81*EF!$H206*MMVolatEF*NtoN2O*kgtoGg,IF('Net zero activities &amp; levers'!$C$14="On",Constants!$H63*'Net zero Activity data'!BM5*Constants!$H81*EF!$H206*MMVolatEF*NtoN2O*kgtoGg,"ERROR"))</f>
        <v>0.5467995741006989</v>
      </c>
      <c r="AU1185" s="94">
        <f>IF('Net zero activities &amp; levers'!$C$14="Off",Constants!$H63*'Activity data'!BN5*Constants!$H81*EF!$H206*MMVolatEF*NtoN2O*kgtoGg,IF('Net zero activities &amp; levers'!$C$14="On",Constants!$H63*'Net zero Activity data'!BN5*Constants!$H81*EF!$H206*MMVolatEF*NtoN2O*kgtoGg,"ERROR"))</f>
        <v>0.5564473787208295</v>
      </c>
      <c r="AV1185" s="94">
        <f>IF('Net zero activities &amp; levers'!$C$14="Off",Constants!$H63*'Activity data'!BO5*Constants!$H81*EF!$H206*MMVolatEF*NtoN2O*kgtoGg,IF('Net zero activities &amp; levers'!$C$14="On",Constants!$H63*'Net zero Activity data'!BO5*Constants!$H81*EF!$H206*MMVolatEF*NtoN2O*kgtoGg,"ERROR"))</f>
        <v>0.56679583230043096</v>
      </c>
      <c r="AW1185" s="94">
        <f>IF('Net zero activities &amp; levers'!$C$14="Off",Constants!$H63*'Activity data'!BP5*Constants!$H81*EF!$H206*MMVolatEF*NtoN2O*kgtoGg,IF('Net zero activities &amp; levers'!$C$14="On",Constants!$H63*'Net zero Activity data'!BP5*Constants!$H81*EF!$H206*MMVolatEF*NtoN2O*kgtoGg,"ERROR"))</f>
        <v>0.57774466053437612</v>
      </c>
      <c r="AY1185" s="79"/>
    </row>
    <row r="1186" spans="1:51" x14ac:dyDescent="0.25">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3.1249813656142659E-2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3.1240143390896816E-2</v>
      </c>
      <c r="T1186" s="94">
        <f>IF('Net zero activities &amp; levers'!$C$14="Off",Constants!$H64*'Activity data'!AM6*Constants!$H82*EF!$H207*MMVolatEF*NtoN2O*kgtoGg,IF('Net zero activities &amp; levers'!$C$14="On",Constants!$H64*'Net zero Activity data'!AM6*Constants!$H82*EF!$H207*MMVolatEF*NtoN2O*kgtoGg,"ERROR"))</f>
        <v>3.1763631164689651E-2</v>
      </c>
      <c r="U1186" s="94">
        <f>IF('Net zero activities &amp; levers'!$C$14="Off",Constants!$H64*'Activity data'!AN6*Constants!$H82*EF!$H207*MMVolatEF*NtoN2O*kgtoGg,IF('Net zero activities &amp; levers'!$C$14="On",Constants!$H64*'Net zero Activity data'!AN6*Constants!$H82*EF!$H207*MMVolatEF*NtoN2O*kgtoGg,"ERROR"))</f>
        <v>3.1928676546757399E-2</v>
      </c>
      <c r="V1186" s="94">
        <f>IF('Net zero activities &amp; levers'!$C$14="Off",Constants!$H64*'Activity data'!AO6*Constants!$H82*EF!$H207*MMVolatEF*NtoN2O*kgtoGg,IF('Net zero activities &amp; levers'!$C$14="On",Constants!$H64*'Net zero Activity data'!AO6*Constants!$H82*EF!$H207*MMVolatEF*NtoN2O*kgtoGg,"ERROR"))</f>
        <v>3.1876060082302253E-2</v>
      </c>
      <c r="W1186" s="94">
        <f>IF('Net zero activities &amp; levers'!$C$14="Off",Constants!$H64*'Activity data'!AP6*Constants!$H82*EF!$H207*MMVolatEF*NtoN2O*kgtoGg,IF('Net zero activities &amp; levers'!$C$14="On",Constants!$H64*'Net zero Activity data'!AP6*Constants!$H82*EF!$H207*MMVolatEF*NtoN2O*kgtoGg,"ERROR"))</f>
        <v>3.1951289077807254E-2</v>
      </c>
      <c r="X1186" s="94">
        <f>IF('Net zero activities &amp; levers'!$C$14="Off",Constants!$H64*'Activity data'!AQ6*Constants!$H82*EF!$H207*MMVolatEF*NtoN2O*kgtoGg,IF('Net zero activities &amp; levers'!$C$14="On",Constants!$H64*'Net zero Activity data'!AQ6*Constants!$H82*EF!$H207*MMVolatEF*NtoN2O*kgtoGg,"ERROR"))</f>
        <v>3.2053511894857258E-2</v>
      </c>
      <c r="Y1186" s="94">
        <f>IF('Net zero activities &amp; levers'!$C$14="Off",Constants!$H64*'Activity data'!AR6*Constants!$H82*EF!$H207*MMVolatEF*NtoN2O*kgtoGg,IF('Net zero activities &amp; levers'!$C$14="On",Constants!$H64*'Net zero Activity data'!AR6*Constants!$H82*EF!$H207*MMVolatEF*NtoN2O*kgtoGg,"ERROR"))</f>
        <v>3.2197171936481576E-2</v>
      </c>
      <c r="Z1186" s="94">
        <f>IF('Net zero activities &amp; levers'!$C$14="Off",Constants!$H64*'Activity data'!AS6*Constants!$H82*EF!$H207*MMVolatEF*NtoN2O*kgtoGg,IF('Net zero activities &amp; levers'!$C$14="On",Constants!$H64*'Net zero Activity data'!AS6*Constants!$H82*EF!$H207*MMVolatEF*NtoN2O*kgtoGg,"ERROR"))</f>
        <v>3.2369932061727905E-2</v>
      </c>
      <c r="AA1186" s="94">
        <f>IF('Net zero activities &amp; levers'!$C$14="Off",Constants!$H64*'Activity data'!AT6*Constants!$H82*EF!$H207*MMVolatEF*NtoN2O*kgtoGg,IF('Net zero activities &amp; levers'!$C$14="On",Constants!$H64*'Net zero Activity data'!AT6*Constants!$H82*EF!$H207*MMVolatEF*NtoN2O*kgtoGg,"ERROR"))</f>
        <v>3.2572451856518699E-2</v>
      </c>
      <c r="AB1186" s="94">
        <f>IF('Net zero activities &amp; levers'!$C$14="Off",Constants!$H64*'Activity data'!AU6*Constants!$H82*EF!$H207*MMVolatEF*NtoN2O*kgtoGg,IF('Net zero activities &amp; levers'!$C$14="On",Constants!$H64*'Net zero Activity data'!AU6*Constants!$H82*EF!$H207*MMVolatEF*NtoN2O*kgtoGg,"ERROR"))</f>
        <v>3.2834365266488315E-2</v>
      </c>
      <c r="AC1186" s="94">
        <f>IF('Net zero activities &amp; levers'!$C$14="Off",Constants!$H64*'Activity data'!AV6*Constants!$H82*EF!$H207*MMVolatEF*NtoN2O*kgtoGg,IF('Net zero activities &amp; levers'!$C$14="On",Constants!$H64*'Net zero Activity data'!AV6*Constants!$H82*EF!$H207*MMVolatEF*NtoN2O*kgtoGg,"ERROR"))</f>
        <v>3.3160984628871078E-2</v>
      </c>
      <c r="AD1186" s="94">
        <f>IF('Net zero activities &amp; levers'!$C$14="Off",Constants!$H64*'Activity data'!AW6*Constants!$H82*EF!$H207*MMVolatEF*NtoN2O*kgtoGg,IF('Net zero activities &amp; levers'!$C$14="On",Constants!$H64*'Net zero Activity data'!AW6*Constants!$H82*EF!$H207*MMVolatEF*NtoN2O*kgtoGg,"ERROR"))</f>
        <v>3.3541092245070167E-2</v>
      </c>
      <c r="AE1186" s="94">
        <f>IF('Net zero activities &amp; levers'!$C$14="Off",Constants!$H64*'Activity data'!AX6*Constants!$H82*EF!$H207*MMVolatEF*NtoN2O*kgtoGg,IF('Net zero activities &amp; levers'!$C$14="On",Constants!$H64*'Net zero Activity data'!AX6*Constants!$H82*EF!$H207*MMVolatEF*NtoN2O*kgtoGg,"ERROR"))</f>
        <v>3.3941891657229224E-2</v>
      </c>
      <c r="AF1186" s="94">
        <f>IF('Net zero activities &amp; levers'!$C$14="Off",Constants!$H64*'Activity data'!AY6*Constants!$H82*EF!$H207*MMVolatEF*NtoN2O*kgtoGg,IF('Net zero activities &amp; levers'!$C$14="On",Constants!$H64*'Net zero Activity data'!AY6*Constants!$H82*EF!$H207*MMVolatEF*NtoN2O*kgtoGg,"ERROR"))</f>
        <v>3.4367560183402777E-2</v>
      </c>
      <c r="AG1186" s="94">
        <f>IF('Net zero activities &amp; levers'!$C$14="Off",Constants!$H64*'Activity data'!AZ6*Constants!$H82*EF!$H207*MMVolatEF*NtoN2O*kgtoGg,IF('Net zero activities &amp; levers'!$C$14="On",Constants!$H64*'Net zero Activity data'!AZ6*Constants!$H82*EF!$H207*MMVolatEF*NtoN2O*kgtoGg,"ERROR"))</f>
        <v>3.4858205362329822E-2</v>
      </c>
      <c r="AH1186" s="94">
        <f>IF('Net zero activities &amp; levers'!$C$14="Off",Constants!$H64*'Activity data'!BA6*Constants!$H82*EF!$H207*MMVolatEF*NtoN2O*kgtoGg,IF('Net zero activities &amp; levers'!$C$14="On",Constants!$H64*'Net zero Activity data'!BA6*Constants!$H82*EF!$H207*MMVolatEF*NtoN2O*kgtoGg,"ERROR"))</f>
        <v>3.5377808176552963E-2</v>
      </c>
      <c r="AI1186" s="94">
        <f>IF('Net zero activities &amp; levers'!$C$14="Off",Constants!$H64*'Activity data'!BB6*Constants!$H82*EF!$H207*MMVolatEF*NtoN2O*kgtoGg,IF('Net zero activities &amp; levers'!$C$14="On",Constants!$H64*'Net zero Activity data'!BB6*Constants!$H82*EF!$H207*MMVolatEF*NtoN2O*kgtoGg,"ERROR"))</f>
        <v>3.5928386119943707E-2</v>
      </c>
      <c r="AJ1186" s="94">
        <f>IF('Net zero activities &amp; levers'!$C$14="Off",Constants!$H64*'Activity data'!BC6*Constants!$H82*EF!$H207*MMVolatEF*NtoN2O*kgtoGg,IF('Net zero activities &amp; levers'!$C$14="On",Constants!$H64*'Net zero Activity data'!BC6*Constants!$H82*EF!$H207*MMVolatEF*NtoN2O*kgtoGg,"ERROR"))</f>
        <v>3.6513690462089729E-2</v>
      </c>
      <c r="AK1186" s="94">
        <f>IF('Net zero activities &amp; levers'!$C$14="Off",Constants!$H64*'Activity data'!BD6*Constants!$H82*EF!$H207*MMVolatEF*NtoN2O*kgtoGg,IF('Net zero activities &amp; levers'!$C$14="On",Constants!$H64*'Net zero Activity data'!BD6*Constants!$H82*EF!$H207*MMVolatEF*NtoN2O*kgtoGg,"ERROR"))</f>
        <v>3.712456893325726E-2</v>
      </c>
      <c r="AL1186" s="94">
        <f>IF('Net zero activities &amp; levers'!$C$14="Off",Constants!$H64*'Activity data'!BE6*Constants!$H82*EF!$H207*MMVolatEF*NtoN2O*kgtoGg,IF('Net zero activities &amp; levers'!$C$14="On",Constants!$H64*'Net zero Activity data'!BE6*Constants!$H82*EF!$H207*MMVolatEF*NtoN2O*kgtoGg,"ERROR"))</f>
        <v>3.7741424968579497E-2</v>
      </c>
      <c r="AM1186" s="94">
        <f>IF('Net zero activities &amp; levers'!$C$14="Off",Constants!$H64*'Activity data'!BF6*Constants!$H82*EF!$H207*MMVolatEF*NtoN2O*kgtoGg,IF('Net zero activities &amp; levers'!$C$14="On",Constants!$H64*'Net zero Activity data'!BF6*Constants!$H82*EF!$H207*MMVolatEF*NtoN2O*kgtoGg,"ERROR"))</f>
        <v>3.8356706724778505E-2</v>
      </c>
      <c r="AN1186" s="94">
        <f>IF('Net zero activities &amp; levers'!$C$14="Off",Constants!$H64*'Activity data'!BG6*Constants!$H82*EF!$H207*MMVolatEF*NtoN2O*kgtoGg,IF('Net zero activities &amp; levers'!$C$14="On",Constants!$H64*'Net zero Activity data'!BG6*Constants!$H82*EF!$H207*MMVolatEF*NtoN2O*kgtoGg,"ERROR"))</f>
        <v>3.8998742475027541E-2</v>
      </c>
      <c r="AO1186" s="94">
        <f>IF('Net zero activities &amp; levers'!$C$14="Off",Constants!$H64*'Activity data'!BH6*Constants!$H82*EF!$H207*MMVolatEF*NtoN2O*kgtoGg,IF('Net zero activities &amp; levers'!$C$14="On",Constants!$H64*'Net zero Activity data'!BH6*Constants!$H82*EF!$H207*MMVolatEF*NtoN2O*kgtoGg,"ERROR"))</f>
        <v>3.9626275719993685E-2</v>
      </c>
      <c r="AP1186" s="94">
        <f>IF('Net zero activities &amp; levers'!$C$14="Off",Constants!$H64*'Activity data'!BI6*Constants!$H82*EF!$H207*MMVolatEF*NtoN2O*kgtoGg,IF('Net zero activities &amp; levers'!$C$14="On",Constants!$H64*'Net zero Activity data'!BI6*Constants!$H82*EF!$H207*MMVolatEF*NtoN2O*kgtoGg,"ERROR"))</f>
        <v>4.0275273492701505E-2</v>
      </c>
      <c r="AQ1186" s="94">
        <f>IF('Net zero activities &amp; levers'!$C$14="Off",Constants!$H64*'Activity data'!BJ6*Constants!$H82*EF!$H207*MMVolatEF*NtoN2O*kgtoGg,IF('Net zero activities &amp; levers'!$C$14="On",Constants!$H64*'Net zero Activity data'!BJ6*Constants!$H82*EF!$H207*MMVolatEF*NtoN2O*kgtoGg,"ERROR"))</f>
        <v>4.0954668341753923E-2</v>
      </c>
      <c r="AR1186" s="94">
        <f>IF('Net zero activities &amp; levers'!$C$14="Off",Constants!$H64*'Activity data'!BK6*Constants!$H82*EF!$H207*MMVolatEF*NtoN2O*kgtoGg,IF('Net zero activities &amp; levers'!$C$14="On",Constants!$H64*'Net zero Activity data'!BK6*Constants!$H82*EF!$H207*MMVolatEF*NtoN2O*kgtoGg,"ERROR"))</f>
        <v>4.1666507434166944E-2</v>
      </c>
      <c r="AS1186" s="94">
        <f>IF('Net zero activities &amp; levers'!$C$14="Off",Constants!$H64*'Activity data'!BL6*Constants!$H82*EF!$H207*MMVolatEF*NtoN2O*kgtoGg,IF('Net zero activities &amp; levers'!$C$14="On",Constants!$H64*'Net zero Activity data'!BL6*Constants!$H82*EF!$H207*MMVolatEF*NtoN2O*kgtoGg,"ERROR"))</f>
        <v>4.2412714033193875E-2</v>
      </c>
      <c r="AT1186" s="94">
        <f>IF('Net zero activities &amp; levers'!$C$14="Off",Constants!$H64*'Activity data'!BM6*Constants!$H82*EF!$H207*MMVolatEF*NtoN2O*kgtoGg,IF('Net zero activities &amp; levers'!$C$14="On",Constants!$H64*'Net zero Activity data'!BM6*Constants!$H82*EF!$H207*MMVolatEF*NtoN2O*kgtoGg,"ERROR"))</f>
        <v>4.3139354709051191E-2</v>
      </c>
      <c r="AU1186" s="94">
        <f>IF('Net zero activities &amp; levers'!$C$14="Off",Constants!$H64*'Activity data'!BN6*Constants!$H82*EF!$H207*MMVolatEF*NtoN2O*kgtoGg,IF('Net zero activities &amp; levers'!$C$14="On",Constants!$H64*'Net zero Activity data'!BN6*Constants!$H82*EF!$H207*MMVolatEF*NtoN2O*kgtoGg,"ERROR"))</f>
        <v>4.3900511237667632E-2</v>
      </c>
      <c r="AV1186" s="94">
        <f>IF('Net zero activities &amp; levers'!$C$14="Off",Constants!$H64*'Activity data'!BO6*Constants!$H82*EF!$H207*MMVolatEF*NtoN2O*kgtoGg,IF('Net zero activities &amp; levers'!$C$14="On",Constants!$H64*'Net zero Activity data'!BO6*Constants!$H82*EF!$H207*MMVolatEF*NtoN2O*kgtoGg,"ERROR"))</f>
        <v>4.47169449563566E-2</v>
      </c>
      <c r="AW1186" s="94">
        <f>IF('Net zero activities &amp; levers'!$C$14="Off",Constants!$H64*'Activity data'!BP6*Constants!$H82*EF!$H207*MMVolatEF*NtoN2O*kgtoGg,IF('Net zero activities &amp; levers'!$C$14="On",Constants!$H64*'Net zero Activity data'!BP6*Constants!$H82*EF!$H207*MMVolatEF*NtoN2O*kgtoGg,"ERROR"))</f>
        <v>4.5580744796745003E-2</v>
      </c>
      <c r="AY1186" s="79"/>
    </row>
    <row r="1187" spans="1:51" x14ac:dyDescent="0.25">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2.8967336997006332E-4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2.8958373044922991E-4</v>
      </c>
      <c r="T1187" s="94">
        <f>IF('Net zero activities &amp; levers'!$C$14="Off",Constants!$H65*'Activity data'!AM7*Constants!$H83*EF!$H208*MMVolatEF*NtoN2O*kgtoGg,IF('Net zero activities &amp; levers'!$C$14="On",Constants!$H65*'Net zero Activity data'!AM7*Constants!$H83*EF!$H208*MMVolatEF*NtoN2O*kgtoGg,"ERROR"))</f>
        <v>2.9443625434717291E-4</v>
      </c>
      <c r="U1187" s="94">
        <f>IF('Net zero activities &amp; levers'!$C$14="Off",Constants!$H65*'Activity data'!AN7*Constants!$H83*EF!$H208*MMVolatEF*NtoN2O*kgtoGg,IF('Net zero activities &amp; levers'!$C$14="On",Constants!$H65*'Net zero Activity data'!AN7*Constants!$H83*EF!$H208*MMVolatEF*NtoN2O*kgtoGg,"ERROR"))</f>
        <v>2.9596615953469285E-4</v>
      </c>
      <c r="V1187" s="94">
        <f>IF('Net zero activities &amp; levers'!$C$14="Off",Constants!$H65*'Activity data'!AO7*Constants!$H83*EF!$H208*MMVolatEF*NtoN2O*kgtoGg,IF('Net zero activities &amp; levers'!$C$14="On",Constants!$H65*'Net zero Activity data'!AO7*Constants!$H83*EF!$H208*MMVolatEF*NtoN2O*kgtoGg,"ERROR"))</f>
        <v>2.9547842579194663E-4</v>
      </c>
      <c r="W1187" s="94">
        <f>IF('Net zero activities &amp; levers'!$C$14="Off",Constants!$H65*'Activity data'!AP7*Constants!$H83*EF!$H208*MMVolatEF*NtoN2O*kgtoGg,IF('Net zero activities &amp; levers'!$C$14="On",Constants!$H65*'Net zero Activity data'!AP7*Constants!$H83*EF!$H208*MMVolatEF*NtoN2O*kgtoGg,"ERROR"))</f>
        <v>2.9617576872292145E-4</v>
      </c>
      <c r="X1187" s="94">
        <f>IF('Net zero activities &amp; levers'!$C$14="Off",Constants!$H65*'Activity data'!AQ7*Constants!$H83*EF!$H208*MMVolatEF*NtoN2O*kgtoGg,IF('Net zero activities &amp; levers'!$C$14="On",Constants!$H65*'Net zero Activity data'!AQ7*Constants!$H83*EF!$H208*MMVolatEF*NtoN2O*kgtoGg,"ERROR"))</f>
        <v>2.9712333366614126E-4</v>
      </c>
      <c r="Y1187" s="94">
        <f>IF('Net zero activities &amp; levers'!$C$14="Off",Constants!$H65*'Activity data'!AR7*Constants!$H83*EF!$H208*MMVolatEF*NtoN2O*kgtoGg,IF('Net zero activities &amp; levers'!$C$14="On",Constants!$H65*'Net zero Activity data'!AR7*Constants!$H83*EF!$H208*MMVolatEF*NtoN2O*kgtoGg,"ERROR"))</f>
        <v>2.9845500523529884E-4</v>
      </c>
      <c r="Z1187" s="94">
        <f>IF('Net zero activities &amp; levers'!$C$14="Off",Constants!$H65*'Activity data'!AS7*Constants!$H83*EF!$H208*MMVolatEF*NtoN2O*kgtoGg,IF('Net zero activities &amp; levers'!$C$14="On",Constants!$H65*'Net zero Activity data'!AS7*Constants!$H83*EF!$H208*MMVolatEF*NtoN2O*kgtoGg,"ERROR"))</f>
        <v>3.0005642303020818E-4</v>
      </c>
      <c r="AA1187" s="94">
        <f>IF('Net zero activities &amp; levers'!$C$14="Off",Constants!$H65*'Activity data'!AT7*Constants!$H83*EF!$H208*MMVolatEF*NtoN2O*kgtoGg,IF('Net zero activities &amp; levers'!$C$14="On",Constants!$H65*'Net zero Activity data'!AT7*Constants!$H83*EF!$H208*MMVolatEF*NtoN2O*kgtoGg,"ERROR"))</f>
        <v>3.0193370115059038E-4</v>
      </c>
      <c r="AB1187" s="94">
        <f>IF('Net zero activities &amp; levers'!$C$14="Off",Constants!$H65*'Activity data'!AU7*Constants!$H83*EF!$H208*MMVolatEF*NtoN2O*kgtoGg,IF('Net zero activities &amp; levers'!$C$14="On",Constants!$H65*'Net zero Activity data'!AU7*Constants!$H83*EF!$H208*MMVolatEF*NtoN2O*kgtoGg,"ERROR"))</f>
        <v>3.0436153451116911E-4</v>
      </c>
      <c r="AC1187" s="94">
        <f>IF('Net zero activities &amp; levers'!$C$14="Off",Constants!$H65*'Activity data'!AV7*Constants!$H83*EF!$H208*MMVolatEF*NtoN2O*kgtoGg,IF('Net zero activities &amp; levers'!$C$14="On",Constants!$H65*'Net zero Activity data'!AV7*Constants!$H83*EF!$H208*MMVolatEF*NtoN2O*kgtoGg,"ERROR"))</f>
        <v>3.0738916636971264E-4</v>
      </c>
      <c r="AD1187" s="94">
        <f>IF('Net zero activities &amp; levers'!$C$14="Off",Constants!$H65*'Activity data'!AW7*Constants!$H83*EF!$H208*MMVolatEF*NtoN2O*kgtoGg,IF('Net zero activities &amp; levers'!$C$14="On",Constants!$H65*'Net zero Activity data'!AW7*Constants!$H83*EF!$H208*MMVolatEF*NtoN2O*kgtoGg,"ERROR"))</f>
        <v>3.1091261311237938E-4</v>
      </c>
      <c r="AE1187" s="94">
        <f>IF('Net zero activities &amp; levers'!$C$14="Off",Constants!$H65*'Activity data'!AX7*Constants!$H83*EF!$H208*MMVolatEF*NtoN2O*kgtoGg,IF('Net zero activities &amp; levers'!$C$14="On",Constants!$H65*'Net zero Activity data'!AX7*Constants!$H83*EF!$H208*MMVolatEF*NtoN2O*kgtoGg,"ERROR"))</f>
        <v>3.1462786459130501E-4</v>
      </c>
      <c r="AF1187" s="94">
        <f>IF('Net zero activities &amp; levers'!$C$14="Off",Constants!$H65*'Activity data'!AY7*Constants!$H83*EF!$H208*MMVolatEF*NtoN2O*kgtoGg,IF('Net zero activities &amp; levers'!$C$14="On",Constants!$H65*'Net zero Activity data'!AY7*Constants!$H83*EF!$H208*MMVolatEF*NtoN2O*kgtoGg,"ERROR"))</f>
        <v>3.1857364288693482E-4</v>
      </c>
      <c r="AG1187" s="94">
        <f>IF('Net zero activities &amp; levers'!$C$14="Off",Constants!$H65*'Activity data'!AZ7*Constants!$H83*EF!$H208*MMVolatEF*NtoN2O*kgtoGg,IF('Net zero activities &amp; levers'!$C$14="On",Constants!$H65*'Net zero Activity data'!AZ7*Constants!$H83*EF!$H208*MMVolatEF*NtoN2O*kgtoGg,"ERROR"))</f>
        <v>3.2312172896524743E-4</v>
      </c>
      <c r="AH1187" s="94">
        <f>IF('Net zero activities &amp; levers'!$C$14="Off",Constants!$H65*'Activity data'!BA7*Constants!$H83*EF!$H208*MMVolatEF*NtoN2O*kgtoGg,IF('Net zero activities &amp; levers'!$C$14="On",Constants!$H65*'Net zero Activity data'!BA7*Constants!$H83*EF!$H208*MMVolatEF*NtoN2O*kgtoGg,"ERROR"))</f>
        <v>3.2793824082986636E-4</v>
      </c>
      <c r="AI1187" s="94">
        <f>IF('Net zero activities &amp; levers'!$C$14="Off",Constants!$H65*'Activity data'!BB7*Constants!$H83*EF!$H208*MMVolatEF*NtoN2O*kgtoGg,IF('Net zero activities &amp; levers'!$C$14="On",Constants!$H65*'Net zero Activity data'!BB7*Constants!$H83*EF!$H208*MMVolatEF*NtoN2O*kgtoGg,"ERROR"))</f>
        <v>3.3304187984826517E-4</v>
      </c>
      <c r="AJ1187" s="94">
        <f>IF('Net zero activities &amp; levers'!$C$14="Off",Constants!$H65*'Activity data'!BC7*Constants!$H83*EF!$H208*MMVolatEF*NtoN2O*kgtoGg,IF('Net zero activities &amp; levers'!$C$14="On",Constants!$H65*'Net zero Activity data'!BC7*Constants!$H83*EF!$H208*MMVolatEF*NtoN2O*kgtoGg,"ERROR"))</f>
        <v>3.3846741880069422E-4</v>
      </c>
      <c r="AK1187" s="94">
        <f>IF('Net zero activities &amp; levers'!$C$14="Off",Constants!$H65*'Activity data'!BD7*Constants!$H83*EF!$H208*MMVolatEF*NtoN2O*kgtoGg,IF('Net zero activities &amp; levers'!$C$14="On",Constants!$H65*'Net zero Activity data'!BD7*Constants!$H83*EF!$H208*MMVolatEF*NtoN2O*kgtoGg,"ERROR"))</f>
        <v>3.4413001977913151E-4</v>
      </c>
      <c r="AL1187" s="94">
        <f>IF('Net zero activities &amp; levers'!$C$14="Off",Constants!$H65*'Activity data'!BE7*Constants!$H83*EF!$H208*MMVolatEF*NtoN2O*kgtoGg,IF('Net zero activities &amp; levers'!$C$14="On",Constants!$H65*'Net zero Activity data'!BE7*Constants!$H83*EF!$H208*MMVolatEF*NtoN2O*kgtoGg,"ERROR"))</f>
        <v>3.498480304048698E-4</v>
      </c>
      <c r="AM1187" s="94">
        <f>IF('Net zero activities &amp; levers'!$C$14="Off",Constants!$H65*'Activity data'!BF7*Constants!$H83*EF!$H208*MMVolatEF*NtoN2O*kgtoGg,IF('Net zero activities &amp; levers'!$C$14="On",Constants!$H65*'Net zero Activity data'!BF7*Constants!$H83*EF!$H208*MMVolatEF*NtoN2O*kgtoGg,"ERROR"))</f>
        <v>3.5555144808794561E-4</v>
      </c>
      <c r="AN1187" s="94">
        <f>IF('Net zero activities &amp; levers'!$C$14="Off",Constants!$H65*'Activity data'!BG7*Constants!$H83*EF!$H208*MMVolatEF*NtoN2O*kgtoGg,IF('Net zero activities &amp; levers'!$C$14="On",Constants!$H65*'Net zero Activity data'!BG7*Constants!$H83*EF!$H208*MMVolatEF*NtoN2O*kgtoGg,"ERROR"))</f>
        <v>3.6150286467757182E-4</v>
      </c>
      <c r="AO1187" s="94">
        <f>IF('Net zero activities &amp; levers'!$C$14="Off",Constants!$H65*'Activity data'!BH7*Constants!$H83*EF!$H208*MMVolatEF*NtoN2O*kgtoGg,IF('Net zero activities &amp; levers'!$C$14="On",Constants!$H65*'Net zero Activity data'!BH7*Constants!$H83*EF!$H208*MMVolatEF*NtoN2O*kgtoGg,"ERROR"))</f>
        <v>3.6731984879907097E-4</v>
      </c>
      <c r="AP1187" s="94">
        <f>IF('Net zero activities &amp; levers'!$C$14="Off",Constants!$H65*'Activity data'!BI7*Constants!$H83*EF!$H208*MMVolatEF*NtoN2O*kgtoGg,IF('Net zero activities &amp; levers'!$C$14="On",Constants!$H65*'Net zero Activity data'!BI7*Constants!$H83*EF!$H208*MMVolatEF*NtoN2O*kgtoGg,"ERROR"))</f>
        <v>3.7333580057375906E-4</v>
      </c>
      <c r="AQ1187" s="94">
        <f>IF('Net zero activities &amp; levers'!$C$14="Off",Constants!$H65*'Activity data'!BJ7*Constants!$H83*EF!$H208*MMVolatEF*NtoN2O*kgtoGg,IF('Net zero activities &amp; levers'!$C$14="On",Constants!$H65*'Net zero Activity data'!BJ7*Constants!$H83*EF!$H208*MMVolatEF*NtoN2O*kgtoGg,"ERROR"))</f>
        <v>3.7963352118197886E-4</v>
      </c>
      <c r="AR1187" s="94">
        <f>IF('Net zero activities &amp; levers'!$C$14="Off",Constants!$H65*'Activity data'!BK7*Constants!$H83*EF!$H208*MMVolatEF*NtoN2O*kgtoGg,IF('Net zero activities &amp; levers'!$C$14="On",Constants!$H65*'Net zero Activity data'!BK7*Constants!$H83*EF!$H208*MMVolatEF*NtoN2O*kgtoGg,"ERROR"))</f>
        <v>3.8623198704947618E-4</v>
      </c>
      <c r="AS1187" s="94">
        <f>IF('Net zero activities &amp; levers'!$C$14="Off",Constants!$H65*'Activity data'!BL7*Constants!$H83*EF!$H208*MMVolatEF*NtoN2O*kgtoGg,IF('Net zero activities &amp; levers'!$C$14="On",Constants!$H65*'Net zero Activity data'!BL7*Constants!$H83*EF!$H208*MMVolatEF*NtoN2O*kgtoGg,"ERROR"))</f>
        <v>3.931490260632925E-4</v>
      </c>
      <c r="AT1187" s="94">
        <f>IF('Net zero activities &amp; levers'!$C$14="Off",Constants!$H65*'Activity data'!BM7*Constants!$H83*EF!$H208*MMVolatEF*NtoN2O*kgtoGg,IF('Net zero activities &amp; levers'!$C$14="On",Constants!$H65*'Net zero Activity data'!BM7*Constants!$H83*EF!$H208*MMVolatEF*NtoN2O*kgtoGg,"ERROR"))</f>
        <v>3.998846967347731E-4</v>
      </c>
      <c r="AU1187" s="94">
        <f>IF('Net zero activities &amp; levers'!$C$14="Off",Constants!$H65*'Activity data'!BN7*Constants!$H83*EF!$H208*MMVolatEF*NtoN2O*kgtoGg,IF('Net zero activities &amp; levers'!$C$14="On",Constants!$H65*'Net zero Activity data'!BN7*Constants!$H83*EF!$H208*MMVolatEF*NtoN2O*kgtoGg,"ERROR"))</f>
        <v>4.0694031566246226E-4</v>
      </c>
      <c r="AV1187" s="94">
        <f>IF('Net zero activities &amp; levers'!$C$14="Off",Constants!$H65*'Activity data'!BO7*Constants!$H83*EF!$H208*MMVolatEF*NtoN2O*kgtoGg,IF('Net zero activities &amp; levers'!$C$14="On",Constants!$H65*'Net zero Activity data'!BO7*Constants!$H83*EF!$H208*MMVolatEF*NtoN2O*kgtoGg,"ERROR"))</f>
        <v>4.1450833220336525E-4</v>
      </c>
      <c r="AW1187" s="94">
        <f>IF('Net zero activities &amp; levers'!$C$14="Off",Constants!$H65*'Activity data'!BP7*Constants!$H83*EF!$H208*MMVolatEF*NtoN2O*kgtoGg,IF('Net zero activities &amp; levers'!$C$14="On",Constants!$H65*'Net zero Activity data'!BP7*Constants!$H83*EF!$H208*MMVolatEF*NtoN2O*kgtoGg,"ERROR"))</f>
        <v>4.2251541389345802E-4</v>
      </c>
      <c r="AY1187" s="79"/>
    </row>
    <row r="1188" spans="1:51" x14ac:dyDescent="0.25">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2.886579753167189E-3</v>
      </c>
      <c r="S1188" s="94">
        <f>IF('Net zero activities &amp; levers'!$C$14="Off",Constants!$H66*'Activity data'!AL8*Constants!$H84*EF!$H209*MMVolatEF*NtoN2O*kgtoGg,IF('Net zero activities &amp; levers'!$C$14="On",Constants!$H66*'Net zero Activity data'!AL8*Constants!$H84*EF!$H209*MMVolatEF*NtoN2O*kgtoGg,"ERROR"))</f>
        <v>2.561573125170372E-3</v>
      </c>
      <c r="T1188" s="94">
        <f>IF('Net zero activities &amp; levers'!$C$14="Off",Constants!$H66*'Activity data'!AM8*Constants!$H84*EF!$H209*MMVolatEF*NtoN2O*kgtoGg,IF('Net zero activities &amp; levers'!$C$14="On",Constants!$H66*'Net zero Activity data'!AM8*Constants!$H84*EF!$H209*MMVolatEF*NtoN2O*kgtoGg,"ERROR"))</f>
        <v>2.6573888031233691E-3</v>
      </c>
      <c r="U1188" s="94">
        <f>IF('Net zero activities &amp; levers'!$C$14="Off",Constants!$H66*'Activity data'!AN8*Constants!$H84*EF!$H209*MMVolatEF*NtoN2O*kgtoGg,IF('Net zero activities &amp; levers'!$C$14="On",Constants!$H66*'Net zero Activity data'!AN8*Constants!$H84*EF!$H209*MMVolatEF*NtoN2O*kgtoGg,"ERROR"))</f>
        <v>2.6631991538866259E-3</v>
      </c>
      <c r="V1188" s="94">
        <f>IF('Net zero activities &amp; levers'!$C$14="Off",Constants!$H66*'Activity data'!AO8*Constants!$H84*EF!$H209*MMVolatEF*NtoN2O*kgtoGg,IF('Net zero activities &amp; levers'!$C$14="On",Constants!$H66*'Net zero Activity data'!AO8*Constants!$H84*EF!$H209*MMVolatEF*NtoN2O*kgtoGg,"ERROR"))</f>
        <v>2.6123716322679351E-3</v>
      </c>
      <c r="W1188" s="94">
        <f>IF('Net zero activities &amp; levers'!$C$14="Off",Constants!$H66*'Activity data'!AP8*Constants!$H84*EF!$H209*MMVolatEF*NtoN2O*kgtoGg,IF('Net zero activities &amp; levers'!$C$14="On",Constants!$H66*'Net zero Activity data'!AP8*Constants!$H84*EF!$H209*MMVolatEF*NtoN2O*kgtoGg,"ERROR"))</f>
        <v>2.5888726175211374E-3</v>
      </c>
      <c r="X1188" s="94">
        <f>IF('Net zero activities &amp; levers'!$C$14="Off",Constants!$H66*'Activity data'!AQ8*Constants!$H84*EF!$H209*MMVolatEF*NtoN2O*kgtoGg,IF('Net zero activities &amp; levers'!$C$14="On",Constants!$H66*'Net zero Activity data'!AQ8*Constants!$H84*EF!$H209*MMVolatEF*NtoN2O*kgtoGg,"ERROR"))</f>
        <v>2.5691490530919642E-3</v>
      </c>
      <c r="Y1188" s="94">
        <f>IF('Net zero activities &amp; levers'!$C$14="Off",Constants!$H66*'Activity data'!AR8*Constants!$H84*EF!$H209*MMVolatEF*NtoN2O*kgtoGg,IF('Net zero activities &amp; levers'!$C$14="On",Constants!$H66*'Net zero Activity data'!AR8*Constants!$H84*EF!$H209*MMVolatEF*NtoN2O*kgtoGg,"ERROR"))</f>
        <v>2.5599180074547933E-3</v>
      </c>
      <c r="Z1188" s="94">
        <f>IF('Net zero activities &amp; levers'!$C$14="Off",Constants!$H66*'Activity data'!AS8*Constants!$H84*EF!$H209*MMVolatEF*NtoN2O*kgtoGg,IF('Net zero activities &amp; levers'!$C$14="On",Constants!$H66*'Net zero Activity data'!AS8*Constants!$H84*EF!$H209*MMVolatEF*NtoN2O*kgtoGg,"ERROR"))</f>
        <v>2.5577021821962501E-3</v>
      </c>
      <c r="AA1188" s="94">
        <f>IF('Net zero activities &amp; levers'!$C$14="Off",Constants!$H66*'Activity data'!AT8*Constants!$H84*EF!$H209*MMVolatEF*NtoN2O*kgtoGg,IF('Net zero activities &amp; levers'!$C$14="On",Constants!$H66*'Net zero Activity data'!AT8*Constants!$H84*EF!$H209*MMVolatEF*NtoN2O*kgtoGg,"ERROR"))</f>
        <v>2.5623678955233203E-3</v>
      </c>
      <c r="AB1188" s="94">
        <f>IF('Net zero activities &amp; levers'!$C$14="Off",Constants!$H66*'Activity data'!AU8*Constants!$H84*EF!$H209*MMVolatEF*NtoN2O*kgtoGg,IF('Net zero activities &amp; levers'!$C$14="On",Constants!$H66*'Net zero Activity data'!AU8*Constants!$H84*EF!$H209*MMVolatEF*NtoN2O*kgtoGg,"ERROR"))</f>
        <v>2.5802855740547697E-3</v>
      </c>
      <c r="AC1188" s="94">
        <f>IF('Net zero activities &amp; levers'!$C$14="Off",Constants!$H66*'Activity data'!AV8*Constants!$H84*EF!$H209*MMVolatEF*NtoN2O*kgtoGg,IF('Net zero activities &amp; levers'!$C$14="On",Constants!$H66*'Net zero Activity data'!AV8*Constants!$H84*EF!$H209*MMVolatEF*NtoN2O*kgtoGg,"ERROR"))</f>
        <v>2.6119490207208466E-3</v>
      </c>
      <c r="AD1188" s="94">
        <f>IF('Net zero activities &amp; levers'!$C$14="Off",Constants!$H66*'Activity data'!AW8*Constants!$H84*EF!$H209*MMVolatEF*NtoN2O*kgtoGg,IF('Net zero activities &amp; levers'!$C$14="On",Constants!$H66*'Net zero Activity data'!AW8*Constants!$H84*EF!$H209*MMVolatEF*NtoN2O*kgtoGg,"ERROR"))</f>
        <v>2.631945928810003E-3</v>
      </c>
      <c r="AE1188" s="94">
        <f>IF('Net zero activities &amp; levers'!$C$14="Off",Constants!$H66*'Activity data'!AX8*Constants!$H84*EF!$H209*MMVolatEF*NtoN2O*kgtoGg,IF('Net zero activities &amp; levers'!$C$14="On",Constants!$H66*'Net zero Activity data'!AX8*Constants!$H84*EF!$H209*MMVolatEF*NtoN2O*kgtoGg,"ERROR"))</f>
        <v>2.65369011767352E-3</v>
      </c>
      <c r="AF1188" s="94">
        <f>IF('Net zero activities &amp; levers'!$C$14="Off",Constants!$H66*'Activity data'!AY8*Constants!$H84*EF!$H209*MMVolatEF*NtoN2O*kgtoGg,IF('Net zero activities &amp; levers'!$C$14="On",Constants!$H66*'Net zero Activity data'!AY8*Constants!$H84*EF!$H209*MMVolatEF*NtoN2O*kgtoGg,"ERROR"))</f>
        <v>2.6777749237313323E-3</v>
      </c>
      <c r="AG1188" s="94">
        <f>IF('Net zero activities &amp; levers'!$C$14="Off",Constants!$H66*'Activity data'!AZ8*Constants!$H84*EF!$H209*MMVolatEF*NtoN2O*kgtoGg,IF('Net zero activities &amp; levers'!$C$14="On",Constants!$H66*'Net zero Activity data'!AZ8*Constants!$H84*EF!$H209*MMVolatEF*NtoN2O*kgtoGg,"ERROR"))</f>
        <v>2.7121503816495787E-3</v>
      </c>
      <c r="AH1188" s="94">
        <f>IF('Net zero activities &amp; levers'!$C$14="Off",Constants!$H66*'Activity data'!BA8*Constants!$H84*EF!$H209*MMVolatEF*NtoN2O*kgtoGg,IF('Net zero activities &amp; levers'!$C$14="On",Constants!$H66*'Net zero Activity data'!BA8*Constants!$H84*EF!$H209*MMVolatEF*NtoN2O*kgtoGg,"ERROR"))</f>
        <v>2.7486800957923626E-3</v>
      </c>
      <c r="AI1188" s="94">
        <f>IF('Net zero activities &amp; levers'!$C$14="Off",Constants!$H66*'Activity data'!BB8*Constants!$H84*EF!$H209*MMVolatEF*NtoN2O*kgtoGg,IF('Net zero activities &amp; levers'!$C$14="On",Constants!$H66*'Net zero Activity data'!BB8*Constants!$H84*EF!$H209*MMVolatEF*NtoN2O*kgtoGg,"ERROR"))</f>
        <v>2.7873396240884825E-3</v>
      </c>
      <c r="AJ1188" s="94">
        <f>IF('Net zero activities &amp; levers'!$C$14="Off",Constants!$H66*'Activity data'!BC8*Constants!$H84*EF!$H209*MMVolatEF*NtoN2O*kgtoGg,IF('Net zero activities &amp; levers'!$C$14="On",Constants!$H66*'Net zero Activity data'!BC8*Constants!$H84*EF!$H209*MMVolatEF*NtoN2O*kgtoGg,"ERROR"))</f>
        <v>2.828530552027387E-3</v>
      </c>
      <c r="AK1188" s="94">
        <f>IF('Net zero activities &amp; levers'!$C$14="Off",Constants!$H66*'Activity data'!BD8*Constants!$H84*EF!$H209*MMVolatEF*NtoN2O*kgtoGg,IF('Net zero activities &amp; levers'!$C$14="On",Constants!$H66*'Net zero Activity data'!BD8*Constants!$H84*EF!$H209*MMVolatEF*NtoN2O*kgtoGg,"ERROR"))</f>
        <v>2.8702353597962913E-3</v>
      </c>
      <c r="AL1188" s="94">
        <f>IF('Net zero activities &amp; levers'!$C$14="Off",Constants!$H66*'Activity data'!BE8*Constants!$H84*EF!$H209*MMVolatEF*NtoN2O*kgtoGg,IF('Net zero activities &amp; levers'!$C$14="On",Constants!$H66*'Net zero Activity data'!BE8*Constants!$H84*EF!$H209*MMVolatEF*NtoN2O*kgtoGg,"ERROR"))</f>
        <v>2.9086130464932147E-3</v>
      </c>
      <c r="AM1188" s="94">
        <f>IF('Net zero activities &amp; levers'!$C$14="Off",Constants!$H66*'Activity data'!BF8*Constants!$H84*EF!$H209*MMVolatEF*NtoN2O*kgtoGg,IF('Net zero activities &amp; levers'!$C$14="On",Constants!$H66*'Net zero Activity data'!BF8*Constants!$H84*EF!$H209*MMVolatEF*NtoN2O*kgtoGg,"ERROR"))</f>
        <v>2.9422913060240421E-3</v>
      </c>
      <c r="AN1188" s="94">
        <f>IF('Net zero activities &amp; levers'!$C$14="Off",Constants!$H66*'Activity data'!BG8*Constants!$H84*EF!$H209*MMVolatEF*NtoN2O*kgtoGg,IF('Net zero activities &amp; levers'!$C$14="On",Constants!$H66*'Net zero Activity data'!BG8*Constants!$H84*EF!$H209*MMVolatEF*NtoN2O*kgtoGg,"ERROR"))</f>
        <v>2.9913918565660342E-3</v>
      </c>
      <c r="AO1188" s="94">
        <f>IF('Net zero activities &amp; levers'!$C$14="Off",Constants!$H66*'Activity data'!BH8*Constants!$H84*EF!$H209*MMVolatEF*NtoN2O*kgtoGg,IF('Net zero activities &amp; levers'!$C$14="On",Constants!$H66*'Net zero Activity data'!BH8*Constants!$H84*EF!$H209*MMVolatEF*NtoN2O*kgtoGg,"ERROR"))</f>
        <v>3.0344953637258185E-3</v>
      </c>
      <c r="AP1188" s="94">
        <f>IF('Net zero activities &amp; levers'!$C$14="Off",Constants!$H66*'Activity data'!BI8*Constants!$H84*EF!$H209*MMVolatEF*NtoN2O*kgtoGg,IF('Net zero activities &amp; levers'!$C$14="On",Constants!$H66*'Net zero Activity data'!BI8*Constants!$H84*EF!$H209*MMVolatEF*NtoN2O*kgtoGg,"ERROR"))</f>
        <v>3.0778133248351137E-3</v>
      </c>
      <c r="AQ1188" s="94">
        <f>IF('Net zero activities &amp; levers'!$C$14="Off",Constants!$H66*'Activity data'!BJ8*Constants!$H84*EF!$H209*MMVolatEF*NtoN2O*kgtoGg,IF('Net zero activities &amp; levers'!$C$14="On",Constants!$H66*'Net zero Activity data'!BJ8*Constants!$H84*EF!$H209*MMVolatEF*NtoN2O*kgtoGg,"ERROR"))</f>
        <v>3.1226203867550789E-3</v>
      </c>
      <c r="AR1188" s="94">
        <f>IF('Net zero activities &amp; levers'!$C$14="Off",Constants!$H66*'Activity data'!BK8*Constants!$H84*EF!$H209*MMVolatEF*NtoN2O*kgtoGg,IF('Net zero activities &amp; levers'!$C$14="On",Constants!$H66*'Net zero Activity data'!BK8*Constants!$H84*EF!$H209*MMVolatEF*NtoN2O*kgtoGg,"ERROR"))</f>
        <v>3.1690178073415665E-3</v>
      </c>
      <c r="AS1188" s="94">
        <f>IF('Net zero activities &amp; levers'!$C$14="Off",Constants!$H66*'Activity data'!BL8*Constants!$H84*EF!$H209*MMVolatEF*NtoN2O*kgtoGg,IF('Net zero activities &amp; levers'!$C$14="On",Constants!$H66*'Net zero Activity data'!BL8*Constants!$H84*EF!$H209*MMVolatEF*NtoN2O*kgtoGg,"ERROR"))</f>
        <v>3.2170655273764969E-3</v>
      </c>
      <c r="AT1188" s="94">
        <f>IF('Net zero activities &amp; levers'!$C$14="Off",Constants!$H66*'Activity data'!BM8*Constants!$H84*EF!$H209*MMVolatEF*NtoN2O*kgtoGg,IF('Net zero activities &amp; levers'!$C$14="On",Constants!$H66*'Net zero Activity data'!BM8*Constants!$H84*EF!$H209*MMVolatEF*NtoN2O*kgtoGg,"ERROR"))</f>
        <v>3.2582492816302425E-3</v>
      </c>
      <c r="AU1188" s="94">
        <f>IF('Net zero activities &amp; levers'!$C$14="Off",Constants!$H66*'Activity data'!BN8*Constants!$H84*EF!$H209*MMVolatEF*NtoN2O*kgtoGg,IF('Net zero activities &amp; levers'!$C$14="On",Constants!$H66*'Net zero Activity data'!BN8*Constants!$H84*EF!$H209*MMVolatEF*NtoN2O*kgtoGg,"ERROR"))</f>
        <v>3.3008552178878142E-3</v>
      </c>
      <c r="AV1188" s="94">
        <f>IF('Net zero activities &amp; levers'!$C$14="Off",Constants!$H66*'Activity data'!BO8*Constants!$H84*EF!$H209*MMVolatEF*NtoN2O*kgtoGg,IF('Net zero activities &amp; levers'!$C$14="On",Constants!$H66*'Net zero Activity data'!BO8*Constants!$H84*EF!$H209*MMVolatEF*NtoN2O*kgtoGg,"ERROR"))</f>
        <v>3.3476020912604309E-3</v>
      </c>
      <c r="AW1188" s="94">
        <f>IF('Net zero activities &amp; levers'!$C$14="Off",Constants!$H66*'Activity data'!BP8*Constants!$H84*EF!$H209*MMVolatEF*NtoN2O*kgtoGg,IF('Net zero activities &amp; levers'!$C$14="On",Constants!$H66*'Net zero Activity data'!BP8*Constants!$H84*EF!$H209*MMVolatEF*NtoN2O*kgtoGg,"ERROR"))</f>
        <v>3.3969096406476058E-3</v>
      </c>
      <c r="AY1188" s="79"/>
    </row>
    <row r="1189" spans="1:51" x14ac:dyDescent="0.25">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1.4369412471908503E-2</v>
      </c>
      <c r="S1189" s="94">
        <f>IF('Net zero activities &amp; levers'!$C$14="Off",Constants!$H67*'Activity data'!AL9*Constants!$H85*EF!$H210*MMVolatEF*NtoN2O*kgtoGg,IF('Net zero activities &amp; levers'!$C$14="On",Constants!$H67*'Net zero Activity data'!AL9*Constants!$H85*EF!$H210*MMVolatEF*NtoN2O*kgtoGg,"ERROR"))</f>
        <v>1.2751527399214348E-2</v>
      </c>
      <c r="T1189" s="94">
        <f>IF('Net zero activities &amp; levers'!$C$14="Off",Constants!$H67*'Activity data'!AM9*Constants!$H85*EF!$H210*MMVolatEF*NtoN2O*kgtoGg,IF('Net zero activities &amp; levers'!$C$14="On",Constants!$H67*'Net zero Activity data'!AM9*Constants!$H85*EF!$H210*MMVolatEF*NtoN2O*kgtoGg,"ERROR"))</f>
        <v>1.3228498456837644E-2</v>
      </c>
      <c r="U1189" s="94">
        <f>IF('Net zero activities &amp; levers'!$C$14="Off",Constants!$H67*'Activity data'!AN9*Constants!$H85*EF!$H210*MMVolatEF*NtoN2O*kgtoGg,IF('Net zero activities &amp; levers'!$C$14="On",Constants!$H67*'Net zero Activity data'!AN9*Constants!$H85*EF!$H210*MMVolatEF*NtoN2O*kgtoGg,"ERROR"))</f>
        <v>1.3257422420096273E-2</v>
      </c>
      <c r="V1189" s="94">
        <f>IF('Net zero activities &amp; levers'!$C$14="Off",Constants!$H67*'Activity data'!AO9*Constants!$H85*EF!$H210*MMVolatEF*NtoN2O*kgtoGg,IF('Net zero activities &amp; levers'!$C$14="On",Constants!$H67*'Net zero Activity data'!AO9*Constants!$H85*EF!$H210*MMVolatEF*NtoN2O*kgtoGg,"ERROR"))</f>
        <v>1.3004402692419443E-2</v>
      </c>
      <c r="W1189" s="94">
        <f>IF('Net zero activities &amp; levers'!$C$14="Off",Constants!$H67*'Activity data'!AP9*Constants!$H85*EF!$H210*MMVolatEF*NtoN2O*kgtoGg,IF('Net zero activities &amp; levers'!$C$14="On",Constants!$H67*'Net zero Activity data'!AP9*Constants!$H85*EF!$H210*MMVolatEF*NtoN2O*kgtoGg,"ERROR"))</f>
        <v>1.2887424446725831E-2</v>
      </c>
      <c r="X1189" s="94">
        <f>IF('Net zero activities &amp; levers'!$C$14="Off",Constants!$H67*'Activity data'!AQ9*Constants!$H85*EF!$H210*MMVolatEF*NtoN2O*kgtoGg,IF('Net zero activities &amp; levers'!$C$14="On",Constants!$H67*'Net zero Activity data'!AQ9*Constants!$H85*EF!$H210*MMVolatEF*NtoN2O*kgtoGg,"ERROR"))</f>
        <v>1.2789240416858616E-2</v>
      </c>
      <c r="Y1189" s="94">
        <f>IF('Net zero activities &amp; levers'!$C$14="Off",Constants!$H67*'Activity data'!AR9*Constants!$H85*EF!$H210*MMVolatEF*NtoN2O*kgtoGg,IF('Net zero activities &amp; levers'!$C$14="On",Constants!$H67*'Net zero Activity data'!AR9*Constants!$H85*EF!$H210*MMVolatEF*NtoN2O*kgtoGg,"ERROR"))</f>
        <v>1.2743288212641162E-2</v>
      </c>
      <c r="Z1189" s="94">
        <f>IF('Net zero activities &amp; levers'!$C$14="Off",Constants!$H67*'Activity data'!AS9*Constants!$H85*EF!$H210*MMVolatEF*NtoN2O*kgtoGg,IF('Net zero activities &amp; levers'!$C$14="On",Constants!$H67*'Net zero Activity data'!AS9*Constants!$H85*EF!$H210*MMVolatEF*NtoN2O*kgtoGg,"ERROR"))</f>
        <v>1.2732257820333192E-2</v>
      </c>
      <c r="AA1189" s="94">
        <f>IF('Net zero activities &amp; levers'!$C$14="Off",Constants!$H67*'Activity data'!AT9*Constants!$H85*EF!$H210*MMVolatEF*NtoN2O*kgtoGg,IF('Net zero activities &amp; levers'!$C$14="On",Constants!$H67*'Net zero Activity data'!AT9*Constants!$H85*EF!$H210*MMVolatEF*NtoN2O*kgtoGg,"ERROR"))</f>
        <v>1.2755483771114141E-2</v>
      </c>
      <c r="AB1189" s="94">
        <f>IF('Net zero activities &amp; levers'!$C$14="Off",Constants!$H67*'Activity data'!AU9*Constants!$H85*EF!$H210*MMVolatEF*NtoN2O*kgtoGg,IF('Net zero activities &amp; levers'!$C$14="On",Constants!$H67*'Net zero Activity data'!AU9*Constants!$H85*EF!$H210*MMVolatEF*NtoN2O*kgtoGg,"ERROR"))</f>
        <v>1.2844678089433244E-2</v>
      </c>
      <c r="AC1189" s="94">
        <f>IF('Net zero activities &amp; levers'!$C$14="Off",Constants!$H67*'Activity data'!AV9*Constants!$H85*EF!$H210*MMVolatEF*NtoN2O*kgtoGg,IF('Net zero activities &amp; levers'!$C$14="On",Constants!$H67*'Net zero Activity data'!AV9*Constants!$H85*EF!$H210*MMVolatEF*NtoN2O*kgtoGg,"ERROR"))</f>
        <v>1.3002298929435295E-2</v>
      </c>
      <c r="AD1189" s="94">
        <f>IF('Net zero activities &amp; levers'!$C$14="Off",Constants!$H67*'Activity data'!AW9*Constants!$H85*EF!$H210*MMVolatEF*NtoN2O*kgtoGg,IF('Net zero activities &amp; levers'!$C$14="On",Constants!$H67*'Net zero Activity data'!AW9*Constants!$H85*EF!$H210*MMVolatEF*NtoN2O*kgtoGg,"ERROR"))</f>
        <v>1.3101843665790022E-2</v>
      </c>
      <c r="AE1189" s="94">
        <f>IF('Net zero activities &amp; levers'!$C$14="Off",Constants!$H67*'Activity data'!AX9*Constants!$H85*EF!$H210*MMVolatEF*NtoN2O*kgtoGg,IF('Net zero activities &amp; levers'!$C$14="On",Constants!$H67*'Net zero Activity data'!AX9*Constants!$H85*EF!$H210*MMVolatEF*NtoN2O*kgtoGg,"ERROR"))</f>
        <v>1.3210086377013973E-2</v>
      </c>
      <c r="AF1189" s="94">
        <f>IF('Net zero activities &amp; levers'!$C$14="Off",Constants!$H67*'Activity data'!AY9*Constants!$H85*EF!$H210*MMVolatEF*NtoN2O*kgtoGg,IF('Net zero activities &amp; levers'!$C$14="On",Constants!$H67*'Net zero Activity data'!AY9*Constants!$H85*EF!$H210*MMVolatEF*NtoN2O*kgtoGg,"ERROR"))</f>
        <v>1.3329980695600136E-2</v>
      </c>
      <c r="AG1189" s="94">
        <f>IF('Net zero activities &amp; levers'!$C$14="Off",Constants!$H67*'Activity data'!AZ9*Constants!$H85*EF!$H210*MMVolatEF*NtoN2O*kgtoGg,IF('Net zero activities &amp; levers'!$C$14="On",Constants!$H67*'Net zero Activity data'!AZ9*Constants!$H85*EF!$H210*MMVolatEF*NtoN2O*kgtoGg,"ERROR"))</f>
        <v>1.3501101944959713E-2</v>
      </c>
      <c r="AH1189" s="94">
        <f>IF('Net zero activities &amp; levers'!$C$14="Off",Constants!$H67*'Activity data'!BA9*Constants!$H85*EF!$H210*MMVolatEF*NtoN2O*kgtoGg,IF('Net zero activities &amp; levers'!$C$14="On",Constants!$H67*'Net zero Activity data'!BA9*Constants!$H85*EF!$H210*MMVolatEF*NtoN2O*kgtoGg,"ERROR"))</f>
        <v>1.368294709558222E-2</v>
      </c>
      <c r="AI1189" s="94">
        <f>IF('Net zero activities &amp; levers'!$C$14="Off",Constants!$H67*'Activity data'!BB9*Constants!$H85*EF!$H210*MMVolatEF*NtoN2O*kgtoGg,IF('Net zero activities &amp; levers'!$C$14="On",Constants!$H67*'Net zero Activity data'!BB9*Constants!$H85*EF!$H210*MMVolatEF*NtoN2O*kgtoGg,"ERROR"))</f>
        <v>1.3875394474680914E-2</v>
      </c>
      <c r="AJ1189" s="94">
        <f>IF('Net zero activities &amp; levers'!$C$14="Off",Constants!$H67*'Activity data'!BC9*Constants!$H85*EF!$H210*MMVolatEF*NtoN2O*kgtoGg,IF('Net zero activities &amp; levers'!$C$14="On",Constants!$H67*'Net zero Activity data'!BC9*Constants!$H85*EF!$H210*MMVolatEF*NtoN2O*kgtoGg,"ERROR"))</f>
        <v>1.4080443177390526E-2</v>
      </c>
      <c r="AK1189" s="94">
        <f>IF('Net zero activities &amp; levers'!$C$14="Off",Constants!$H67*'Activity data'!BD9*Constants!$H85*EF!$H210*MMVolatEF*NtoN2O*kgtoGg,IF('Net zero activities &amp; levers'!$C$14="On",Constants!$H67*'Net zero Activity data'!BD9*Constants!$H85*EF!$H210*MMVolatEF*NtoN2O*kgtoGg,"ERROR"))</f>
        <v>1.4288049977180313E-2</v>
      </c>
      <c r="AL1189" s="94">
        <f>IF('Net zero activities &amp; levers'!$C$14="Off",Constants!$H67*'Activity data'!BE9*Constants!$H85*EF!$H210*MMVolatEF*NtoN2O*kgtoGg,IF('Net zero activities &amp; levers'!$C$14="On",Constants!$H67*'Net zero Activity data'!BE9*Constants!$H85*EF!$H210*MMVolatEF*NtoN2O*kgtoGg,"ERROR"))</f>
        <v>1.4479094346995732E-2</v>
      </c>
      <c r="AM1189" s="94">
        <f>IF('Net zero activities &amp; levers'!$C$14="Off",Constants!$H67*'Activity data'!BF9*Constants!$H85*EF!$H210*MMVolatEF*NtoN2O*kgtoGg,IF('Net zero activities &amp; levers'!$C$14="On",Constants!$H67*'Net zero Activity data'!BF9*Constants!$H85*EF!$H210*MMVolatEF*NtoN2O*kgtoGg,"ERROR"))</f>
        <v>1.4646744938323915E-2</v>
      </c>
      <c r="AN1189" s="94">
        <f>IF('Net zero activities &amp; levers'!$C$14="Off",Constants!$H67*'Activity data'!BG9*Constants!$H85*EF!$H210*MMVolatEF*NtoN2O*kgtoGg,IF('Net zero activities &amp; levers'!$C$14="On",Constants!$H67*'Net zero Activity data'!BG9*Constants!$H85*EF!$H210*MMVolatEF*NtoN2O*kgtoGg,"ERROR"))</f>
        <v>1.4891167792936389E-2</v>
      </c>
      <c r="AO1189" s="94">
        <f>IF('Net zero activities &amp; levers'!$C$14="Off",Constants!$H67*'Activity data'!BH9*Constants!$H85*EF!$H210*MMVolatEF*NtoN2O*kgtoGg,IF('Net zero activities &amp; levers'!$C$14="On",Constants!$H67*'Net zero Activity data'!BH9*Constants!$H85*EF!$H210*MMVolatEF*NtoN2O*kgtoGg,"ERROR"))</f>
        <v>1.5105737327239122E-2</v>
      </c>
      <c r="AP1189" s="94">
        <f>IF('Net zero activities &amp; levers'!$C$14="Off",Constants!$H67*'Activity data'!BI9*Constants!$H85*EF!$H210*MMVolatEF*NtoN2O*kgtoGg,IF('Net zero activities &amp; levers'!$C$14="On",Constants!$H67*'Net zero Activity data'!BI9*Constants!$H85*EF!$H210*MMVolatEF*NtoN2O*kgtoGg,"ERROR"))</f>
        <v>1.5321374414674033E-2</v>
      </c>
      <c r="AQ1189" s="94">
        <f>IF('Net zero activities &amp; levers'!$C$14="Off",Constants!$H67*'Activity data'!BJ9*Constants!$H85*EF!$H210*MMVolatEF*NtoN2O*kgtoGg,IF('Net zero activities &amp; levers'!$C$14="On",Constants!$H67*'Net zero Activity data'!BJ9*Constants!$H85*EF!$H210*MMVolatEF*NtoN2O*kgtoGg,"ERROR"))</f>
        <v>1.5544424255467754E-2</v>
      </c>
      <c r="AR1189" s="94">
        <f>IF('Net zero activities &amp; levers'!$C$14="Off",Constants!$H67*'Activity data'!BK9*Constants!$H85*EF!$H210*MMVolatEF*NtoN2O*kgtoGg,IF('Net zero activities &amp; levers'!$C$14="On",Constants!$H67*'Net zero Activity data'!BK9*Constants!$H85*EF!$H210*MMVolatEF*NtoN2O*kgtoGg,"ERROR"))</f>
        <v>1.5775390911874305E-2</v>
      </c>
      <c r="AS1189" s="94">
        <f>IF('Net zero activities &amp; levers'!$C$14="Off",Constants!$H67*'Activity data'!BL9*Constants!$H85*EF!$H210*MMVolatEF*NtoN2O*kgtoGg,IF('Net zero activities &amp; levers'!$C$14="On",Constants!$H67*'Net zero Activity data'!BL9*Constants!$H85*EF!$H210*MMVolatEF*NtoN2O*kgtoGg,"ERROR"))</f>
        <v>1.6014572769489414E-2</v>
      </c>
      <c r="AT1189" s="94">
        <f>IF('Net zero activities &amp; levers'!$C$14="Off",Constants!$H67*'Activity data'!BM9*Constants!$H85*EF!$H210*MMVolatEF*NtoN2O*kgtoGg,IF('Net zero activities &amp; levers'!$C$14="On",Constants!$H67*'Net zero Activity data'!BM9*Constants!$H85*EF!$H210*MMVolatEF*NtoN2O*kgtoGg,"ERROR"))</f>
        <v>1.6219585761548434E-2</v>
      </c>
      <c r="AU1189" s="94">
        <f>IF('Net zero activities &amp; levers'!$C$14="Off",Constants!$H67*'Activity data'!BN9*Constants!$H85*EF!$H210*MMVolatEF*NtoN2O*kgtoGg,IF('Net zero activities &amp; levers'!$C$14="On",Constants!$H67*'Net zero Activity data'!BN9*Constants!$H85*EF!$H210*MMVolatEF*NtoN2O*kgtoGg,"ERROR"))</f>
        <v>1.6431678384717829E-2</v>
      </c>
      <c r="AV1189" s="94">
        <f>IF('Net zero activities &amp; levers'!$C$14="Off",Constants!$H67*'Activity data'!BO9*Constants!$H85*EF!$H210*MMVolatEF*NtoN2O*kgtoGg,IF('Net zero activities &amp; levers'!$C$14="On",Constants!$H67*'Net zero Activity data'!BO9*Constants!$H85*EF!$H210*MMVolatEF*NtoN2O*kgtoGg,"ERROR"))</f>
        <v>1.6664384619328593E-2</v>
      </c>
      <c r="AW1189" s="94">
        <f>IF('Net zero activities &amp; levers'!$C$14="Off",Constants!$H67*'Activity data'!BP9*Constants!$H85*EF!$H210*MMVolatEF*NtoN2O*kgtoGg,IF('Net zero activities &amp; levers'!$C$14="On",Constants!$H67*'Net zero Activity data'!BP9*Constants!$H85*EF!$H210*MMVolatEF*NtoN2O*kgtoGg,"ERROR"))</f>
        <v>1.6909837915516202E-2</v>
      </c>
      <c r="AY1189" s="79"/>
    </row>
    <row r="1190" spans="1:51" x14ac:dyDescent="0.25">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0.17476418316081965</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0.18434967364231722</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0.17352394422071399</v>
      </c>
      <c r="T1190" s="94">
        <f>IF('Net zero activities &amp; levers'!$C$14="Off",Constants!$H68*'Activity data'!AM10*Constants!$H86*EF!$H211*MMVolatEF*NtoN2O*kgtoGg,IF('Net zero activities &amp; levers'!$C$14="On",Constants!$H68*'Net zero Activity data'!AM10*Constants!$H86*EF!$H211*MMVolatEF*NtoN2O*kgtoGg,"ERROR"))</f>
        <v>0.18435164659614559</v>
      </c>
      <c r="U1190" s="94">
        <f>IF('Net zero activities &amp; levers'!$C$14="Off",Constants!$H68*'Activity data'!AN10*Constants!$H86*EF!$H211*MMVolatEF*NtoN2O*kgtoGg,IF('Net zero activities &amp; levers'!$C$14="On",Constants!$H68*'Net zero Activity data'!AN10*Constants!$H86*EF!$H211*MMVolatEF*NtoN2O*kgtoGg,"ERROR"))</f>
        <v>0.18914484441955828</v>
      </c>
      <c r="V1190" s="94">
        <f>IF('Net zero activities &amp; levers'!$C$14="Off",Constants!$H68*'Activity data'!AO10*Constants!$H86*EF!$H211*MMVolatEF*NtoN2O*kgtoGg,IF('Net zero activities &amp; levers'!$C$14="On",Constants!$H68*'Net zero Activity data'!AO10*Constants!$H86*EF!$H211*MMVolatEF*NtoN2O*kgtoGg,"ERROR"))</f>
        <v>0.18988761188909178</v>
      </c>
      <c r="W1190" s="94">
        <f>IF('Net zero activities &amp; levers'!$C$14="Off",Constants!$H68*'Activity data'!AP10*Constants!$H86*EF!$H211*MMVolatEF*NtoN2O*kgtoGg,IF('Net zero activities &amp; levers'!$C$14="On",Constants!$H68*'Net zero Activity data'!AP10*Constants!$H86*EF!$H211*MMVolatEF*NtoN2O*kgtoGg,"ERROR"))</f>
        <v>0.1925422192598249</v>
      </c>
      <c r="X1190" s="94">
        <f>IF('Net zero activities &amp; levers'!$C$14="Off",Constants!$H68*'Activity data'!AQ10*Constants!$H86*EF!$H211*MMVolatEF*NtoN2O*kgtoGg,IF('Net zero activities &amp; levers'!$C$14="On",Constants!$H68*'Net zero Activity data'!AQ10*Constants!$H86*EF!$H211*MMVolatEF*NtoN2O*kgtoGg,"ERROR"))</f>
        <v>0.19545684699031254</v>
      </c>
      <c r="Y1190" s="94">
        <f>IF('Net zero activities &amp; levers'!$C$14="Off",Constants!$H68*'Activity data'!AR10*Constants!$H86*EF!$H211*MMVolatEF*NtoN2O*kgtoGg,IF('Net zero activities &amp; levers'!$C$14="On",Constants!$H68*'Net zero Activity data'!AR10*Constants!$H86*EF!$H211*MMVolatEF*NtoN2O*kgtoGg,"ERROR"))</f>
        <v>0.1991753377978808</v>
      </c>
      <c r="Z1190" s="94">
        <f>IF('Net zero activities &amp; levers'!$C$14="Off",Constants!$H68*'Activity data'!AS10*Constants!$H86*EF!$H211*MMVolatEF*NtoN2O*kgtoGg,IF('Net zero activities &amp; levers'!$C$14="On",Constants!$H68*'Net zero Activity data'!AS10*Constants!$H86*EF!$H211*MMVolatEF*NtoN2O*kgtoGg,"ERROR"))</f>
        <v>0.20347786196208481</v>
      </c>
      <c r="AA1190" s="94">
        <f>IF('Net zero activities &amp; levers'!$C$14="Off",Constants!$H68*'Activity data'!AT10*Constants!$H86*EF!$H211*MMVolatEF*NtoN2O*kgtoGg,IF('Net zero activities &amp; levers'!$C$14="On",Constants!$H68*'Net zero Activity data'!AT10*Constants!$H86*EF!$H211*MMVolatEF*NtoN2O*kgtoGg,"ERROR"))</f>
        <v>0.20839321105778491</v>
      </c>
      <c r="AB1190" s="94">
        <f>IF('Net zero activities &amp; levers'!$C$14="Off",Constants!$H68*'Activity data'!AU10*Constants!$H86*EF!$H211*MMVolatEF*NtoN2O*kgtoGg,IF('Net zero activities &amp; levers'!$C$14="On",Constants!$H68*'Net zero Activity data'!AU10*Constants!$H86*EF!$H211*MMVolatEF*NtoN2O*kgtoGg,"ERROR"))</f>
        <v>0.21449085527974951</v>
      </c>
      <c r="AC1190" s="94">
        <f>IF('Net zero activities &amp; levers'!$C$14="Off",Constants!$H68*'Activity data'!AV10*Constants!$H86*EF!$H211*MMVolatEF*NtoN2O*kgtoGg,IF('Net zero activities &amp; levers'!$C$14="On",Constants!$H68*'Net zero Activity data'!AV10*Constants!$H86*EF!$H211*MMVolatEF*NtoN2O*kgtoGg,"ERROR"))</f>
        <v>0.2218885792235257</v>
      </c>
      <c r="AD1190" s="94">
        <f>IF('Net zero activities &amp; levers'!$C$14="Off",Constants!$H68*'Activity data'!AW10*Constants!$H86*EF!$H211*MMVolatEF*NtoN2O*kgtoGg,IF('Net zero activities &amp; levers'!$C$14="On",Constants!$H68*'Net zero Activity data'!AW10*Constants!$H86*EF!$H211*MMVolatEF*NtoN2O*kgtoGg,"ERROR"))</f>
        <v>0.23100210550788483</v>
      </c>
      <c r="AE1190" s="94">
        <f>IF('Net zero activities &amp; levers'!$C$14="Off",Constants!$H68*'Activity data'!AX10*Constants!$H86*EF!$H211*MMVolatEF*NtoN2O*kgtoGg,IF('Net zero activities &amp; levers'!$C$14="On",Constants!$H68*'Net zero Activity data'!AX10*Constants!$H86*EF!$H211*MMVolatEF*NtoN2O*kgtoGg,"ERROR"))</f>
        <v>0.24064931413892085</v>
      </c>
      <c r="AF1190" s="94">
        <f>IF('Net zero activities &amp; levers'!$C$14="Off",Constants!$H68*'Activity data'!AY10*Constants!$H86*EF!$H211*MMVolatEF*NtoN2O*kgtoGg,IF('Net zero activities &amp; levers'!$C$14="On",Constants!$H68*'Net zero Activity data'!AY10*Constants!$H86*EF!$H211*MMVolatEF*NtoN2O*kgtoGg,"ERROR"))</f>
        <v>0.25092249902987085</v>
      </c>
      <c r="AG1190" s="94">
        <f>IF('Net zero activities &amp; levers'!$C$14="Off",Constants!$H68*'Activity data'!AZ10*Constants!$H86*EF!$H211*MMVolatEF*NtoN2O*kgtoGg,IF('Net zero activities &amp; levers'!$C$14="On",Constants!$H68*'Net zero Activity data'!AZ10*Constants!$H86*EF!$H211*MMVolatEF*NtoN2O*kgtoGg,"ERROR"))</f>
        <v>0.26263639404447886</v>
      </c>
      <c r="AH1190" s="94">
        <f>IF('Net zero activities &amp; levers'!$C$14="Off",Constants!$H68*'Activity data'!BA10*Constants!$H86*EF!$H211*MMVolatEF*NtoN2O*kgtoGg,IF('Net zero activities &amp; levers'!$C$14="On",Constants!$H68*'Net zero Activity data'!BA10*Constants!$H86*EF!$H211*MMVolatEF*NtoN2O*kgtoGg,"ERROR"))</f>
        <v>0.27510228640652162</v>
      </c>
      <c r="AI1190" s="94">
        <f>IF('Net zero activities &amp; levers'!$C$14="Off",Constants!$H68*'Activity data'!BB10*Constants!$H86*EF!$H211*MMVolatEF*NtoN2O*kgtoGg,IF('Net zero activities &amp; levers'!$C$14="On",Constants!$H68*'Net zero Activity data'!BB10*Constants!$H86*EF!$H211*MMVolatEF*NtoN2O*kgtoGg,"ERROR"))</f>
        <v>0.28837044821239044</v>
      </c>
      <c r="AJ1190" s="94">
        <f>IF('Net zero activities &amp; levers'!$C$14="Off",Constants!$H68*'Activity data'!BC10*Constants!$H86*EF!$H211*MMVolatEF*NtoN2O*kgtoGg,IF('Net zero activities &amp; levers'!$C$14="On",Constants!$H68*'Net zero Activity data'!BC10*Constants!$H86*EF!$H211*MMVolatEF*NtoN2O*kgtoGg,"ERROR"))</f>
        <v>0.30254039848695968</v>
      </c>
      <c r="AK1190" s="94">
        <f>IF('Net zero activities &amp; levers'!$C$14="Off",Constants!$H68*'Activity data'!BD10*Constants!$H86*EF!$H211*MMVolatEF*NtoN2O*kgtoGg,IF('Net zero activities &amp; levers'!$C$14="On",Constants!$H68*'Net zero Activity data'!BD10*Constants!$H86*EF!$H211*MMVolatEF*NtoN2O*kgtoGg,"ERROR"))</f>
        <v>0.31745434421543811</v>
      </c>
      <c r="AL1190" s="94">
        <f>IF('Net zero activities &amp; levers'!$C$14="Off",Constants!$H68*'Activity data'!BE10*Constants!$H86*EF!$H211*MMVolatEF*NtoN2O*kgtoGg,IF('Net zero activities &amp; levers'!$C$14="On",Constants!$H68*'Net zero Activity data'!BE10*Constants!$H86*EF!$H211*MMVolatEF*NtoN2O*kgtoGg,"ERROR"))</f>
        <v>0.33272051191152302</v>
      </c>
      <c r="AM1190" s="94">
        <f>IF('Net zero activities &amp; levers'!$C$14="Off",Constants!$H68*'Activity data'!BF10*Constants!$H86*EF!$H211*MMVolatEF*NtoN2O*kgtoGg,IF('Net zero activities &amp; levers'!$C$14="On",Constants!$H68*'Net zero Activity data'!BF10*Constants!$H86*EF!$H211*MMVolatEF*NtoN2O*kgtoGg,"ERROR"))</f>
        <v>0.3481824677377201</v>
      </c>
      <c r="AN1190" s="94">
        <f>IF('Net zero activities &amp; levers'!$C$14="Off",Constants!$H68*'Activity data'!BG10*Constants!$H86*EF!$H211*MMVolatEF*NtoN2O*kgtoGg,IF('Net zero activities &amp; levers'!$C$14="On",Constants!$H68*'Net zero Activity data'!BG10*Constants!$H86*EF!$H211*MMVolatEF*NtoN2O*kgtoGg,"ERROR"))</f>
        <v>0.36398088126307615</v>
      </c>
      <c r="AO1190" s="94">
        <f>IF('Net zero activities &amp; levers'!$C$14="Off",Constants!$H68*'Activity data'!BH10*Constants!$H86*EF!$H211*MMVolatEF*NtoN2O*kgtoGg,IF('Net zero activities &amp; levers'!$C$14="On",Constants!$H68*'Net zero Activity data'!BH10*Constants!$H86*EF!$H211*MMVolatEF*NtoN2O*kgtoGg,"ERROR"))</f>
        <v>0.37967934690477179</v>
      </c>
      <c r="AP1190" s="94">
        <f>IF('Net zero activities &amp; levers'!$C$14="Off",Constants!$H68*'Activity data'!BI10*Constants!$H86*EF!$H211*MMVolatEF*NtoN2O*kgtoGg,IF('Net zero activities &amp; levers'!$C$14="On",Constants!$H68*'Net zero Activity data'!BI10*Constants!$H86*EF!$H211*MMVolatEF*NtoN2O*kgtoGg,"ERROR"))</f>
        <v>0.39604503544132569</v>
      </c>
      <c r="AQ1190" s="94">
        <f>IF('Net zero activities &amp; levers'!$C$14="Off",Constants!$H68*'Activity data'!BJ10*Constants!$H86*EF!$H211*MMVolatEF*NtoN2O*kgtoGg,IF('Net zero activities &amp; levers'!$C$14="On",Constants!$H68*'Net zero Activity data'!BJ10*Constants!$H86*EF!$H211*MMVolatEF*NtoN2O*kgtoGg,"ERROR"))</f>
        <v>0.41328082540931393</v>
      </c>
      <c r="AR1190" s="94">
        <f>IF('Net zero activities &amp; levers'!$C$14="Off",Constants!$H68*'Activity data'!BK10*Constants!$H86*EF!$H211*MMVolatEF*NtoN2O*kgtoGg,IF('Net zero activities &amp; levers'!$C$14="On",Constants!$H68*'Net zero Activity data'!BK10*Constants!$H86*EF!$H211*MMVolatEF*NtoN2O*kgtoGg,"ERROR"))</f>
        <v>0.43145142353978966</v>
      </c>
      <c r="AS1190" s="94">
        <f>IF('Net zero activities &amp; levers'!$C$14="Off",Constants!$H68*'Activity data'!BL10*Constants!$H86*EF!$H211*MMVolatEF*NtoN2O*kgtoGg,IF('Net zero activities &amp; levers'!$C$14="On",Constants!$H68*'Net zero Activity data'!BL10*Constants!$H86*EF!$H211*MMVolatEF*NtoN2O*kgtoGg,"ERROR"))</f>
        <v>0.45062073800901142</v>
      </c>
      <c r="AT1190" s="94">
        <f>IF('Net zero activities &amp; levers'!$C$14="Off",Constants!$H68*'Activity data'!BM10*Constants!$H86*EF!$H211*MMVolatEF*NtoN2O*kgtoGg,IF('Net zero activities &amp; levers'!$C$14="On",Constants!$H68*'Net zero Activity data'!BM10*Constants!$H86*EF!$H211*MMVolatEF*NtoN2O*kgtoGg,"ERROR"))</f>
        <v>0.46962159400520392</v>
      </c>
      <c r="AU1190" s="94">
        <f>IF('Net zero activities &amp; levers'!$C$14="Off",Constants!$H68*'Activity data'!BN10*Constants!$H86*EF!$H211*MMVolatEF*NtoN2O*kgtoGg,IF('Net zero activities &amp; levers'!$C$14="On",Constants!$H68*'Net zero Activity data'!BN10*Constants!$H86*EF!$H211*MMVolatEF*NtoN2O*kgtoGg,"ERROR"))</f>
        <v>0.48963990936693613</v>
      </c>
      <c r="AV1190" s="94">
        <f>IF('Net zero activities &amp; levers'!$C$14="Off",Constants!$H68*'Activity data'!BO10*Constants!$H86*EF!$H211*MMVolatEF*NtoN2O*kgtoGg,IF('Net zero activities &amp; levers'!$C$14="On",Constants!$H68*'Net zero Activity data'!BO10*Constants!$H86*EF!$H211*MMVolatEF*NtoN2O*kgtoGg,"ERROR"))</f>
        <v>0.51115265692741996</v>
      </c>
      <c r="AW1190" s="94">
        <f>IF('Net zero activities &amp; levers'!$C$14="Off",Constants!$H68*'Activity data'!BP10*Constants!$H86*EF!$H211*MMVolatEF*NtoN2O*kgtoGg,IF('Net zero activities &amp; levers'!$C$14="On",Constants!$H68*'Net zero Activity data'!BP10*Constants!$H86*EF!$H211*MMVolatEF*NtoN2O*kgtoGg,"ERROR"))</f>
        <v>0.53401448171489141</v>
      </c>
      <c r="AY1190" s="79"/>
    </row>
    <row r="1191" spans="1:51" x14ac:dyDescent="0.25">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1.1888455997286118E-4</v>
      </c>
      <c r="T1191" s="94">
        <f>IF('Net zero activities &amp; levers'!$C$14="Off",Constants!$H69*'Activity data'!AM11*Constants!$H87*EF!$H212*MMVolatEF*NtoN2O*kgtoGg,IF('Net zero activities &amp; levers'!$C$14="On",Constants!$H69*'Net zero Activity data'!AM11*Constants!$H87*EF!$H212*MMVolatEF*NtoN2O*kgtoGg,"ERROR"))</f>
        <v>1.1896261577939745E-4</v>
      </c>
      <c r="U1191" s="94">
        <f>IF('Net zero activities &amp; levers'!$C$14="Off",Constants!$H69*'Activity data'!AN11*Constants!$H87*EF!$H212*MMVolatEF*NtoN2O*kgtoGg,IF('Net zero activities &amp; levers'!$C$14="On",Constants!$H69*'Net zero Activity data'!AN11*Constants!$H87*EF!$H212*MMVolatEF*NtoN2O*kgtoGg,"ERROR"))</f>
        <v>1.1892218599760219E-4</v>
      </c>
      <c r="V1191" s="94">
        <f>IF('Net zero activities &amp; levers'!$C$14="Off",Constants!$H69*'Activity data'!AO11*Constants!$H87*EF!$H212*MMVolatEF*NtoN2O*kgtoGg,IF('Net zero activities &amp; levers'!$C$14="On",Constants!$H69*'Net zero Activity data'!AO11*Constants!$H87*EF!$H212*MMVolatEF*NtoN2O*kgtoGg,"ERROR"))</f>
        <v>1.1891064770528544E-4</v>
      </c>
      <c r="W1191" s="94">
        <f>IF('Net zero activities &amp; levers'!$C$14="Off",Constants!$H69*'Activity data'!AP11*Constants!$H87*EF!$H212*MMVolatEF*NtoN2O*kgtoGg,IF('Net zero activities &amp; levers'!$C$14="On",Constants!$H69*'Net zero Activity data'!AP11*Constants!$H87*EF!$H212*MMVolatEF*NtoN2O*kgtoGg,"ERROR"))</f>
        <v>1.1903395070385184E-4</v>
      </c>
      <c r="X1191" s="94">
        <f>IF('Net zero activities &amp; levers'!$C$14="Off",Constants!$H69*'Activity data'!AQ11*Constants!$H87*EF!$H212*MMVolatEF*NtoN2O*kgtoGg,IF('Net zero activities &amp; levers'!$C$14="On",Constants!$H69*'Net zero Activity data'!AQ11*Constants!$H87*EF!$H212*MMVolatEF*NtoN2O*kgtoGg,"ERROR"))</f>
        <v>1.1923395119710909E-4</v>
      </c>
      <c r="Y1191" s="94">
        <f>IF('Net zero activities &amp; levers'!$C$14="Off",Constants!$H69*'Activity data'!AR11*Constants!$H87*EF!$H212*MMVolatEF*NtoN2O*kgtoGg,IF('Net zero activities &amp; levers'!$C$14="On",Constants!$H69*'Net zero Activity data'!AR11*Constants!$H87*EF!$H212*MMVolatEF*NtoN2O*kgtoGg,"ERROR"))</f>
        <v>1.1942411379575778E-4</v>
      </c>
      <c r="Z1191" s="94">
        <f>IF('Net zero activities &amp; levers'!$C$14="Off",Constants!$H69*'Activity data'!AS11*Constants!$H87*EF!$H212*MMVolatEF*NtoN2O*kgtoGg,IF('Net zero activities &amp; levers'!$C$14="On",Constants!$H69*'Net zero Activity data'!AS11*Constants!$H87*EF!$H212*MMVolatEF*NtoN2O*kgtoGg,"ERROR"))</f>
        <v>1.1960643697150083E-4</v>
      </c>
      <c r="AA1191" s="94">
        <f>IF('Net zero activities &amp; levers'!$C$14="Off",Constants!$H69*'Activity data'!AT11*Constants!$H87*EF!$H212*MMVolatEF*NtoN2O*kgtoGg,IF('Net zero activities &amp; levers'!$C$14="On",Constants!$H69*'Net zero Activity data'!AT11*Constants!$H87*EF!$H212*MMVolatEF*NtoN2O*kgtoGg,"ERROR"))</f>
        <v>1.1978007317047797E-4</v>
      </c>
      <c r="AB1191" s="94">
        <f>IF('Net zero activities &amp; levers'!$C$14="Off",Constants!$H69*'Activity data'!AU11*Constants!$H87*EF!$H212*MMVolatEF*NtoN2O*kgtoGg,IF('Net zero activities &amp; levers'!$C$14="On",Constants!$H69*'Net zero Activity data'!AU11*Constants!$H87*EF!$H212*MMVolatEF*NtoN2O*kgtoGg,"ERROR"))</f>
        <v>1.1994892516148624E-4</v>
      </c>
      <c r="AC1191" s="94">
        <f>IF('Net zero activities &amp; levers'!$C$14="Off",Constants!$H69*'Activity data'!AV11*Constants!$H87*EF!$H212*MMVolatEF*NtoN2O*kgtoGg,IF('Net zero activities &amp; levers'!$C$14="On",Constants!$H69*'Net zero Activity data'!AV11*Constants!$H87*EF!$H212*MMVolatEF*NtoN2O*kgtoGg,"ERROR"))</f>
        <v>1.2011612727676896E-4</v>
      </c>
      <c r="AD1191" s="94">
        <f>IF('Net zero activities &amp; levers'!$C$14="Off",Constants!$H69*'Activity data'!AW11*Constants!$H87*EF!$H212*MMVolatEF*NtoN2O*kgtoGg,IF('Net zero activities &amp; levers'!$C$14="On",Constants!$H69*'Net zero Activity data'!AW11*Constants!$H87*EF!$H212*MMVolatEF*NtoN2O*kgtoGg,"ERROR"))</f>
        <v>1.2028086074895928E-4</v>
      </c>
      <c r="AE1191" s="94">
        <f>IF('Net zero activities &amp; levers'!$C$14="Off",Constants!$H69*'Activity data'!AX11*Constants!$H87*EF!$H212*MMVolatEF*NtoN2O*kgtoGg,IF('Net zero activities &amp; levers'!$C$14="On",Constants!$H69*'Net zero Activity data'!AX11*Constants!$H87*EF!$H212*MMVolatEF*NtoN2O*kgtoGg,"ERROR"))</f>
        <v>1.2044336569342393E-4</v>
      </c>
      <c r="AF1191" s="94">
        <f>IF('Net zero activities &amp; levers'!$C$14="Off",Constants!$H69*'Activity data'!AY11*Constants!$H87*EF!$H212*MMVolatEF*NtoN2O*kgtoGg,IF('Net zero activities &amp; levers'!$C$14="On",Constants!$H69*'Net zero Activity data'!AY11*Constants!$H87*EF!$H212*MMVolatEF*NtoN2O*kgtoGg,"ERROR"))</f>
        <v>1.2060435109292993E-4</v>
      </c>
      <c r="AG1191" s="94">
        <f>IF('Net zero activities &amp; levers'!$C$14="Off",Constants!$H69*'Activity data'!AZ11*Constants!$H87*EF!$H212*MMVolatEF*NtoN2O*kgtoGg,IF('Net zero activities &amp; levers'!$C$14="On",Constants!$H69*'Net zero Activity data'!AZ11*Constants!$H87*EF!$H212*MMVolatEF*NtoN2O*kgtoGg,"ERROR"))</f>
        <v>1.2076479279582561E-4</v>
      </c>
      <c r="AH1191" s="94">
        <f>IF('Net zero activities &amp; levers'!$C$14="Off",Constants!$H69*'Activity data'!BA11*Constants!$H87*EF!$H212*MMVolatEF*NtoN2O*kgtoGg,IF('Net zero activities &amp; levers'!$C$14="On",Constants!$H69*'Net zero Activity data'!BA11*Constants!$H87*EF!$H212*MMVolatEF*NtoN2O*kgtoGg,"ERROR"))</f>
        <v>1.209233564851354E-4</v>
      </c>
      <c r="AI1191" s="94">
        <f>IF('Net zero activities &amp; levers'!$C$14="Off",Constants!$H69*'Activity data'!BB11*Constants!$H87*EF!$H212*MMVolatEF*NtoN2O*kgtoGg,IF('Net zero activities &amp; levers'!$C$14="On",Constants!$H69*'Net zero Activity data'!BB11*Constants!$H87*EF!$H212*MMVolatEF*NtoN2O*kgtoGg,"ERROR"))</f>
        <v>1.210820496781512E-4</v>
      </c>
      <c r="AJ1191" s="94">
        <f>IF('Net zero activities &amp; levers'!$C$14="Off",Constants!$H69*'Activity data'!BC11*Constants!$H87*EF!$H212*MMVolatEF*NtoN2O*kgtoGg,IF('Net zero activities &amp; levers'!$C$14="On",Constants!$H69*'Net zero Activity data'!BC11*Constants!$H87*EF!$H212*MMVolatEF*NtoN2O*kgtoGg,"ERROR"))</f>
        <v>1.2123921402019596E-4</v>
      </c>
      <c r="AK1191" s="94">
        <f>IF('Net zero activities &amp; levers'!$C$14="Off",Constants!$H69*'Activity data'!BD11*Constants!$H87*EF!$H212*MMVolatEF*NtoN2O*kgtoGg,IF('Net zero activities &amp; levers'!$C$14="On",Constants!$H69*'Net zero Activity data'!BD11*Constants!$H87*EF!$H212*MMVolatEF*NtoN2O*kgtoGg,"ERROR"))</f>
        <v>1.2139085367547188E-4</v>
      </c>
      <c r="AL1191" s="94">
        <f>IF('Net zero activities &amp; levers'!$C$14="Off",Constants!$H69*'Activity data'!BE11*Constants!$H87*EF!$H212*MMVolatEF*NtoN2O*kgtoGg,IF('Net zero activities &amp; levers'!$C$14="On",Constants!$H69*'Net zero Activity data'!BE11*Constants!$H87*EF!$H212*MMVolatEF*NtoN2O*kgtoGg,"ERROR"))</f>
        <v>1.2153554376658857E-4</v>
      </c>
      <c r="AM1191" s="94">
        <f>IF('Net zero activities &amp; levers'!$C$14="Off",Constants!$H69*'Activity data'!BF11*Constants!$H87*EF!$H212*MMVolatEF*NtoN2O*kgtoGg,IF('Net zero activities &amp; levers'!$C$14="On",Constants!$H69*'Net zero Activity data'!BF11*Constants!$H87*EF!$H212*MMVolatEF*NtoN2O*kgtoGg,"ERROR"))</f>
        <v>1.2167338249519188E-4</v>
      </c>
      <c r="AN1191" s="94">
        <f>IF('Net zero activities &amp; levers'!$C$14="Off",Constants!$H69*'Activity data'!BG11*Constants!$H87*EF!$H212*MMVolatEF*NtoN2O*kgtoGg,IF('Net zero activities &amp; levers'!$C$14="On",Constants!$H69*'Net zero Activity data'!BG11*Constants!$H87*EF!$H212*MMVolatEF*NtoN2O*kgtoGg,"ERROR"))</f>
        <v>1.2180709588138769E-4</v>
      </c>
      <c r="AO1191" s="94">
        <f>IF('Net zero activities &amp; levers'!$C$14="Off",Constants!$H69*'Activity data'!BH11*Constants!$H87*EF!$H212*MMVolatEF*NtoN2O*kgtoGg,IF('Net zero activities &amp; levers'!$C$14="On",Constants!$H69*'Net zero Activity data'!BH11*Constants!$H87*EF!$H212*MMVolatEF*NtoN2O*kgtoGg,"ERROR"))</f>
        <v>1.2193147057438729E-4</v>
      </c>
      <c r="AP1191" s="94">
        <f>IF('Net zero activities &amp; levers'!$C$14="Off",Constants!$H69*'Activity data'!BI11*Constants!$H87*EF!$H212*MMVolatEF*NtoN2O*kgtoGg,IF('Net zero activities &amp; levers'!$C$14="On",Constants!$H69*'Net zero Activity data'!BI11*Constants!$H87*EF!$H212*MMVolatEF*NtoN2O*kgtoGg,"ERROR"))</f>
        <v>1.2204743883303182E-4</v>
      </c>
      <c r="AQ1191" s="94">
        <f>IF('Net zero activities &amp; levers'!$C$14="Off",Constants!$H69*'Activity data'!BJ11*Constants!$H87*EF!$H212*MMVolatEF*NtoN2O*kgtoGg,IF('Net zero activities &amp; levers'!$C$14="On",Constants!$H69*'Net zero Activity data'!BJ11*Constants!$H87*EF!$H212*MMVolatEF*NtoN2O*kgtoGg,"ERROR"))</f>
        <v>1.2215539113774243E-4</v>
      </c>
      <c r="AR1191" s="94">
        <f>IF('Net zero activities &amp; levers'!$C$14="Off",Constants!$H69*'Activity data'!BK11*Constants!$H87*EF!$H212*MMVolatEF*NtoN2O*kgtoGg,IF('Net zero activities &amp; levers'!$C$14="On",Constants!$H69*'Net zero Activity data'!BK11*Constants!$H87*EF!$H212*MMVolatEF*NtoN2O*kgtoGg,"ERROR"))</f>
        <v>1.2225368568590832E-4</v>
      </c>
      <c r="AS1191" s="94">
        <f>IF('Net zero activities &amp; levers'!$C$14="Off",Constants!$H69*'Activity data'!BL11*Constants!$H87*EF!$H212*MMVolatEF*NtoN2O*kgtoGg,IF('Net zero activities &amp; levers'!$C$14="On",Constants!$H69*'Net zero Activity data'!BL11*Constants!$H87*EF!$H212*MMVolatEF*NtoN2O*kgtoGg,"ERROR"))</f>
        <v>1.2234051689113715E-4</v>
      </c>
      <c r="AT1191" s="94">
        <f>IF('Net zero activities &amp; levers'!$C$14="Off",Constants!$H69*'Activity data'!BM11*Constants!$H87*EF!$H212*MMVolatEF*NtoN2O*kgtoGg,IF('Net zero activities &amp; levers'!$C$14="On",Constants!$H69*'Net zero Activity data'!BM11*Constants!$H87*EF!$H212*MMVolatEF*NtoN2O*kgtoGg,"ERROR"))</f>
        <v>1.2241192155130047E-4</v>
      </c>
      <c r="AU1191" s="94">
        <f>IF('Net zero activities &amp; levers'!$C$14="Off",Constants!$H69*'Activity data'!BN11*Constants!$H87*EF!$H212*MMVolatEF*NtoN2O*kgtoGg,IF('Net zero activities &amp; levers'!$C$14="On",Constants!$H69*'Net zero Activity data'!BN11*Constants!$H87*EF!$H212*MMVolatEF*NtoN2O*kgtoGg,"ERROR"))</f>
        <v>1.2247195550900628E-4</v>
      </c>
      <c r="AV1191" s="94">
        <f>IF('Net zero activities &amp; levers'!$C$14="Off",Constants!$H69*'Activity data'!BO11*Constants!$H87*EF!$H212*MMVolatEF*NtoN2O*kgtoGg,IF('Net zero activities &amp; levers'!$C$14="On",Constants!$H69*'Net zero Activity data'!BO11*Constants!$H87*EF!$H212*MMVolatEF*NtoN2O*kgtoGg,"ERROR"))</f>
        <v>1.2252227431416789E-4</v>
      </c>
      <c r="AW1191" s="94">
        <f>IF('Net zero activities &amp; levers'!$C$14="Off",Constants!$H69*'Activity data'!BP11*Constants!$H87*EF!$H212*MMVolatEF*NtoN2O*kgtoGg,IF('Net zero activities &amp; levers'!$C$14="On",Constants!$H69*'Net zero Activity data'!BP11*Constants!$H87*EF!$H212*MMVolatEF*NtoN2O*kgtoGg,"ERROR"))</f>
        <v>1.2256050316428917E-4</v>
      </c>
      <c r="AY1191" s="79"/>
    </row>
    <row r="1192" spans="1:51" x14ac:dyDescent="0.25">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8.1584709877445701E-4</v>
      </c>
      <c r="T1192" s="94">
        <f>IF('Net zero activities &amp; levers'!$C$14="Off",Constants!$H70*'Activity data'!AM12*Constants!$H88*EF!$H213*MMVolatEF*NtoN2O*kgtoGg,IF('Net zero activities &amp; levers'!$C$14="On",Constants!$H70*'Net zero Activity data'!AM12*Constants!$H88*EF!$H213*MMVolatEF*NtoN2O*kgtoGg,"ERROR"))</f>
        <v>8.1638275793254804E-4</v>
      </c>
      <c r="U1192" s="94">
        <f>IF('Net zero activities &amp; levers'!$C$14="Off",Constants!$H70*'Activity data'!AN12*Constants!$H88*EF!$H213*MMVolatEF*NtoN2O*kgtoGg,IF('Net zero activities &amp; levers'!$C$14="On",Constants!$H70*'Net zero Activity data'!AN12*Constants!$H88*EF!$H213*MMVolatEF*NtoN2O*kgtoGg,"ERROR"))</f>
        <v>8.1610530794081436E-4</v>
      </c>
      <c r="V1192" s="94">
        <f>IF('Net zero activities &amp; levers'!$C$14="Off",Constants!$H70*'Activity data'!AO12*Constants!$H88*EF!$H213*MMVolatEF*NtoN2O*kgtoGg,IF('Net zero activities &amp; levers'!$C$14="On",Constants!$H70*'Net zero Activity data'!AO12*Constants!$H88*EF!$H213*MMVolatEF*NtoN2O*kgtoGg,"ERROR"))</f>
        <v>8.160261262345137E-4</v>
      </c>
      <c r="W1192" s="94">
        <f>IF('Net zero activities &amp; levers'!$C$14="Off",Constants!$H70*'Activity data'!AP12*Constants!$H88*EF!$H213*MMVolatEF*NtoN2O*kgtoGg,IF('Net zero activities &amp; levers'!$C$14="On",Constants!$H70*'Net zero Activity data'!AP12*Constants!$H88*EF!$H213*MMVolatEF*NtoN2O*kgtoGg,"ERROR"))</f>
        <v>8.1687229493525629E-4</v>
      </c>
      <c r="X1192" s="94">
        <f>IF('Net zero activities &amp; levers'!$C$14="Off",Constants!$H70*'Activity data'!AQ12*Constants!$H88*EF!$H213*MMVolatEF*NtoN2O*kgtoGg,IF('Net zero activities &amp; levers'!$C$14="On",Constants!$H70*'Net zero Activity data'!AQ12*Constants!$H88*EF!$H213*MMVolatEF*NtoN2O*kgtoGg,"ERROR"))</f>
        <v>8.1824480135841689E-4</v>
      </c>
      <c r="Y1192" s="94">
        <f>IF('Net zero activities &amp; levers'!$C$14="Off",Constants!$H70*'Activity data'!AR12*Constants!$H88*EF!$H213*MMVolatEF*NtoN2O*kgtoGg,IF('Net zero activities &amp; levers'!$C$14="On",Constants!$H70*'Net zero Activity data'!AR12*Constants!$H88*EF!$H213*MMVolatEF*NtoN2O*kgtoGg,"ERROR"))</f>
        <v>8.1954979508038048E-4</v>
      </c>
      <c r="Z1192" s="94">
        <f>IF('Net zero activities &amp; levers'!$C$14="Off",Constants!$H70*'Activity data'!AS12*Constants!$H88*EF!$H213*MMVolatEF*NtoN2O*kgtoGg,IF('Net zero activities &amp; levers'!$C$14="On",Constants!$H70*'Net zero Activity data'!AS12*Constants!$H88*EF!$H213*MMVolatEF*NtoN2O*kgtoGg,"ERROR"))</f>
        <v>8.2080099064356588E-4</v>
      </c>
      <c r="AA1192" s="94">
        <f>IF('Net zero activities &amp; levers'!$C$14="Off",Constants!$H70*'Activity data'!AT12*Constants!$H88*EF!$H213*MMVolatEF*NtoN2O*kgtoGg,IF('Net zero activities &amp; levers'!$C$14="On",Constants!$H70*'Net zero Activity data'!AT12*Constants!$H88*EF!$H213*MMVolatEF*NtoN2O*kgtoGg,"ERROR"))</f>
        <v>8.219925716967325E-4</v>
      </c>
      <c r="AB1192" s="94">
        <f>IF('Net zero activities &amp; levers'!$C$14="Off",Constants!$H70*'Activity data'!AU12*Constants!$H88*EF!$H213*MMVolatEF*NtoN2O*kgtoGg,IF('Net zero activities &amp; levers'!$C$14="On",Constants!$H70*'Net zero Activity data'!AU12*Constants!$H88*EF!$H213*MMVolatEF*NtoN2O*kgtoGg,"ERROR"))</f>
        <v>8.2315132105003665E-4</v>
      </c>
      <c r="AC1192" s="94">
        <f>IF('Net zero activities &amp; levers'!$C$14="Off",Constants!$H70*'Activity data'!AV12*Constants!$H88*EF!$H213*MMVolatEF*NtoN2O*kgtoGg,IF('Net zero activities &amp; levers'!$C$14="On",Constants!$H70*'Net zero Activity data'!AV12*Constants!$H88*EF!$H213*MMVolatEF*NtoN2O*kgtoGg,"ERROR"))</f>
        <v>8.2429874810611102E-4</v>
      </c>
      <c r="AD1192" s="94">
        <f>IF('Net zero activities &amp; levers'!$C$14="Off",Constants!$H70*'Activity data'!AW12*Constants!$H88*EF!$H213*MMVolatEF*NtoN2O*kgtoGg,IF('Net zero activities &amp; levers'!$C$14="On",Constants!$H70*'Net zero Activity data'!AW12*Constants!$H88*EF!$H213*MMVolatEF*NtoN2O*kgtoGg,"ERROR"))</f>
        <v>8.2542923406146284E-4</v>
      </c>
      <c r="AE1192" s="94">
        <f>IF('Net zero activities &amp; levers'!$C$14="Off",Constants!$H70*'Activity data'!AX12*Constants!$H88*EF!$H213*MMVolatEF*NtoN2O*kgtoGg,IF('Net zero activities &amp; levers'!$C$14="On",Constants!$H70*'Net zero Activity data'!AX12*Constants!$H88*EF!$H213*MMVolatEF*NtoN2O*kgtoGg,"ERROR"))</f>
        <v>8.2654442671144419E-4</v>
      </c>
      <c r="AF1192" s="94">
        <f>IF('Net zero activities &amp; levers'!$C$14="Off",Constants!$H70*'Activity data'!AY12*Constants!$H88*EF!$H213*MMVolatEF*NtoN2O*kgtoGg,IF('Net zero activities &amp; levers'!$C$14="On",Constants!$H70*'Net zero Activity data'!AY12*Constants!$H88*EF!$H213*MMVolatEF*NtoN2O*kgtoGg,"ERROR"))</f>
        <v>8.2764919146106355E-4</v>
      </c>
      <c r="AG1192" s="94">
        <f>IF('Net zero activities &amp; levers'!$C$14="Off",Constants!$H70*'Activity data'!AZ12*Constants!$H88*EF!$H213*MMVolatEF*NtoN2O*kgtoGg,IF('Net zero activities &amp; levers'!$C$14="On",Constants!$H70*'Net zero Activity data'!AZ12*Constants!$H88*EF!$H213*MMVolatEF*NtoN2O*kgtoGg,"ERROR"))</f>
        <v>8.287502250844352E-4</v>
      </c>
      <c r="AH1192" s="94">
        <f>IF('Net zero activities &amp; levers'!$C$14="Off",Constants!$H70*'Activity data'!BA12*Constants!$H88*EF!$H213*MMVolatEF*NtoN2O*kgtoGg,IF('Net zero activities &amp; levers'!$C$14="On",Constants!$H70*'Net zero Activity data'!BA12*Constants!$H88*EF!$H213*MMVolatEF*NtoN2O*kgtoGg,"ERROR"))</f>
        <v>8.2983837081104534E-4</v>
      </c>
      <c r="AI1192" s="94">
        <f>IF('Net zero activities &amp; levers'!$C$14="Off",Constants!$H70*'Activity data'!BB12*Constants!$H88*EF!$H213*MMVolatEF*NtoN2O*kgtoGg,IF('Net zero activities &amp; levers'!$C$14="On",Constants!$H70*'Net zero Activity data'!BB12*Constants!$H88*EF!$H213*MMVolatEF*NtoN2O*kgtoGg,"ERROR"))</f>
        <v>8.3092740525880478E-4</v>
      </c>
      <c r="AJ1192" s="94">
        <f>IF('Net zero activities &amp; levers'!$C$14="Off",Constants!$H70*'Activity data'!BC12*Constants!$H88*EF!$H213*MMVolatEF*NtoN2O*kgtoGg,IF('Net zero activities &amp; levers'!$C$14="On",Constants!$H70*'Net zero Activity data'!BC12*Constants!$H88*EF!$H213*MMVolatEF*NtoN2O*kgtoGg,"ERROR"))</f>
        <v>8.3200594794355126E-4</v>
      </c>
      <c r="AK1192" s="94">
        <f>IF('Net zero activities &amp; levers'!$C$14="Off",Constants!$H70*'Activity data'!BD12*Constants!$H88*EF!$H213*MMVolatEF*NtoN2O*kgtoGg,IF('Net zero activities &amp; levers'!$C$14="On",Constants!$H70*'Net zero Activity data'!BD12*Constants!$H88*EF!$H213*MMVolatEF*NtoN2O*kgtoGg,"ERROR"))</f>
        <v>8.3304657738142137E-4</v>
      </c>
      <c r="AL1192" s="94">
        <f>IF('Net zero activities &amp; levers'!$C$14="Off",Constants!$H70*'Activity data'!BE12*Constants!$H88*EF!$H213*MMVolatEF*NtoN2O*kgtoGg,IF('Net zero activities &amp; levers'!$C$14="On",Constants!$H70*'Net zero Activity data'!BE12*Constants!$H88*EF!$H213*MMVolatEF*NtoN2O*kgtoGg,"ERROR"))</f>
        <v>8.3403951532967885E-4</v>
      </c>
      <c r="AM1192" s="94">
        <f>IF('Net zero activities &amp; levers'!$C$14="Off",Constants!$H70*'Activity data'!BF12*Constants!$H88*EF!$H213*MMVolatEF*NtoN2O*kgtoGg,IF('Net zero activities &amp; levers'!$C$14="On",Constants!$H70*'Net zero Activity data'!BF12*Constants!$H88*EF!$H213*MMVolatEF*NtoN2O*kgtoGg,"ERROR"))</f>
        <v>8.3498543569861022E-4</v>
      </c>
      <c r="AN1192" s="94">
        <f>IF('Net zero activities &amp; levers'!$C$14="Off",Constants!$H70*'Activity data'!BG12*Constants!$H88*EF!$H213*MMVolatEF*NtoN2O*kgtoGg,IF('Net zero activities &amp; levers'!$C$14="On",Constants!$H70*'Net zero Activity data'!BG12*Constants!$H88*EF!$H213*MMVolatEF*NtoN2O*kgtoGg,"ERROR"))</f>
        <v>8.3590304584260265E-4</v>
      </c>
      <c r="AO1192" s="94">
        <f>IF('Net zero activities &amp; levers'!$C$14="Off",Constants!$H70*'Activity data'!BH12*Constants!$H88*EF!$H213*MMVolatEF*NtoN2O*kgtoGg,IF('Net zero activities &amp; levers'!$C$14="On",Constants!$H70*'Net zero Activity data'!BH12*Constants!$H88*EF!$H213*MMVolatEF*NtoN2O*kgtoGg,"ERROR"))</f>
        <v>8.3675656906267288E-4</v>
      </c>
      <c r="AP1192" s="94">
        <f>IF('Net zero activities &amp; levers'!$C$14="Off",Constants!$H70*'Activity data'!BI12*Constants!$H88*EF!$H213*MMVolatEF*NtoN2O*kgtoGg,IF('Net zero activities &amp; levers'!$C$14="On",Constants!$H70*'Net zero Activity data'!BI12*Constants!$H88*EF!$H213*MMVolatEF*NtoN2O*kgtoGg,"ERROR"))</f>
        <v>8.3755240299928063E-4</v>
      </c>
      <c r="AQ1192" s="94">
        <f>IF('Net zero activities &amp; levers'!$C$14="Off",Constants!$H70*'Activity data'!BJ12*Constants!$H88*EF!$H213*MMVolatEF*NtoN2O*kgtoGg,IF('Net zero activities &amp; levers'!$C$14="On",Constants!$H70*'Net zero Activity data'!BJ12*Constants!$H88*EF!$H213*MMVolatEF*NtoN2O*kgtoGg,"ERROR"))</f>
        <v>8.3829322733024723E-4</v>
      </c>
      <c r="AR1192" s="94">
        <f>IF('Net zero activities &amp; levers'!$C$14="Off",Constants!$H70*'Activity data'!BK12*Constants!$H88*EF!$H213*MMVolatEF*NtoN2O*kgtoGg,IF('Net zero activities &amp; levers'!$C$14="On",Constants!$H70*'Net zero Activity data'!BK12*Constants!$H88*EF!$H213*MMVolatEF*NtoN2O*kgtoGg,"ERROR"))</f>
        <v>8.3896777516021589E-4</v>
      </c>
      <c r="AS1192" s="94">
        <f>IF('Net zero activities &amp; levers'!$C$14="Off",Constants!$H70*'Activity data'!BL12*Constants!$H88*EF!$H213*MMVolatEF*NtoN2O*kgtoGg,IF('Net zero activities &amp; levers'!$C$14="On",Constants!$H70*'Net zero Activity data'!BL12*Constants!$H88*EF!$H213*MMVolatEF*NtoN2O*kgtoGg,"ERROR"))</f>
        <v>8.395636556251414E-4</v>
      </c>
      <c r="AT1192" s="94">
        <f>IF('Net zero activities &amp; levers'!$C$14="Off",Constants!$H70*'Activity data'!BM12*Constants!$H88*EF!$H213*MMVolatEF*NtoN2O*kgtoGg,IF('Net zero activities &amp; levers'!$C$14="On",Constants!$H70*'Net zero Activity data'!BM12*Constants!$H88*EF!$H213*MMVolatEF*NtoN2O*kgtoGg,"ERROR"))</f>
        <v>8.4005367119021138E-4</v>
      </c>
      <c r="AU1192" s="94">
        <f>IF('Net zero activities &amp; levers'!$C$14="Off",Constants!$H70*'Activity data'!BN12*Constants!$H88*EF!$H213*MMVolatEF*NtoN2O*kgtoGg,IF('Net zero activities &amp; levers'!$C$14="On",Constants!$H70*'Net zero Activity data'!BN12*Constants!$H88*EF!$H213*MMVolatEF*NtoN2O*kgtoGg,"ERROR"))</f>
        <v>8.404656551369359E-4</v>
      </c>
      <c r="AV1192" s="94">
        <f>IF('Net zero activities &amp; levers'!$C$14="Off",Constants!$H70*'Activity data'!BO12*Constants!$H88*EF!$H213*MMVolatEF*NtoN2O*kgtoGg,IF('Net zero activities &amp; levers'!$C$14="On",Constants!$H70*'Net zero Activity data'!BO12*Constants!$H88*EF!$H213*MMVolatEF*NtoN2O*kgtoGg,"ERROR"))</f>
        <v>8.4081096870174436E-4</v>
      </c>
      <c r="AW1192" s="94">
        <f>IF('Net zero activities &amp; levers'!$C$14="Off",Constants!$H70*'Activity data'!BP12*Constants!$H88*EF!$H213*MMVolatEF*NtoN2O*kgtoGg,IF('Net zero activities &amp; levers'!$C$14="On",Constants!$H70*'Net zero Activity data'!BP12*Constants!$H88*EF!$H213*MMVolatEF*NtoN2O*kgtoGg,"ERROR"))</f>
        <v>8.4107331476643136E-4</v>
      </c>
      <c r="AY1192" s="79"/>
    </row>
    <row r="1193" spans="1:51" x14ac:dyDescent="0.25">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1.4951101535927772E-5</v>
      </c>
      <c r="T1193" s="94">
        <f>IF('Net zero activities &amp; levers'!$C$14="Off",Constants!$H71*'Activity data'!AM13*Constants!$H89*EF!$H214*MMVolatEF*NtoN2O*kgtoGg,IF('Net zero activities &amp; levers'!$C$14="On",Constants!$H71*'Net zero Activity data'!AM13*Constants!$H89*EF!$H214*MMVolatEF*NtoN2O*kgtoGg,"ERROR"))</f>
        <v>1.4975369144029958E-5</v>
      </c>
      <c r="U1193" s="94">
        <f>IF('Net zero activities &amp; levers'!$C$14="Off",Constants!$H71*'Activity data'!AN13*Constants!$H89*EF!$H214*MMVolatEF*NtoN2O*kgtoGg,IF('Net zero activities &amp; levers'!$C$14="On",Constants!$H71*'Net zero Activity data'!AN13*Constants!$H89*EF!$H214*MMVolatEF*NtoN2O*kgtoGg,"ERROR"))</f>
        <v>1.4975896946057861E-5</v>
      </c>
      <c r="V1193" s="94">
        <f>IF('Net zero activities &amp; levers'!$C$14="Off",Constants!$H71*'Activity data'!AO13*Constants!$H89*EF!$H214*MMVolatEF*NtoN2O*kgtoGg,IF('Net zero activities &amp; levers'!$C$14="On",Constants!$H71*'Net zero Activity data'!AO13*Constants!$H89*EF!$H214*MMVolatEF*NtoN2O*kgtoGg,"ERROR"))</f>
        <v>1.4980982185767226E-5</v>
      </c>
      <c r="W1193" s="94">
        <f>IF('Net zero activities &amp; levers'!$C$14="Off",Constants!$H71*'Activity data'!AP13*Constants!$H89*EF!$H214*MMVolatEF*NtoN2O*kgtoGg,IF('Net zero activities &amp; levers'!$C$14="On",Constants!$H71*'Net zero Activity data'!AP13*Constants!$H89*EF!$H214*MMVolatEF*NtoN2O*kgtoGg,"ERROR"))</f>
        <v>1.5010771698457164E-5</v>
      </c>
      <c r="X1193" s="94">
        <f>IF('Net zero activities &amp; levers'!$C$14="Off",Constants!$H71*'Activity data'!AQ13*Constants!$H89*EF!$H214*MMVolatEF*NtoN2O*kgtoGg,IF('Net zero activities &amp; levers'!$C$14="On",Constants!$H71*'Net zero Activity data'!AQ13*Constants!$H89*EF!$H214*MMVolatEF*NtoN2O*kgtoGg,"ERROR"))</f>
        <v>1.5054156746356709E-5</v>
      </c>
      <c r="Y1193" s="94">
        <f>IF('Net zero activities &amp; levers'!$C$14="Off",Constants!$H71*'Activity data'!AR13*Constants!$H89*EF!$H214*MMVolatEF*NtoN2O*kgtoGg,IF('Net zero activities &amp; levers'!$C$14="On",Constants!$H71*'Net zero Activity data'!AR13*Constants!$H89*EF!$H214*MMVolatEF*NtoN2O*kgtoGg,"ERROR"))</f>
        <v>1.509476825280468E-5</v>
      </c>
      <c r="Z1193" s="94">
        <f>IF('Net zero activities &amp; levers'!$C$14="Off",Constants!$H71*'Activity data'!AS13*Constants!$H89*EF!$H214*MMVolatEF*NtoN2O*kgtoGg,IF('Net zero activities &amp; levers'!$C$14="On",Constants!$H71*'Net zero Activity data'!AS13*Constants!$H89*EF!$H214*MMVolatEF*NtoN2O*kgtoGg,"ERROR"))</f>
        <v>1.513306196252629E-5</v>
      </c>
      <c r="AA1193" s="94">
        <f>IF('Net zero activities &amp; levers'!$C$14="Off",Constants!$H71*'Activity data'!AT13*Constants!$H89*EF!$H214*MMVolatEF*NtoN2O*kgtoGg,IF('Net zero activities &amp; levers'!$C$14="On",Constants!$H71*'Net zero Activity data'!AT13*Constants!$H89*EF!$H214*MMVolatEF*NtoN2O*kgtoGg,"ERROR"))</f>
        <v>1.5168947692397513E-5</v>
      </c>
      <c r="AB1193" s="94">
        <f>IF('Net zero activities &amp; levers'!$C$14="Off",Constants!$H71*'Activity data'!AU13*Constants!$H89*EF!$H214*MMVolatEF*NtoN2O*kgtoGg,IF('Net zero activities &amp; levers'!$C$14="On",Constants!$H71*'Net zero Activity data'!AU13*Constants!$H89*EF!$H214*MMVolatEF*NtoN2O*kgtoGg,"ERROR"))</f>
        <v>1.5203221310338531E-5</v>
      </c>
      <c r="AC1193" s="94">
        <f>IF('Net zero activities &amp; levers'!$C$14="Off",Constants!$H71*'Activity data'!AV13*Constants!$H89*EF!$H214*MMVolatEF*NtoN2O*kgtoGg,IF('Net zero activities &amp; levers'!$C$14="On",Constants!$H71*'Net zero Activity data'!AV13*Constants!$H89*EF!$H214*MMVolatEF*NtoN2O*kgtoGg,"ERROR"))</f>
        <v>1.5236522949708545E-5</v>
      </c>
      <c r="AD1193" s="94">
        <f>IF('Net zero activities &amp; levers'!$C$14="Off",Constants!$H71*'Activity data'!AW13*Constants!$H89*EF!$H214*MMVolatEF*NtoN2O*kgtoGg,IF('Net zero activities &amp; levers'!$C$14="On",Constants!$H71*'Net zero Activity data'!AW13*Constants!$H89*EF!$H214*MMVolatEF*NtoN2O*kgtoGg,"ERROR"))</f>
        <v>1.5268744580277758E-5</v>
      </c>
      <c r="AE1193" s="94">
        <f>IF('Net zero activities &amp; levers'!$C$14="Off",Constants!$H71*'Activity data'!AX13*Constants!$H89*EF!$H214*MMVolatEF*NtoN2O*kgtoGg,IF('Net zero activities &amp; levers'!$C$14="On",Constants!$H71*'Net zero Activity data'!AX13*Constants!$H89*EF!$H214*MMVolatEF*NtoN2O*kgtoGg,"ERROR"))</f>
        <v>1.5299972740722126E-5</v>
      </c>
      <c r="AF1193" s="94">
        <f>IF('Net zero activities &amp; levers'!$C$14="Off",Constants!$H71*'Activity data'!AY13*Constants!$H89*EF!$H214*MMVolatEF*NtoN2O*kgtoGg,IF('Net zero activities &amp; levers'!$C$14="On",Constants!$H71*'Net zero Activity data'!AY13*Constants!$H89*EF!$H214*MMVolatEF*NtoN2O*kgtoGg,"ERROR"))</f>
        <v>1.533037720621435E-5</v>
      </c>
      <c r="AG1193" s="94">
        <f>IF('Net zero activities &amp; levers'!$C$14="Off",Constants!$H71*'Activity data'!AZ13*Constants!$H89*EF!$H214*MMVolatEF*NtoN2O*kgtoGg,IF('Net zero activities &amp; levers'!$C$14="On",Constants!$H71*'Net zero Activity data'!AZ13*Constants!$H89*EF!$H214*MMVolatEF*NtoN2O*kgtoGg,"ERROR"))</f>
        <v>1.5360173052733888E-5</v>
      </c>
      <c r="AH1193" s="94">
        <f>IF('Net zero activities &amp; levers'!$C$14="Off",Constants!$H71*'Activity data'!BA13*Constants!$H89*EF!$H214*MMVolatEF*NtoN2O*kgtoGg,IF('Net zero activities &amp; levers'!$C$14="On",Constants!$H71*'Net zero Activity data'!BA13*Constants!$H89*EF!$H214*MMVolatEF*NtoN2O*kgtoGg,"ERROR"))</f>
        <v>1.5389142967342891E-5</v>
      </c>
      <c r="AI1193" s="94">
        <f>IF('Net zero activities &amp; levers'!$C$14="Off",Constants!$H71*'Activity data'!BB13*Constants!$H89*EF!$H214*MMVolatEF*NtoN2O*kgtoGg,IF('Net zero activities &amp; levers'!$C$14="On",Constants!$H71*'Net zero Activity data'!BB13*Constants!$H89*EF!$H214*MMVolatEF*NtoN2O*kgtoGg,"ERROR"))</f>
        <v>1.5417687214492416E-5</v>
      </c>
      <c r="AJ1193" s="94">
        <f>IF('Net zero activities &amp; levers'!$C$14="Off",Constants!$H71*'Activity data'!BC13*Constants!$H89*EF!$H214*MMVolatEF*NtoN2O*kgtoGg,IF('Net zero activities &amp; levers'!$C$14="On",Constants!$H71*'Net zero Activity data'!BC13*Constants!$H89*EF!$H214*MMVolatEF*NtoN2O*kgtoGg,"ERROR"))</f>
        <v>1.5445524150098428E-5</v>
      </c>
      <c r="AK1193" s="94">
        <f>IF('Net zero activities &amp; levers'!$C$14="Off",Constants!$H71*'Activity data'!BD13*Constants!$H89*EF!$H214*MMVolatEF*NtoN2O*kgtoGg,IF('Net zero activities &amp; levers'!$C$14="On",Constants!$H71*'Net zero Activity data'!BD13*Constants!$H89*EF!$H214*MMVolatEF*NtoN2O*kgtoGg,"ERROR"))</f>
        <v>1.5471941630826872E-5</v>
      </c>
      <c r="AL1193" s="94">
        <f>IF('Net zero activities &amp; levers'!$C$14="Off",Constants!$H71*'Activity data'!BE13*Constants!$H89*EF!$H214*MMVolatEF*NtoN2O*kgtoGg,IF('Net zero activities &amp; levers'!$C$14="On",Constants!$H71*'Net zero Activity data'!BE13*Constants!$H89*EF!$H214*MMVolatEF*NtoN2O*kgtoGg,"ERROR"))</f>
        <v>1.54967039986912E-5</v>
      </c>
      <c r="AM1193" s="94">
        <f>IF('Net zero activities &amp; levers'!$C$14="Off",Constants!$H71*'Activity data'!BF13*Constants!$H89*EF!$H214*MMVolatEF*NtoN2O*kgtoGg,IF('Net zero activities &amp; levers'!$C$14="On",Constants!$H71*'Net zero Activity data'!BF13*Constants!$H89*EF!$H214*MMVolatEF*NtoN2O*kgtoGg,"ERROR"))</f>
        <v>1.5519855385925853E-5</v>
      </c>
      <c r="AN1193" s="94">
        <f>IF('Net zero activities &amp; levers'!$C$14="Off",Constants!$H71*'Activity data'!BG13*Constants!$H89*EF!$H214*MMVolatEF*NtoN2O*kgtoGg,IF('Net zero activities &amp; levers'!$C$14="On",Constants!$H71*'Net zero Activity data'!BG13*Constants!$H89*EF!$H214*MMVolatEF*NtoN2O*kgtoGg,"ERROR"))</f>
        <v>1.5541919846823716E-5</v>
      </c>
      <c r="AO1193" s="94">
        <f>IF('Net zero activities &amp; levers'!$C$14="Off",Constants!$H71*'Activity data'!BH13*Constants!$H89*EF!$H214*MMVolatEF*NtoN2O*kgtoGg,IF('Net zero activities &amp; levers'!$C$14="On",Constants!$H71*'Net zero Activity data'!BH13*Constants!$H89*EF!$H214*MMVolatEF*NtoN2O*kgtoGg,"ERROR"))</f>
        <v>1.5561963638966707E-5</v>
      </c>
      <c r="AP1193" s="94">
        <f>IF('Net zero activities &amp; levers'!$C$14="Off",Constants!$H71*'Activity data'!BI13*Constants!$H89*EF!$H214*MMVolatEF*NtoN2O*kgtoGg,IF('Net zero activities &amp; levers'!$C$14="On",Constants!$H71*'Net zero Activity data'!BI13*Constants!$H89*EF!$H214*MMVolatEF*NtoN2O*kgtoGg,"ERROR"))</f>
        <v>1.558018093734966E-5</v>
      </c>
      <c r="AQ1193" s="94">
        <f>IF('Net zero activities &amp; levers'!$C$14="Off",Constants!$H71*'Activity data'!BJ13*Constants!$H89*EF!$H214*MMVolatEF*NtoN2O*kgtoGg,IF('Net zero activities &amp; levers'!$C$14="On",Constants!$H71*'Net zero Activity data'!BJ13*Constants!$H89*EF!$H214*MMVolatEF*NtoN2O*kgtoGg,"ERROR"))</f>
        <v>1.559666464364834E-5</v>
      </c>
      <c r="AR1193" s="94">
        <f>IF('Net zero activities &amp; levers'!$C$14="Off",Constants!$H71*'Activity data'!BK13*Constants!$H89*EF!$H214*MMVolatEF*NtoN2O*kgtoGg,IF('Net zero activities &amp; levers'!$C$14="On",Constants!$H71*'Net zero Activity data'!BK13*Constants!$H89*EF!$H214*MMVolatEF*NtoN2O*kgtoGg,"ERROR"))</f>
        <v>1.5611136004951967E-5</v>
      </c>
      <c r="AS1193" s="94">
        <f>IF('Net zero activities &amp; levers'!$C$14="Off",Constants!$H71*'Activity data'!BL13*Constants!$H89*EF!$H214*MMVolatEF*NtoN2O*kgtoGg,IF('Net zero activities &amp; levers'!$C$14="On",Constants!$H71*'Net zero Activity data'!BL13*Constants!$H89*EF!$H214*MMVolatEF*NtoN2O*kgtoGg,"ERROR"))</f>
        <v>1.5623287402871632E-5</v>
      </c>
      <c r="AT1193" s="94">
        <f>IF('Net zero activities &amp; levers'!$C$14="Off",Constants!$H71*'Activity data'!BM13*Constants!$H89*EF!$H214*MMVolatEF*NtoN2O*kgtoGg,IF('Net zero activities &amp; levers'!$C$14="On",Constants!$H71*'Net zero Activity data'!BM13*Constants!$H89*EF!$H214*MMVolatEF*NtoN2O*kgtoGg,"ERROR"))</f>
        <v>1.5632420812929532E-5</v>
      </c>
      <c r="AU1193" s="94">
        <f>IF('Net zero activities &amp; levers'!$C$14="Off",Constants!$H71*'Activity data'!BN13*Constants!$H89*EF!$H214*MMVolatEF*NtoN2O*kgtoGg,IF('Net zero activities &amp; levers'!$C$14="On",Constants!$H71*'Net zero Activity data'!BN13*Constants!$H89*EF!$H214*MMVolatEF*NtoN2O*kgtoGg,"ERROR"))</f>
        <v>1.5639294660882165E-5</v>
      </c>
      <c r="AV1193" s="94">
        <f>IF('Net zero activities &amp; levers'!$C$14="Off",Constants!$H71*'Activity data'!BO13*Constants!$H89*EF!$H214*MMVolatEF*NtoN2O*kgtoGg,IF('Net zero activities &amp; levers'!$C$14="On",Constants!$H71*'Net zero Activity data'!BO13*Constants!$H89*EF!$H214*MMVolatEF*NtoN2O*kgtoGg,"ERROR"))</f>
        <v>1.5644227511331414E-5</v>
      </c>
      <c r="AW1193" s="94">
        <f>IF('Net zero activities &amp; levers'!$C$14="Off",Constants!$H71*'Activity data'!BP13*Constants!$H89*EF!$H214*MMVolatEF*NtoN2O*kgtoGg,IF('Net zero activities &amp; levers'!$C$14="On",Constants!$H71*'Net zero Activity data'!BP13*Constants!$H89*EF!$H214*MMVolatEF*NtoN2O*kgtoGg,"ERROR"))</f>
        <v>1.5646807339630332E-5</v>
      </c>
      <c r="AY1193" s="79"/>
    </row>
    <row r="1194" spans="1:51" x14ac:dyDescent="0.25">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1.5211431751895766E-3</v>
      </c>
      <c r="T1194" s="94">
        <f>IF('Net zero activities &amp; levers'!$C$14="Off",Constants!$H72*'Activity data'!AM14*Constants!$H90*EF!$H215*MMVolatEF*NtoN2O*kgtoGg,IF('Net zero activities &amp; levers'!$C$14="On",Constants!$H72*'Net zero Activity data'!AM14*Constants!$H90*EF!$H215*MMVolatEF*NtoN2O*kgtoGg,"ERROR"))</f>
        <v>1.5236121910245711E-3</v>
      </c>
      <c r="U1194" s="94">
        <f>IF('Net zero activities &amp; levers'!$C$14="Off",Constants!$H72*'Activity data'!AN14*Constants!$H90*EF!$H215*MMVolatEF*NtoN2O*kgtoGg,IF('Net zero activities &amp; levers'!$C$14="On",Constants!$H72*'Net zero Activity data'!AN14*Constants!$H90*EF!$H215*MMVolatEF*NtoN2O*kgtoGg,"ERROR"))</f>
        <v>1.5236658902420279E-3</v>
      </c>
      <c r="V1194" s="94">
        <f>IF('Net zero activities &amp; levers'!$C$14="Off",Constants!$H72*'Activity data'!AO14*Constants!$H90*EF!$H215*MMVolatEF*NtoN2O*kgtoGg,IF('Net zero activities &amp; levers'!$C$14="On",Constants!$H72*'Net zero Activity data'!AO14*Constants!$H90*EF!$H215*MMVolatEF*NtoN2O*kgtoGg,"ERROR"))</f>
        <v>1.5241832686879913E-3</v>
      </c>
      <c r="W1194" s="94">
        <f>IF('Net zero activities &amp; levers'!$C$14="Off",Constants!$H72*'Activity data'!AP14*Constants!$H90*EF!$H215*MMVolatEF*NtoN2O*kgtoGg,IF('Net zero activities &amp; levers'!$C$14="On",Constants!$H72*'Net zero Activity data'!AP14*Constants!$H90*EF!$H215*MMVolatEF*NtoN2O*kgtoGg,"ERROR"))</f>
        <v>1.5272140897824528E-3</v>
      </c>
      <c r="X1194" s="94">
        <f>IF('Net zero activities &amp; levers'!$C$14="Off",Constants!$H72*'Activity data'!AQ14*Constants!$H90*EF!$H215*MMVolatEF*NtoN2O*kgtoGg,IF('Net zero activities &amp; levers'!$C$14="On",Constants!$H72*'Net zero Activity data'!AQ14*Constants!$H90*EF!$H215*MMVolatEF*NtoN2O*kgtoGg,"ERROR"))</f>
        <v>1.5316281370925506E-3</v>
      </c>
      <c r="Y1194" s="94">
        <f>IF('Net zero activities &amp; levers'!$C$14="Off",Constants!$H72*'Activity data'!AR14*Constants!$H90*EF!$H215*MMVolatEF*NtoN2O*kgtoGg,IF('Net zero activities &amp; levers'!$C$14="On",Constants!$H72*'Net zero Activity data'!AR14*Constants!$H90*EF!$H215*MMVolatEF*NtoN2O*kgtoGg,"ERROR"))</f>
        <v>1.5357600009367667E-3</v>
      </c>
      <c r="Z1194" s="94">
        <f>IF('Net zero activities &amp; levers'!$C$14="Off",Constants!$H72*'Activity data'!AS14*Constants!$H90*EF!$H215*MMVolatEF*NtoN2O*kgtoGg,IF('Net zero activities &amp; levers'!$C$14="On",Constants!$H72*'Net zero Activity data'!AS14*Constants!$H90*EF!$H215*MMVolatEF*NtoN2O*kgtoGg,"ERROR"))</f>
        <v>1.5396560493353237E-3</v>
      </c>
      <c r="AA1194" s="94">
        <f>IF('Net zero activities &amp; levers'!$C$14="Off",Constants!$H72*'Activity data'!AT14*Constants!$H90*EF!$H215*MMVolatEF*NtoN2O*kgtoGg,IF('Net zero activities &amp; levers'!$C$14="On",Constants!$H72*'Net zero Activity data'!AT14*Constants!$H90*EF!$H215*MMVolatEF*NtoN2O*kgtoGg,"ERROR"))</f>
        <v>1.5433071069479779E-3</v>
      </c>
      <c r="AB1194" s="94">
        <f>IF('Net zero activities &amp; levers'!$C$14="Off",Constants!$H72*'Activity data'!AU14*Constants!$H90*EF!$H215*MMVolatEF*NtoN2O*kgtoGg,IF('Net zero activities &amp; levers'!$C$14="On",Constants!$H72*'Net zero Activity data'!AU14*Constants!$H90*EF!$H215*MMVolatEF*NtoN2O*kgtoGg,"ERROR"))</f>
        <v>1.5467941463406772E-3</v>
      </c>
      <c r="AC1194" s="94">
        <f>IF('Net zero activities &amp; levers'!$C$14="Off",Constants!$H72*'Activity data'!AV14*Constants!$H90*EF!$H215*MMVolatEF*NtoN2O*kgtoGg,IF('Net zero activities &amp; levers'!$C$14="On",Constants!$H72*'Net zero Activity data'!AV14*Constants!$H90*EF!$H215*MMVolatEF*NtoN2O*kgtoGg,"ERROR"))</f>
        <v>1.5501822954565529E-3</v>
      </c>
      <c r="AD1194" s="94">
        <f>IF('Net zero activities &amp; levers'!$C$14="Off",Constants!$H72*'Activity data'!AW14*Constants!$H90*EF!$H215*MMVolatEF*NtoN2O*kgtoGg,IF('Net zero activities &amp; levers'!$C$14="On",Constants!$H72*'Net zero Activity data'!AW14*Constants!$H90*EF!$H215*MMVolatEF*NtoN2O*kgtoGg,"ERROR"))</f>
        <v>1.553460563169207E-3</v>
      </c>
      <c r="AE1194" s="94">
        <f>IF('Net zero activities &amp; levers'!$C$14="Off",Constants!$H72*'Activity data'!AX14*Constants!$H90*EF!$H215*MMVolatEF*NtoN2O*kgtoGg,IF('Net zero activities &amp; levers'!$C$14="On",Constants!$H72*'Net zero Activity data'!AX14*Constants!$H90*EF!$H215*MMVolatEF*NtoN2O*kgtoGg,"ERROR"))</f>
        <v>1.5566377540283231E-3</v>
      </c>
      <c r="AF1194" s="94">
        <f>IF('Net zero activities &amp; levers'!$C$14="Off",Constants!$H72*'Activity data'!AY14*Constants!$H90*EF!$H215*MMVolatEF*NtoN2O*kgtoGg,IF('Net zero activities &amp; levers'!$C$14="On",Constants!$H72*'Net zero Activity data'!AY14*Constants!$H90*EF!$H215*MMVolatEF*NtoN2O*kgtoGg,"ERROR"))</f>
        <v>1.5597311411655616E-3</v>
      </c>
      <c r="AG1194" s="94">
        <f>IF('Net zero activities &amp; levers'!$C$14="Off",Constants!$H72*'Activity data'!AZ14*Constants!$H90*EF!$H215*MMVolatEF*NtoN2O*kgtoGg,IF('Net zero activities &amp; levers'!$C$14="On",Constants!$H72*'Net zero Activity data'!AZ14*Constants!$H90*EF!$H215*MMVolatEF*NtoN2O*kgtoGg,"ERROR"))</f>
        <v>1.5627626066715163E-3</v>
      </c>
      <c r="AH1194" s="94">
        <f>IF('Net zero activities &amp; levers'!$C$14="Off",Constants!$H72*'Activity data'!BA14*Constants!$H90*EF!$H215*MMVolatEF*NtoN2O*kgtoGg,IF('Net zero activities &amp; levers'!$C$14="On",Constants!$H72*'Net zero Activity data'!BA14*Constants!$H90*EF!$H215*MMVolatEF*NtoN2O*kgtoGg,"ERROR"))</f>
        <v>1.565710040864737E-3</v>
      </c>
      <c r="AI1194" s="94">
        <f>IF('Net zero activities &amp; levers'!$C$14="Off",Constants!$H72*'Activity data'!BB14*Constants!$H90*EF!$H215*MMVolatEF*NtoN2O*kgtoGg,IF('Net zero activities &amp; levers'!$C$14="On",Constants!$H72*'Net zero Activity data'!BB14*Constants!$H90*EF!$H215*MMVolatEF*NtoN2O*kgtoGg,"ERROR"))</f>
        <v>1.5686141671351714E-3</v>
      </c>
      <c r="AJ1194" s="94">
        <f>IF('Net zero activities &amp; levers'!$C$14="Off",Constants!$H72*'Activity data'!BC14*Constants!$H90*EF!$H215*MMVolatEF*NtoN2O*kgtoGg,IF('Net zero activities &amp; levers'!$C$14="On",Constants!$H72*'Net zero Activity data'!BC14*Constants!$H90*EF!$H215*MMVolatEF*NtoN2O*kgtoGg,"ERROR"))</f>
        <v>1.5714463306726561E-3</v>
      </c>
      <c r="AK1194" s="94">
        <f>IF('Net zero activities &amp; levers'!$C$14="Off",Constants!$H72*'Activity data'!BD14*Constants!$H90*EF!$H215*MMVolatEF*NtoN2O*kgtoGg,IF('Net zero activities &amp; levers'!$C$14="On",Constants!$H72*'Net zero Activity data'!BD14*Constants!$H90*EF!$H215*MMVolatEF*NtoN2O*kgtoGg,"ERROR"))</f>
        <v>1.5741340771520181E-3</v>
      </c>
      <c r="AL1194" s="94">
        <f>IF('Net zero activities &amp; levers'!$C$14="Off",Constants!$H72*'Activity data'!BE14*Constants!$H90*EF!$H215*MMVolatEF*NtoN2O*kgtoGg,IF('Net zero activities &amp; levers'!$C$14="On",Constants!$H72*'Net zero Activity data'!BE14*Constants!$H90*EF!$H215*MMVolatEF*NtoN2O*kgtoGg,"ERROR"))</f>
        <v>1.5766534304443389E-3</v>
      </c>
      <c r="AM1194" s="94">
        <f>IF('Net zero activities &amp; levers'!$C$14="Off",Constants!$H72*'Activity data'!BF14*Constants!$H90*EF!$H215*MMVolatEF*NtoN2O*kgtoGg,IF('Net zero activities &amp; levers'!$C$14="On",Constants!$H72*'Net zero Activity data'!BF14*Constants!$H90*EF!$H215*MMVolatEF*NtoN2O*kgtoGg,"ERROR"))</f>
        <v>1.579008880616591E-3</v>
      </c>
      <c r="AN1194" s="94">
        <f>IF('Net zero activities &amp; levers'!$C$14="Off",Constants!$H72*'Activity data'!BG14*Constants!$H90*EF!$H215*MMVolatEF*NtoN2O*kgtoGg,IF('Net zero activities &amp; levers'!$C$14="On",Constants!$H72*'Net zero Activity data'!BG14*Constants!$H90*EF!$H215*MMVolatEF*NtoN2O*kgtoGg,"ERROR"))</f>
        <v>1.5812537455871332E-3</v>
      </c>
      <c r="AO1194" s="94">
        <f>IF('Net zero activities &amp; levers'!$C$14="Off",Constants!$H72*'Activity data'!BH14*Constants!$H90*EF!$H215*MMVolatEF*NtoN2O*kgtoGg,IF('Net zero activities &amp; levers'!$C$14="On",Constants!$H72*'Net zero Activity data'!BH14*Constants!$H90*EF!$H215*MMVolatEF*NtoN2O*kgtoGg,"ERROR"))</f>
        <v>1.5832930252716408E-3</v>
      </c>
      <c r="AP1194" s="94">
        <f>IF('Net zero activities &amp; levers'!$C$14="Off",Constants!$H72*'Activity data'!BI14*Constants!$H90*EF!$H215*MMVolatEF*NtoN2O*kgtoGg,IF('Net zero activities &amp; levers'!$C$14="On",Constants!$H72*'Net zero Activity data'!BI14*Constants!$H90*EF!$H215*MMVolatEF*NtoN2O*kgtoGg,"ERROR"))</f>
        <v>1.5851464752692235E-3</v>
      </c>
      <c r="AQ1194" s="94">
        <f>IF('Net zero activities &amp; levers'!$C$14="Off",Constants!$H72*'Activity data'!BJ14*Constants!$H90*EF!$H215*MMVolatEF*NtoN2O*kgtoGg,IF('Net zero activities &amp; levers'!$C$14="On",Constants!$H72*'Net zero Activity data'!BJ14*Constants!$H90*EF!$H215*MMVolatEF*NtoN2O*kgtoGg,"ERROR"))</f>
        <v>1.5868235475088714E-3</v>
      </c>
      <c r="AR1194" s="94">
        <f>IF('Net zero activities &amp; levers'!$C$14="Off",Constants!$H72*'Activity data'!BK14*Constants!$H90*EF!$H215*MMVolatEF*NtoN2O*kgtoGg,IF('Net zero activities &amp; levers'!$C$14="On",Constants!$H72*'Net zero Activity data'!BK14*Constants!$H90*EF!$H215*MMVolatEF*NtoN2O*kgtoGg,"ERROR"))</f>
        <v>1.5882958813318885E-3</v>
      </c>
      <c r="AS1194" s="94">
        <f>IF('Net zero activities &amp; levers'!$C$14="Off",Constants!$H72*'Activity data'!BL14*Constants!$H90*EF!$H215*MMVolatEF*NtoN2O*kgtoGg,IF('Net zero activities &amp; levers'!$C$14="On",Constants!$H72*'Net zero Activity data'!BL14*Constants!$H90*EF!$H215*MMVolatEF*NtoN2O*kgtoGg,"ERROR"))</f>
        <v>1.5895321792708801E-3</v>
      </c>
      <c r="AT1194" s="94">
        <f>IF('Net zero activities &amp; levers'!$C$14="Off",Constants!$H72*'Activity data'!BM14*Constants!$H90*EF!$H215*MMVolatEF*NtoN2O*kgtoGg,IF('Net zero activities &amp; levers'!$C$14="On",Constants!$H72*'Net zero Activity data'!BM14*Constants!$H90*EF!$H215*MMVolatEF*NtoN2O*kgtoGg,"ERROR"))</f>
        <v>1.5904614234702049E-3</v>
      </c>
      <c r="AU1194" s="94">
        <f>IF('Net zero activities &amp; levers'!$C$14="Off",Constants!$H72*'Activity data'!BN14*Constants!$H90*EF!$H215*MMVolatEF*NtoN2O*kgtoGg,IF('Net zero activities &amp; levers'!$C$14="On",Constants!$H72*'Net zero Activity data'!BN14*Constants!$H90*EF!$H215*MMVolatEF*NtoN2O*kgtoGg,"ERROR"))</f>
        <v>1.5911607770847406E-3</v>
      </c>
      <c r="AV1194" s="94">
        <f>IF('Net zero activities &amp; levers'!$C$14="Off",Constants!$H72*'Activity data'!BO14*Constants!$H90*EF!$H215*MMVolatEF*NtoN2O*kgtoGg,IF('Net zero activities &amp; levers'!$C$14="On",Constants!$H72*'Net zero Activity data'!BO14*Constants!$H90*EF!$H215*MMVolatEF*NtoN2O*kgtoGg,"ERROR"))</f>
        <v>1.5916626512628453E-3</v>
      </c>
      <c r="AW1194" s="94">
        <f>IF('Net zero activities &amp; levers'!$C$14="Off",Constants!$H72*'Activity data'!BP14*Constants!$H90*EF!$H215*MMVolatEF*NtoN2O*kgtoGg,IF('Net zero activities &amp; levers'!$C$14="On",Constants!$H72*'Net zero Activity data'!BP14*Constants!$H90*EF!$H215*MMVolatEF*NtoN2O*kgtoGg,"ERROR"))</f>
        <v>1.5919251261180011E-3</v>
      </c>
      <c r="AY1194" s="79"/>
    </row>
    <row r="1195" spans="1:51" x14ac:dyDescent="0.25">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5">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5">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0.12233950618032065</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0.10762044711841957</v>
      </c>
      <c r="T1197" s="94">
        <f>IF('Net zero activities &amp; levers'!$C$14="Off",Constants!$H75*'Activity data'!AM17*Constants!$H93*EF!$H218*MMVolatEF*NtoN2O*kgtoGg,IF('Net zero activities &amp; levers'!$C$14="On",Constants!$H75*'Net zero Activity data'!AM17*Constants!$H93*EF!$H218*MMVolatEF*NtoN2O*kgtoGg,"ERROR"))</f>
        <v>0.11133933960225405</v>
      </c>
      <c r="U1197" s="94">
        <f>IF('Net zero activities &amp; levers'!$C$14="Off",Constants!$H75*'Activity data'!AN17*Constants!$H93*EF!$H218*MMVolatEF*NtoN2O*kgtoGg,IF('Net zero activities &amp; levers'!$C$14="On",Constants!$H75*'Net zero Activity data'!AN17*Constants!$H93*EF!$H218*MMVolatEF*NtoN2O*kgtoGg,"ERROR"))</f>
        <v>0.11124363073088987</v>
      </c>
      <c r="V1197" s="94">
        <f>IF('Net zero activities &amp; levers'!$C$14="Off",Constants!$H75*'Activity data'!AO17*Constants!$H93*EF!$H218*MMVolatEF*NtoN2O*kgtoGg,IF('Net zero activities &amp; levers'!$C$14="On",Constants!$H75*'Net zero Activity data'!AO17*Constants!$H93*EF!$H218*MMVolatEF*NtoN2O*kgtoGg,"ERROR"))</f>
        <v>0.10873635437053765</v>
      </c>
      <c r="W1197" s="94">
        <f>IF('Net zero activities &amp; levers'!$C$14="Off",Constants!$H75*'Activity data'!AP17*Constants!$H93*EF!$H218*MMVolatEF*NtoN2O*kgtoGg,IF('Net zero activities &amp; levers'!$C$14="On",Constants!$H75*'Net zero Activity data'!AP17*Constants!$H93*EF!$H218*MMVolatEF*NtoN2O*kgtoGg,"ERROR"))</f>
        <v>0.10738884531202461</v>
      </c>
      <c r="X1197" s="94">
        <f>IF('Net zero activities &amp; levers'!$C$14="Off",Constants!$H75*'Activity data'!AQ17*Constants!$H93*EF!$H218*MMVolatEF*NtoN2O*kgtoGg,IF('Net zero activities &amp; levers'!$C$14="On",Constants!$H75*'Net zero Activity data'!AQ17*Constants!$H93*EF!$H218*MMVolatEF*NtoN2O*kgtoGg,"ERROR"))</f>
        <v>0.10620600176250718</v>
      </c>
      <c r="Y1197" s="94">
        <f>IF('Net zero activities &amp; levers'!$C$14="Off",Constants!$H75*'Activity data'!AR17*Constants!$H93*EF!$H218*MMVolatEF*NtoN2O*kgtoGg,IF('Net zero activities &amp; levers'!$C$14="On",Constants!$H75*'Net zero Activity data'!AR17*Constants!$H93*EF!$H218*MMVolatEF*NtoN2O*kgtoGg,"ERROR"))</f>
        <v>0.10549744062640735</v>
      </c>
      <c r="Z1197" s="94">
        <f>IF('Net zero activities &amp; levers'!$C$14="Off",Constants!$H75*'Activity data'!AS17*Constants!$H93*EF!$H218*MMVolatEF*NtoN2O*kgtoGg,IF('Net zero activities &amp; levers'!$C$14="On",Constants!$H75*'Net zero Activity data'!AS17*Constants!$H93*EF!$H218*MMVolatEF*NtoN2O*kgtoGg,"ERROR"))</f>
        <v>0.10511085916606454</v>
      </c>
      <c r="AA1197" s="94">
        <f>IF('Net zero activities &amp; levers'!$C$14="Off",Constants!$H75*'Activity data'!AT17*Constants!$H93*EF!$H218*MMVolatEF*NtoN2O*kgtoGg,IF('Net zero activities &amp; levers'!$C$14="On",Constants!$H75*'Net zero Activity data'!AT17*Constants!$H93*EF!$H218*MMVolatEF*NtoN2O*kgtoGg,"ERROR"))</f>
        <v>0.10503815393739427</v>
      </c>
      <c r="AB1197" s="94">
        <f>IF('Net zero activities &amp; levers'!$C$14="Off",Constants!$H75*'Activity data'!AU17*Constants!$H93*EF!$H218*MMVolatEF*NtoN2O*kgtoGg,IF('Net zero activities &amp; levers'!$C$14="On",Constants!$H75*'Net zero Activity data'!AU17*Constants!$H93*EF!$H218*MMVolatEF*NtoN2O*kgtoGg,"ERROR"))</f>
        <v>0.10554658316499993</v>
      </c>
      <c r="AC1197" s="94">
        <f>IF('Net zero activities &amp; levers'!$C$14="Off",Constants!$H75*'Activity data'!AV17*Constants!$H93*EF!$H218*MMVolatEF*NtoN2O*kgtoGg,IF('Net zero activities &amp; levers'!$C$14="On",Constants!$H75*'Net zero Activity data'!AV17*Constants!$H93*EF!$H218*MMVolatEF*NtoN2O*kgtoGg,"ERROR"))</f>
        <v>0.10665326258581415</v>
      </c>
      <c r="AD1197" s="94">
        <f>IF('Net zero activities &amp; levers'!$C$14="Off",Constants!$H75*'Activity data'!AW17*Constants!$H93*EF!$H218*MMVolatEF*NtoN2O*kgtoGg,IF('Net zero activities &amp; levers'!$C$14="On",Constants!$H75*'Net zero Activity data'!AW17*Constants!$H93*EF!$H218*MMVolatEF*NtoN2O*kgtoGg,"ERROR"))</f>
        <v>0.10822393250372098</v>
      </c>
      <c r="AE1197" s="94">
        <f>IF('Net zero activities &amp; levers'!$C$14="Off",Constants!$H75*'Activity data'!AX17*Constants!$H93*EF!$H218*MMVolatEF*NtoN2O*kgtoGg,IF('Net zero activities &amp; levers'!$C$14="On",Constants!$H75*'Net zero Activity data'!AX17*Constants!$H93*EF!$H218*MMVolatEF*NtoN2O*kgtoGg,"ERROR"))</f>
        <v>0.10992837983450386</v>
      </c>
      <c r="AF1197" s="94">
        <f>IF('Net zero activities &amp; levers'!$C$14="Off",Constants!$H75*'Activity data'!AY17*Constants!$H93*EF!$H218*MMVolatEF*NtoN2O*kgtoGg,IF('Net zero activities &amp; levers'!$C$14="On",Constants!$H75*'Net zero Activity data'!AY17*Constants!$H93*EF!$H218*MMVolatEF*NtoN2O*kgtoGg,"ERROR"))</f>
        <v>0.11179580503950691</v>
      </c>
      <c r="AG1197" s="94">
        <f>IF('Net zero activities &amp; levers'!$C$14="Off",Constants!$H75*'Activity data'!AZ17*Constants!$H93*EF!$H218*MMVolatEF*NtoN2O*kgtoGg,IF('Net zero activities &amp; levers'!$C$14="On",Constants!$H75*'Net zero Activity data'!AZ17*Constants!$H93*EF!$H218*MMVolatEF*NtoN2O*kgtoGg,"ERROR"))</f>
        <v>0.11417872146965662</v>
      </c>
      <c r="AH1197" s="94">
        <f>IF('Net zero activities &amp; levers'!$C$14="Off",Constants!$H75*'Activity data'!BA17*Constants!$H93*EF!$H218*MMVolatEF*NtoN2O*kgtoGg,IF('Net zero activities &amp; levers'!$C$14="On",Constants!$H75*'Net zero Activity data'!BA17*Constants!$H93*EF!$H218*MMVolatEF*NtoN2O*kgtoGg,"ERROR"))</f>
        <v>0.11673220885971043</v>
      </c>
      <c r="AI1197" s="94">
        <f>IF('Net zero activities &amp; levers'!$C$14="Off",Constants!$H75*'Activity data'!BB17*Constants!$H93*EF!$H218*MMVolatEF*NtoN2O*kgtoGg,IF('Net zero activities &amp; levers'!$C$14="On",Constants!$H75*'Net zero Activity data'!BB17*Constants!$H93*EF!$H218*MMVolatEF*NtoN2O*kgtoGg,"ERROR"))</f>
        <v>0.11946048516880806</v>
      </c>
      <c r="AJ1197" s="94">
        <f>IF('Net zero activities &amp; levers'!$C$14="Off",Constants!$H75*'Activity data'!BC17*Constants!$H93*EF!$H218*MMVolatEF*NtoN2O*kgtoGg,IF('Net zero activities &amp; levers'!$C$14="On",Constants!$H75*'Net zero Activity data'!BC17*Constants!$H93*EF!$H218*MMVolatEF*NtoN2O*kgtoGg,"ERROR"))</f>
        <v>0.12238833175974258</v>
      </c>
      <c r="AK1197" s="94">
        <f>IF('Net zero activities &amp; levers'!$C$14="Off",Constants!$H75*'Activity data'!BD17*Constants!$H93*EF!$H218*MMVolatEF*NtoN2O*kgtoGg,IF('Net zero activities &amp; levers'!$C$14="On",Constants!$H75*'Net zero Activity data'!BD17*Constants!$H93*EF!$H218*MMVolatEF*NtoN2O*kgtoGg,"ERROR"))</f>
        <v>0.12543252108327288</v>
      </c>
      <c r="AL1197" s="94">
        <f>IF('Net zero activities &amp; levers'!$C$14="Off",Constants!$H75*'Activity data'!BE17*Constants!$H93*EF!$H218*MMVolatEF*NtoN2O*kgtoGg,IF('Net zero activities &amp; levers'!$C$14="On",Constants!$H75*'Net zero Activity data'!BE17*Constants!$H93*EF!$H218*MMVolatEF*NtoN2O*kgtoGg,"ERROR"))</f>
        <v>0.12842265561504368</v>
      </c>
      <c r="AM1197" s="94">
        <f>IF('Net zero activities &amp; levers'!$C$14="Off",Constants!$H75*'Activity data'!BF17*Constants!$H93*EF!$H218*MMVolatEF*NtoN2O*kgtoGg,IF('Net zero activities &amp; levers'!$C$14="On",Constants!$H75*'Net zero Activity data'!BF17*Constants!$H93*EF!$H218*MMVolatEF*NtoN2O*kgtoGg,"ERROR"))</f>
        <v>0.13129558506215747</v>
      </c>
      <c r="AN1197" s="94">
        <f>IF('Net zero activities &amp; levers'!$C$14="Off",Constants!$H75*'Activity data'!BG17*Constants!$H93*EF!$H218*MMVolatEF*NtoN2O*kgtoGg,IF('Net zero activities &amp; levers'!$C$14="On",Constants!$H75*'Net zero Activity data'!BG17*Constants!$H93*EF!$H218*MMVolatEF*NtoN2O*kgtoGg,"ERROR"))</f>
        <v>0.13428013988713808</v>
      </c>
      <c r="AO1197" s="94">
        <f>IF('Net zero activities &amp; levers'!$C$14="Off",Constants!$H75*'Activity data'!BH17*Constants!$H93*EF!$H218*MMVolatEF*NtoN2O*kgtoGg,IF('Net zero activities &amp; levers'!$C$14="On",Constants!$H75*'Net zero Activity data'!BH17*Constants!$H93*EF!$H218*MMVolatEF*NtoN2O*kgtoGg,"ERROR"))</f>
        <v>0.13704522309785419</v>
      </c>
      <c r="AP1197" s="94">
        <f>IF('Net zero activities &amp; levers'!$C$14="Off",Constants!$H75*'Activity data'!BI17*Constants!$H93*EF!$H218*MMVolatEF*NtoN2O*kgtoGg,IF('Net zero activities &amp; levers'!$C$14="On",Constants!$H75*'Net zero Activity data'!BI17*Constants!$H93*EF!$H218*MMVolatEF*NtoN2O*kgtoGg,"ERROR"))</f>
        <v>0.13988045985572906</v>
      </c>
      <c r="AQ1197" s="94">
        <f>IF('Net zero activities &amp; levers'!$C$14="Off",Constants!$H75*'Activity data'!BJ17*Constants!$H93*EF!$H218*MMVolatEF*NtoN2O*kgtoGg,IF('Net zero activities &amp; levers'!$C$14="On",Constants!$H75*'Net zero Activity data'!BJ17*Constants!$H93*EF!$H218*MMVolatEF*NtoN2O*kgtoGg,"ERROR"))</f>
        <v>0.14284855094189042</v>
      </c>
      <c r="AR1197" s="94">
        <f>IF('Net zero activities &amp; levers'!$C$14="Off",Constants!$H75*'Activity data'!BK17*Constants!$H93*EF!$H218*MMVolatEF*NtoN2O*kgtoGg,IF('Net zero activities &amp; levers'!$C$14="On",Constants!$H75*'Net zero Activity data'!BK17*Constants!$H93*EF!$H218*MMVolatEF*NtoN2O*kgtoGg,"ERROR"))</f>
        <v>0.14595839439825598</v>
      </c>
      <c r="AS1197" s="94">
        <f>IF('Net zero activities &amp; levers'!$C$14="Off",Constants!$H75*'Activity data'!BL17*Constants!$H93*EF!$H218*MMVolatEF*NtoN2O*kgtoGg,IF('Net zero activities &amp; levers'!$C$14="On",Constants!$H75*'Net zero Activity data'!BL17*Constants!$H93*EF!$H218*MMVolatEF*NtoN2O*kgtoGg,"ERROR"))</f>
        <v>0.14921733437797907</v>
      </c>
      <c r="AT1197" s="94">
        <f>IF('Net zero activities &amp; levers'!$C$14="Off",Constants!$H75*'Activity data'!BM17*Constants!$H93*EF!$H218*MMVolatEF*NtoN2O*kgtoGg,IF('Net zero activities &amp; levers'!$C$14="On",Constants!$H75*'Net zero Activity data'!BM17*Constants!$H93*EF!$H218*MMVolatEF*NtoN2O*kgtoGg,"ERROR"))</f>
        <v>0.15221954572367813</v>
      </c>
      <c r="AU1197" s="94">
        <f>IF('Net zero activities &amp; levers'!$C$14="Off",Constants!$H75*'Activity data'!BN17*Constants!$H93*EF!$H218*MMVolatEF*NtoN2O*kgtoGg,IF('Net zero activities &amp; levers'!$C$14="On",Constants!$H75*'Net zero Activity data'!BN17*Constants!$H93*EF!$H218*MMVolatEF*NtoN2O*kgtoGg,"ERROR"))</f>
        <v>0.15536335912843585</v>
      </c>
      <c r="AV1197" s="94">
        <f>IF('Net zero activities &amp; levers'!$C$14="Off",Constants!$H75*'Activity data'!BO17*Constants!$H93*EF!$H218*MMVolatEF*NtoN2O*kgtoGg,IF('Net zero activities &amp; levers'!$C$14="On",Constants!$H75*'Net zero Activity data'!BO17*Constants!$H93*EF!$H218*MMVolatEF*NtoN2O*kgtoGg,"ERROR"))</f>
        <v>0.15878614125008716</v>
      </c>
      <c r="AW1197" s="94">
        <f>IF('Net zero activities &amp; levers'!$C$14="Off",Constants!$H75*'Activity data'!BP17*Constants!$H93*EF!$H218*MMVolatEF*NtoN2O*kgtoGg,IF('Net zero activities &amp; levers'!$C$14="On",Constants!$H75*'Net zero Activity data'!BP17*Constants!$H93*EF!$H218*MMVolatEF*NtoN2O*kgtoGg,"ERROR"))</f>
        <v>0.16241832365559217</v>
      </c>
      <c r="AY1197" s="79"/>
    </row>
    <row r="1198" spans="1:51" x14ac:dyDescent="0.25">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1.2355059245839614E-2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1.1905551806853851E-2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1.0473156616772611E-2</v>
      </c>
      <c r="T1198" s="94">
        <f>IF('Net zero activities &amp; levers'!$C$14="Off",Constants!$H76*'Activity data'!AM18*Constants!$H94*EF!$H219*MMVolatEF*NtoN2O*kgtoGg,IF('Net zero activities &amp; levers'!$C$14="On",Constants!$H76*'Net zero Activity data'!AM18*Constants!$H94*EF!$H219*MMVolatEF*NtoN2O*kgtoGg,"ERROR"))</f>
        <v>1.0835063154675025E-2</v>
      </c>
      <c r="U1198" s="94">
        <f>IF('Net zero activities &amp; levers'!$C$14="Off",Constants!$H76*'Activity data'!AN18*Constants!$H94*EF!$H219*MMVolatEF*NtoN2O*kgtoGg,IF('Net zero activities &amp; levers'!$C$14="On",Constants!$H76*'Net zero Activity data'!AN18*Constants!$H94*EF!$H219*MMVolatEF*NtoN2O*kgtoGg,"ERROR"))</f>
        <v>1.0825749181110983E-2</v>
      </c>
      <c r="V1198" s="94">
        <f>IF('Net zero activities &amp; levers'!$C$14="Off",Constants!$H76*'Activity data'!AO18*Constants!$H94*EF!$H219*MMVolatEF*NtoN2O*kgtoGg,IF('Net zero activities &amp; levers'!$C$14="On",Constants!$H76*'Net zero Activity data'!AO18*Constants!$H94*EF!$H219*MMVolatEF*NtoN2O*kgtoGg,"ERROR"))</f>
        <v>1.0581751885925927E-2</v>
      </c>
      <c r="W1198" s="94">
        <f>IF('Net zero activities &amp; levers'!$C$14="Off",Constants!$H76*'Activity data'!AP18*Constants!$H94*EF!$H219*MMVolatEF*NtoN2O*kgtoGg,IF('Net zero activities &amp; levers'!$C$14="On",Constants!$H76*'Net zero Activity data'!AP18*Constants!$H94*EF!$H219*MMVolatEF*NtoN2O*kgtoGg,"ERROR"))</f>
        <v>1.0450618130304212E-2</v>
      </c>
      <c r="X1198" s="94">
        <f>IF('Net zero activities &amp; levers'!$C$14="Off",Constants!$H76*'Activity data'!AQ18*Constants!$H94*EF!$H219*MMVolatEF*NtoN2O*kgtoGg,IF('Net zero activities &amp; levers'!$C$14="On",Constants!$H76*'Net zero Activity data'!AQ18*Constants!$H94*EF!$H219*MMVolatEF*NtoN2O*kgtoGg,"ERROR"))</f>
        <v>1.0335508910086938E-2</v>
      </c>
      <c r="Y1198" s="94">
        <f>IF('Net zero activities &amp; levers'!$C$14="Off",Constants!$H76*'Activity data'!AR18*Constants!$H94*EF!$H219*MMVolatEF*NtoN2O*kgtoGg,IF('Net zero activities &amp; levers'!$C$14="On",Constants!$H76*'Net zero Activity data'!AR18*Constants!$H94*EF!$H219*MMVolatEF*NtoN2O*kgtoGg,"ERROR"))</f>
        <v>1.0266554803784387E-2</v>
      </c>
      <c r="Z1198" s="94">
        <f>IF('Net zero activities &amp; levers'!$C$14="Off",Constants!$H76*'Activity data'!AS18*Constants!$H94*EF!$H219*MMVolatEF*NtoN2O*kgtoGg,IF('Net zero activities &amp; levers'!$C$14="On",Constants!$H76*'Net zero Activity data'!AS18*Constants!$H94*EF!$H219*MMVolatEF*NtoN2O*kgtoGg,"ERROR"))</f>
        <v>1.0228934367448012E-2</v>
      </c>
      <c r="AA1198" s="94">
        <f>IF('Net zero activities &amp; levers'!$C$14="Off",Constants!$H76*'Activity data'!AT18*Constants!$H94*EF!$H219*MMVolatEF*NtoN2O*kgtoGg,IF('Net zero activities &amp; levers'!$C$14="On",Constants!$H76*'Net zero Activity data'!AT18*Constants!$H94*EF!$H219*MMVolatEF*NtoN2O*kgtoGg,"ERROR"))</f>
        <v>1.0221859008934735E-2</v>
      </c>
      <c r="AB1198" s="94">
        <f>IF('Net zero activities &amp; levers'!$C$14="Off",Constants!$H76*'Activity data'!AU18*Constants!$H94*EF!$H219*MMVolatEF*NtoN2O*kgtoGg,IF('Net zero activities &amp; levers'!$C$14="On",Constants!$H76*'Net zero Activity data'!AU18*Constants!$H94*EF!$H219*MMVolatEF*NtoN2O*kgtoGg,"ERROR"))</f>
        <v>1.0271337143172545E-2</v>
      </c>
      <c r="AC1198" s="94">
        <f>IF('Net zero activities &amp; levers'!$C$14="Off",Constants!$H76*'Activity data'!AV18*Constants!$H94*EF!$H219*MMVolatEF*NtoN2O*kgtoGg,IF('Net zero activities &amp; levers'!$C$14="On",Constants!$H76*'Net zero Activity data'!AV18*Constants!$H94*EF!$H219*MMVolatEF*NtoN2O*kgtoGg,"ERROR"))</f>
        <v>1.0379034399679882E-2</v>
      </c>
      <c r="AD1198" s="94">
        <f>IF('Net zero activities &amp; levers'!$C$14="Off",Constants!$H76*'Activity data'!AW18*Constants!$H94*EF!$H219*MMVolatEF*NtoN2O*kgtoGg,IF('Net zero activities &amp; levers'!$C$14="On",Constants!$H76*'Net zero Activity data'!AW18*Constants!$H94*EF!$H219*MMVolatEF*NtoN2O*kgtoGg,"ERROR"))</f>
        <v>1.0531885205302268E-2</v>
      </c>
      <c r="AE1198" s="94">
        <f>IF('Net zero activities &amp; levers'!$C$14="Off",Constants!$H76*'Activity data'!AX18*Constants!$H94*EF!$H219*MMVolatEF*NtoN2O*kgtoGg,IF('Net zero activities &amp; levers'!$C$14="On",Constants!$H76*'Net zero Activity data'!AX18*Constants!$H94*EF!$H219*MMVolatEF*NtoN2O*kgtoGg,"ERROR"))</f>
        <v>1.0697754650359366E-2</v>
      </c>
      <c r="AF1198" s="94">
        <f>IF('Net zero activities &amp; levers'!$C$14="Off",Constants!$H76*'Activity data'!AY18*Constants!$H94*EF!$H219*MMVolatEF*NtoN2O*kgtoGg,IF('Net zero activities &amp; levers'!$C$14="On",Constants!$H76*'Net zero Activity data'!AY18*Constants!$H94*EF!$H219*MMVolatEF*NtoN2O*kgtoGg,"ERROR"))</f>
        <v>1.0879484397501053E-2</v>
      </c>
      <c r="AG1198" s="94">
        <f>IF('Net zero activities &amp; levers'!$C$14="Off",Constants!$H76*'Activity data'!AZ18*Constants!$H94*EF!$H219*MMVolatEF*NtoN2O*kgtoGg,IF('Net zero activities &amp; levers'!$C$14="On",Constants!$H76*'Net zero Activity data'!AZ18*Constants!$H94*EF!$H219*MMVolatEF*NtoN2O*kgtoGg,"ERROR"))</f>
        <v>1.1111379521948713E-2</v>
      </c>
      <c r="AH1198" s="94">
        <f>IF('Net zero activities &amp; levers'!$C$14="Off",Constants!$H76*'Activity data'!BA18*Constants!$H94*EF!$H219*MMVolatEF*NtoN2O*kgtoGg,IF('Net zero activities &amp; levers'!$C$14="On",Constants!$H76*'Net zero Activity data'!BA18*Constants!$H94*EF!$H219*MMVolatEF*NtoN2O*kgtoGg,"ERROR"))</f>
        <v>1.1359873874751026E-2</v>
      </c>
      <c r="AI1198" s="94">
        <f>IF('Net zero activities &amp; levers'!$C$14="Off",Constants!$H76*'Activity data'!BB18*Constants!$H94*EF!$H219*MMVolatEF*NtoN2O*kgtoGg,IF('Net zero activities &amp; levers'!$C$14="On",Constants!$H76*'Net zero Activity data'!BB18*Constants!$H94*EF!$H219*MMVolatEF*NtoN2O*kgtoGg,"ERROR"))</f>
        <v>1.1625377929455139E-2</v>
      </c>
      <c r="AJ1198" s="94">
        <f>IF('Net zero activities &amp; levers'!$C$14="Off",Constants!$H76*'Activity data'!BC18*Constants!$H94*EF!$H219*MMVolatEF*NtoN2O*kgtoGg,IF('Net zero activities &amp; levers'!$C$14="On",Constants!$H76*'Net zero Activity data'!BC18*Constants!$H94*EF!$H219*MMVolatEF*NtoN2O*kgtoGg,"ERROR"))</f>
        <v>1.1910303301145895E-2</v>
      </c>
      <c r="AK1198" s="94">
        <f>IF('Net zero activities &amp; levers'!$C$14="Off",Constants!$H76*'Activity data'!BD18*Constants!$H94*EF!$H219*MMVolatEF*NtoN2O*kgtoGg,IF('Net zero activities &amp; levers'!$C$14="On",Constants!$H76*'Net zero Activity data'!BD18*Constants!$H94*EF!$H219*MMVolatEF*NtoN2O*kgtoGg,"ERROR"))</f>
        <v>1.2206550644565297E-2</v>
      </c>
      <c r="AL1198" s="94">
        <f>IF('Net zero activities &amp; levers'!$C$14="Off",Constants!$H76*'Activity data'!BE18*Constants!$H94*EF!$H219*MMVolatEF*NtoN2O*kgtoGg,IF('Net zero activities &amp; levers'!$C$14="On",Constants!$H76*'Net zero Activity data'!BE18*Constants!$H94*EF!$H219*MMVolatEF*NtoN2O*kgtoGg,"ERROR"))</f>
        <v>1.249753760935645E-2</v>
      </c>
      <c r="AM1198" s="94">
        <f>IF('Net zero activities &amp; levers'!$C$14="Off",Constants!$H76*'Activity data'!BF18*Constants!$H94*EF!$H219*MMVolatEF*NtoN2O*kgtoGg,IF('Net zero activities &amp; levers'!$C$14="On",Constants!$H76*'Net zero Activity data'!BF18*Constants!$H94*EF!$H219*MMVolatEF*NtoN2O*kgtoGg,"ERROR"))</f>
        <v>1.2777118682044734E-2</v>
      </c>
      <c r="AN1198" s="94">
        <f>IF('Net zero activities &amp; levers'!$C$14="Off",Constants!$H76*'Activity data'!BG18*Constants!$H94*EF!$H219*MMVolatEF*NtoN2O*kgtoGg,IF('Net zero activities &amp; levers'!$C$14="On",Constants!$H76*'Net zero Activity data'!BG18*Constants!$H94*EF!$H219*MMVolatEF*NtoN2O*kgtoGg,"ERROR"))</f>
        <v>1.3067562653894913E-2</v>
      </c>
      <c r="AO1198" s="94">
        <f>IF('Net zero activities &amp; levers'!$C$14="Off",Constants!$H76*'Activity data'!BH18*Constants!$H94*EF!$H219*MMVolatEF*NtoN2O*kgtoGg,IF('Net zero activities &amp; levers'!$C$14="On",Constants!$H76*'Net zero Activity data'!BH18*Constants!$H94*EF!$H219*MMVolatEF*NtoN2O*kgtoGg,"ERROR"))</f>
        <v>1.3336648597129973E-2</v>
      </c>
      <c r="AP1198" s="94">
        <f>IF('Net zero activities &amp; levers'!$C$14="Off",Constants!$H76*'Activity data'!BI18*Constants!$H94*EF!$H219*MMVolatEF*NtoN2O*kgtoGg,IF('Net zero activities &amp; levers'!$C$14="On",Constants!$H76*'Net zero Activity data'!BI18*Constants!$H94*EF!$H219*MMVolatEF*NtoN2O*kgtoGg,"ERROR"))</f>
        <v>1.3612561580265794E-2</v>
      </c>
      <c r="AQ1198" s="94">
        <f>IF('Net zero activities &amp; levers'!$C$14="Off",Constants!$H76*'Activity data'!BJ18*Constants!$H94*EF!$H219*MMVolatEF*NtoN2O*kgtoGg,IF('Net zero activities &amp; levers'!$C$14="On",Constants!$H76*'Net zero Activity data'!BJ18*Constants!$H94*EF!$H219*MMVolatEF*NtoN2O*kgtoGg,"ERROR"))</f>
        <v>1.3901403372235027E-2</v>
      </c>
      <c r="AR1198" s="94">
        <f>IF('Net zero activities &amp; levers'!$C$14="Off",Constants!$H76*'Activity data'!BK18*Constants!$H94*EF!$H219*MMVolatEF*NtoN2O*kgtoGg,IF('Net zero activities &amp; levers'!$C$14="On",Constants!$H76*'Net zero Activity data'!BK18*Constants!$H94*EF!$H219*MMVolatEF*NtoN2O*kgtoGg,"ERROR"))</f>
        <v>1.4204039892006441E-2</v>
      </c>
      <c r="AS1198" s="94">
        <f>IF('Net zero activities &amp; levers'!$C$14="Off",Constants!$H76*'Activity data'!BL18*Constants!$H94*EF!$H219*MMVolatEF*NtoN2O*kgtoGg,IF('Net zero activities &amp; levers'!$C$14="On",Constants!$H76*'Net zero Activity data'!BL18*Constants!$H94*EF!$H219*MMVolatEF*NtoN2O*kgtoGg,"ERROR"))</f>
        <v>1.4521185840812483E-2</v>
      </c>
      <c r="AT1198" s="94">
        <f>IF('Net zero activities &amp; levers'!$C$14="Off",Constants!$H76*'Activity data'!BM18*Constants!$H94*EF!$H219*MMVolatEF*NtoN2O*kgtoGg,IF('Net zero activities &amp; levers'!$C$14="On",Constants!$H76*'Net zero Activity data'!BM18*Constants!$H94*EF!$H219*MMVolatEF*NtoN2O*kgtoGg,"ERROR"))</f>
        <v>1.4813348068921052E-2</v>
      </c>
      <c r="AU1198" s="94">
        <f>IF('Net zero activities &amp; levers'!$C$14="Off",Constants!$H76*'Activity data'!BN18*Constants!$H94*EF!$H219*MMVolatEF*NtoN2O*kgtoGg,IF('Net zero activities &amp; levers'!$C$14="On",Constants!$H76*'Net zero Activity data'!BN18*Constants!$H94*EF!$H219*MMVolatEF*NtoN2O*kgtoGg,"ERROR"))</f>
        <v>1.511929039720099E-2</v>
      </c>
      <c r="AV1198" s="94">
        <f>IF('Net zero activities &amp; levers'!$C$14="Off",Constants!$H76*'Activity data'!BO18*Constants!$H94*EF!$H219*MMVolatEF*NtoN2O*kgtoGg,IF('Net zero activities &amp; levers'!$C$14="On",Constants!$H76*'Net zero Activity data'!BO18*Constants!$H94*EF!$H219*MMVolatEF*NtoN2O*kgtoGg,"ERROR"))</f>
        <v>1.5452380754888305E-2</v>
      </c>
      <c r="AW1198" s="94">
        <f>IF('Net zero activities &amp; levers'!$C$14="Off",Constants!$H76*'Activity data'!BP18*Constants!$H94*EF!$H219*MMVolatEF*NtoN2O*kgtoGg,IF('Net zero activities &amp; levers'!$C$14="On",Constants!$H76*'Net zero Activity data'!BP18*Constants!$H94*EF!$H219*MMVolatEF*NtoN2O*kgtoGg,"ERROR"))</f>
        <v>1.5805849042858547E-2</v>
      </c>
      <c r="AY1198" s="79"/>
    </row>
    <row r="1199" spans="1:51" x14ac:dyDescent="0.25">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7.0122113289878343E-2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6.8845656134018302E-2</v>
      </c>
      <c r="T1199" s="94">
        <f>IF('Net zero activities &amp; levers'!$C$14="Off",Constants!$H77*'Activity data'!AM19*Constants!$H95*EF!$H220*MMVolatEF*NtoN2O*kgtoGg,IF('Net zero activities &amp; levers'!$C$14="On",Constants!$H77*'Net zero Activity data'!AM19*Constants!$H95*EF!$H220*MMVolatEF*NtoN2O*kgtoGg,"ERROR"))</f>
        <v>7.1321901985795813E-2</v>
      </c>
      <c r="U1199" s="94">
        <f>IF('Net zero activities &amp; levers'!$C$14="Off",Constants!$H77*'Activity data'!AN19*Constants!$H95*EF!$H220*MMVolatEF*NtoN2O*kgtoGg,IF('Net zero activities &amp; levers'!$C$14="On",Constants!$H77*'Net zero Activity data'!AN19*Constants!$H95*EF!$H220*MMVolatEF*NtoN2O*kgtoGg,"ERROR"))</f>
        <v>7.2469597577973985E-2</v>
      </c>
      <c r="V1199" s="94">
        <f>IF('Net zero activities &amp; levers'!$C$14="Off",Constants!$H77*'Activity data'!AO19*Constants!$H95*EF!$H220*MMVolatEF*NtoN2O*kgtoGg,IF('Net zero activities &amp; levers'!$C$14="On",Constants!$H77*'Net zero Activity data'!AO19*Constants!$H95*EF!$H220*MMVolatEF*NtoN2O*kgtoGg,"ERROR"))</f>
        <v>7.2768106185235618E-2</v>
      </c>
      <c r="W1199" s="94">
        <f>IF('Net zero activities &amp; levers'!$C$14="Off",Constants!$H77*'Activity data'!AP19*Constants!$H95*EF!$H220*MMVolatEF*NtoN2O*kgtoGg,IF('Net zero activities &amp; levers'!$C$14="On",Constants!$H77*'Net zero Activity data'!AP19*Constants!$H95*EF!$H220*MMVolatEF*NtoN2O*kgtoGg,"ERROR"))</f>
        <v>7.3508419522259422E-2</v>
      </c>
      <c r="X1199" s="94">
        <f>IF('Net zero activities &amp; levers'!$C$14="Off",Constants!$H77*'Activity data'!AQ19*Constants!$H95*EF!$H220*MMVolatEF*NtoN2O*kgtoGg,IF('Net zero activities &amp; levers'!$C$14="On",Constants!$H77*'Net zero Activity data'!AQ19*Constants!$H95*EF!$H220*MMVolatEF*NtoN2O*kgtoGg,"ERROR"))</f>
        <v>7.4323170408268066E-2</v>
      </c>
      <c r="Y1199" s="94">
        <f>IF('Net zero activities &amp; levers'!$C$14="Off",Constants!$H77*'Activity data'!AR19*Constants!$H95*EF!$H220*MMVolatEF*NtoN2O*kgtoGg,IF('Net zero activities &amp; levers'!$C$14="On",Constants!$H77*'Net zero Activity data'!AR19*Constants!$H95*EF!$H220*MMVolatEF*NtoN2O*kgtoGg,"ERROR"))</f>
        <v>7.5293308604912831E-2</v>
      </c>
      <c r="Z1199" s="94">
        <f>IF('Net zero activities &amp; levers'!$C$14="Off",Constants!$H77*'Activity data'!AS19*Constants!$H95*EF!$H220*MMVolatEF*NtoN2O*kgtoGg,IF('Net zero activities &amp; levers'!$C$14="On",Constants!$H77*'Net zero Activity data'!AS19*Constants!$H95*EF!$H220*MMVolatEF*NtoN2O*kgtoGg,"ERROR"))</f>
        <v>7.6373045865877995E-2</v>
      </c>
      <c r="AA1199" s="94">
        <f>IF('Net zero activities &amp; levers'!$C$14="Off",Constants!$H77*'Activity data'!AT19*Constants!$H95*EF!$H220*MMVolatEF*NtoN2O*kgtoGg,IF('Net zero activities &amp; levers'!$C$14="On",Constants!$H77*'Net zero Activity data'!AT19*Constants!$H95*EF!$H220*MMVolatEF*NtoN2O*kgtoGg,"ERROR"))</f>
        <v>7.75673394761104E-2</v>
      </c>
      <c r="AB1199" s="94">
        <f>IF('Net zero activities &amp; levers'!$C$14="Off",Constants!$H77*'Activity data'!AU19*Constants!$H95*EF!$H220*MMVolatEF*NtoN2O*kgtoGg,IF('Net zero activities &amp; levers'!$C$14="On",Constants!$H77*'Net zero Activity data'!AU19*Constants!$H95*EF!$H220*MMVolatEF*NtoN2O*kgtoGg,"ERROR"))</f>
        <v>7.899423095093111E-2</v>
      </c>
      <c r="AC1199" s="94">
        <f>IF('Net zero activities &amp; levers'!$C$14="Off",Constants!$H77*'Activity data'!AV19*Constants!$H95*EF!$H220*MMVolatEF*NtoN2O*kgtoGg,IF('Net zero activities &amp; levers'!$C$14="On",Constants!$H77*'Net zero Activity data'!AV19*Constants!$H95*EF!$H220*MMVolatEF*NtoN2O*kgtoGg,"ERROR"))</f>
        <v>8.0677468039336717E-2</v>
      </c>
      <c r="AD1199" s="94">
        <f>IF('Net zero activities &amp; levers'!$C$14="Off",Constants!$H77*'Activity data'!AW19*Constants!$H95*EF!$H220*MMVolatEF*NtoN2O*kgtoGg,IF('Net zero activities &amp; levers'!$C$14="On",Constants!$H77*'Net zero Activity data'!AW19*Constants!$H95*EF!$H220*MMVolatEF*NtoN2O*kgtoGg,"ERROR"))</f>
        <v>8.2576193190602235E-2</v>
      </c>
      <c r="AE1199" s="94">
        <f>IF('Net zero activities &amp; levers'!$C$14="Off",Constants!$H77*'Activity data'!AX19*Constants!$H95*EF!$H220*MMVolatEF*NtoN2O*kgtoGg,IF('Net zero activities &amp; levers'!$C$14="On",Constants!$H77*'Net zero Activity data'!AX19*Constants!$H95*EF!$H220*MMVolatEF*NtoN2O*kgtoGg,"ERROR"))</f>
        <v>8.4561996581184767E-2</v>
      </c>
      <c r="AF1199" s="94">
        <f>IF('Net zero activities &amp; levers'!$C$14="Off",Constants!$H77*'Activity data'!AY19*Constants!$H95*EF!$H220*MMVolatEF*NtoN2O*kgtoGg,IF('Net zero activities &amp; levers'!$C$14="On",Constants!$H77*'Net zero Activity data'!AY19*Constants!$H95*EF!$H220*MMVolatEF*NtoN2O*kgtoGg,"ERROR"))</f>
        <v>8.6652583164931421E-2</v>
      </c>
      <c r="AG1199" s="94">
        <f>IF('Net zero activities &amp; levers'!$C$14="Off",Constants!$H77*'Activity data'!AZ19*Constants!$H95*EF!$H220*MMVolatEF*NtoN2O*kgtoGg,IF('Net zero activities &amp; levers'!$C$14="On",Constants!$H77*'Net zero Activity data'!AZ19*Constants!$H95*EF!$H220*MMVolatEF*NtoN2O*kgtoGg,"ERROR"))</f>
        <v>8.9010762090266135E-2</v>
      </c>
      <c r="AH1199" s="94">
        <f>IF('Net zero activities &amp; levers'!$C$14="Off",Constants!$H77*'Activity data'!BA19*Constants!$H95*EF!$H220*MMVolatEF*NtoN2O*kgtoGg,IF('Net zero activities &amp; levers'!$C$14="On",Constants!$H77*'Net zero Activity data'!BA19*Constants!$H95*EF!$H220*MMVolatEF*NtoN2O*kgtoGg,"ERROR"))</f>
        <v>9.1494149431106397E-2</v>
      </c>
      <c r="AI1199" s="94">
        <f>IF('Net zero activities &amp; levers'!$C$14="Off",Constants!$H77*'Activity data'!BB19*Constants!$H95*EF!$H220*MMVolatEF*NtoN2O*kgtoGg,IF('Net zero activities &amp; levers'!$C$14="On",Constants!$H77*'Net zero Activity data'!BB19*Constants!$H95*EF!$H220*MMVolatEF*NtoN2O*kgtoGg,"ERROR"))</f>
        <v>9.4111719328327056E-2</v>
      </c>
      <c r="AJ1199" s="94">
        <f>IF('Net zero activities &amp; levers'!$C$14="Off",Constants!$H77*'Activity data'!BC19*Constants!$H95*EF!$H220*MMVolatEF*NtoN2O*kgtoGg,IF('Net zero activities &amp; levers'!$C$14="On",Constants!$H77*'Net zero Activity data'!BC19*Constants!$H95*EF!$H220*MMVolatEF*NtoN2O*kgtoGg,"ERROR"))</f>
        <v>9.6880602519518383E-2</v>
      </c>
      <c r="AK1199" s="94">
        <f>IF('Net zero activities &amp; levers'!$C$14="Off",Constants!$H77*'Activity data'!BD19*Constants!$H95*EF!$H220*MMVolatEF*NtoN2O*kgtoGg,IF('Net zero activities &amp; levers'!$C$14="On",Constants!$H77*'Net zero Activity data'!BD19*Constants!$H95*EF!$H220*MMVolatEF*NtoN2O*kgtoGg,"ERROR"))</f>
        <v>9.9765899324431181E-2</v>
      </c>
      <c r="AL1199" s="94">
        <f>IF('Net zero activities &amp; levers'!$C$14="Off",Constants!$H77*'Activity data'!BE19*Constants!$H95*EF!$H220*MMVolatEF*NtoN2O*kgtoGg,IF('Net zero activities &amp; levers'!$C$14="On",Constants!$H77*'Net zero Activity data'!BE19*Constants!$H95*EF!$H220*MMVolatEF*NtoN2O*kgtoGg,"ERROR"))</f>
        <v>0.1026884644502874</v>
      </c>
      <c r="AM1199" s="94">
        <f>IF('Net zero activities &amp; levers'!$C$14="Off",Constants!$H77*'Activity data'!BF19*Constants!$H95*EF!$H220*MMVolatEF*NtoN2O*kgtoGg,IF('Net zero activities &amp; levers'!$C$14="On",Constants!$H77*'Net zero Activity data'!BF19*Constants!$H95*EF!$H220*MMVolatEF*NtoN2O*kgtoGg,"ERROR"))</f>
        <v>0.10561724854435038</v>
      </c>
      <c r="AN1199" s="94">
        <f>IF('Net zero activities &amp; levers'!$C$14="Off",Constants!$H77*'Activity data'!BG19*Constants!$H95*EF!$H220*MMVolatEF*NtoN2O*kgtoGg,IF('Net zero activities &amp; levers'!$C$14="On",Constants!$H77*'Net zero Activity data'!BG19*Constants!$H95*EF!$H220*MMVolatEF*NtoN2O*kgtoGg,"ERROR"))</f>
        <v>0.1086686092936657</v>
      </c>
      <c r="AO1199" s="94">
        <f>IF('Net zero activities &amp; levers'!$C$14="Off",Constants!$H77*'Activity data'!BH19*Constants!$H95*EF!$H220*MMVolatEF*NtoN2O*kgtoGg,IF('Net zero activities &amp; levers'!$C$14="On",Constants!$H77*'Net zero Activity data'!BH19*Constants!$H95*EF!$H220*MMVolatEF*NtoN2O*kgtoGg,"ERROR"))</f>
        <v>0.11167359448333959</v>
      </c>
      <c r="AP1199" s="94">
        <f>IF('Net zero activities &amp; levers'!$C$14="Off",Constants!$H77*'Activity data'!BI19*Constants!$H95*EF!$H220*MMVolatEF*NtoN2O*kgtoGg,IF('Net zero activities &amp; levers'!$C$14="On",Constants!$H77*'Net zero Activity data'!BI19*Constants!$H95*EF!$H220*MMVolatEF*NtoN2O*kgtoGg,"ERROR"))</f>
        <v>0.11478117196819843</v>
      </c>
      <c r="AQ1199" s="94">
        <f>IF('Net zero activities &amp; levers'!$C$14="Off",Constants!$H77*'Activity data'!BJ19*Constants!$H95*EF!$H220*MMVolatEF*NtoN2O*kgtoGg,IF('Net zero activities &amp; levers'!$C$14="On",Constants!$H77*'Net zero Activity data'!BJ19*Constants!$H95*EF!$H220*MMVolatEF*NtoN2O*kgtoGg,"ERROR"))</f>
        <v>0.11802937811068928</v>
      </c>
      <c r="AR1199" s="94">
        <f>IF('Net zero activities &amp; levers'!$C$14="Off",Constants!$H77*'Activity data'!BK19*Constants!$H95*EF!$H220*MMVolatEF*NtoN2O*kgtoGg,IF('Net zero activities &amp; levers'!$C$14="On",Constants!$H77*'Net zero Activity data'!BK19*Constants!$H95*EF!$H220*MMVolatEF*NtoN2O*kgtoGg,"ERROR"))</f>
        <v>0.12142839316285003</v>
      </c>
      <c r="AS1199" s="94">
        <f>IF('Net zero activities &amp; levers'!$C$14="Off",Constants!$H77*'Activity data'!BL19*Constants!$H95*EF!$H220*MMVolatEF*NtoN2O*kgtoGg,IF('Net zero activities &amp; levers'!$C$14="On",Constants!$H77*'Net zero Activity data'!BL19*Constants!$H95*EF!$H220*MMVolatEF*NtoN2O*kgtoGg,"ERROR"))</f>
        <v>0.12498800752039292</v>
      </c>
      <c r="AT1199" s="94">
        <f>IF('Net zero activities &amp; levers'!$C$14="Off",Constants!$H77*'Activity data'!BM19*Constants!$H95*EF!$H220*MMVolatEF*NtoN2O*kgtoGg,IF('Net zero activities &amp; levers'!$C$14="On",Constants!$H77*'Net zero Activity data'!BM19*Constants!$H95*EF!$H220*MMVolatEF*NtoN2O*kgtoGg,"ERROR"))</f>
        <v>0.12848278484036793</v>
      </c>
      <c r="AU1199" s="94">
        <f>IF('Net zero activities &amp; levers'!$C$14="Off",Constants!$H77*'Activity data'!BN19*Constants!$H95*EF!$H220*MMVolatEF*NtoN2O*kgtoGg,IF('Net zero activities &amp; levers'!$C$14="On",Constants!$H77*'Net zero Activity data'!BN19*Constants!$H95*EF!$H220*MMVolatEF*NtoN2O*kgtoGg,"ERROR"))</f>
        <v>0.13213978193961165</v>
      </c>
      <c r="AV1199" s="94">
        <f>IF('Net zero activities &amp; levers'!$C$14="Off",Constants!$H77*'Activity data'!BO19*Constants!$H95*EF!$H220*MMVolatEF*NtoN2O*kgtoGg,IF('Net zero activities &amp; levers'!$C$14="On",Constants!$H77*'Net zero Activity data'!BO19*Constants!$H95*EF!$H220*MMVolatEF*NtoN2O*kgtoGg,"ERROR"))</f>
        <v>0.1360479480397877</v>
      </c>
      <c r="AW1199" s="94">
        <f>IF('Net zero activities &amp; levers'!$C$14="Off",Constants!$H77*'Activity data'!BP19*Constants!$H95*EF!$H220*MMVolatEF*NtoN2O*kgtoGg,IF('Net zero activities &amp; levers'!$C$14="On",Constants!$H77*'Net zero Activity data'!BP19*Constants!$H95*EF!$H220*MMVolatEF*NtoN2O*kgtoGg,"ERROR"))</f>
        <v>0.14017620601632974</v>
      </c>
      <c r="AY1199" s="79"/>
    </row>
    <row r="1200" spans="1:51" x14ac:dyDescent="0.25">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0.32172327535887085</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0.27088441913648548</v>
      </c>
      <c r="T1200" s="94">
        <f>IF('Net zero activities &amp; levers'!$C$14="Off",Constants!$H78*'Activity data'!AM20*Constants!$H96*EF!$H221*MMVolatEF*NtoN2O*kgtoGg,IF('Net zero activities &amp; levers'!$C$14="On",Constants!$H78*'Net zero Activity data'!AM20*Constants!$H96*EF!$H221*MMVolatEF*NtoN2O*kgtoGg,"ERROR"))</f>
        <v>0.29098422305098687</v>
      </c>
      <c r="U1200" s="94">
        <f>IF('Net zero activities &amp; levers'!$C$14="Off",Constants!$H78*'Activity data'!AN20*Constants!$H96*EF!$H221*MMVolatEF*NtoN2O*kgtoGg,IF('Net zero activities &amp; levers'!$C$14="On",Constants!$H78*'Net zero Activity data'!AN20*Constants!$H96*EF!$H221*MMVolatEF*NtoN2O*kgtoGg,"ERROR"))</f>
        <v>0.29652799214974335</v>
      </c>
      <c r="V1200" s="94">
        <f>IF('Net zero activities &amp; levers'!$C$14="Off",Constants!$H78*'Activity data'!AO20*Constants!$H96*EF!$H221*MMVolatEF*NtoN2O*kgtoGg,IF('Net zero activities &amp; levers'!$C$14="On",Constants!$H78*'Net zero Activity data'!AO20*Constants!$H96*EF!$H221*MMVolatEF*NtoN2O*kgtoGg,"ERROR"))</f>
        <v>0.29229138875352101</v>
      </c>
      <c r="W1200" s="94">
        <f>IF('Net zero activities &amp; levers'!$C$14="Off",Constants!$H78*'Activity data'!AP20*Constants!$H96*EF!$H221*MMVolatEF*NtoN2O*kgtoGg,IF('Net zero activities &amp; levers'!$C$14="On",Constants!$H78*'Net zero Activity data'!AP20*Constants!$H96*EF!$H221*MMVolatEF*NtoN2O*kgtoGg,"ERROR"))</f>
        <v>0.29231418539140158</v>
      </c>
      <c r="X1200" s="94">
        <f>IF('Net zero activities &amp; levers'!$C$14="Off",Constants!$H78*'Activity data'!AQ20*Constants!$H96*EF!$H221*MMVolatEF*NtoN2O*kgtoGg,IF('Net zero activities &amp; levers'!$C$14="On",Constants!$H78*'Net zero Activity data'!AQ20*Constants!$H96*EF!$H221*MMVolatEF*NtoN2O*kgtoGg,"ERROR"))</f>
        <v>0.29277141251399075</v>
      </c>
      <c r="Y1200" s="94">
        <f>IF('Net zero activities &amp; levers'!$C$14="Off",Constants!$H78*'Activity data'!AR20*Constants!$H96*EF!$H221*MMVolatEF*NtoN2O*kgtoGg,IF('Net zero activities &amp; levers'!$C$14="On",Constants!$H78*'Net zero Activity data'!AR20*Constants!$H96*EF!$H221*MMVolatEF*NtoN2O*kgtoGg,"ERROR"))</f>
        <v>0.29516556581575643</v>
      </c>
      <c r="Z1200" s="94">
        <f>IF('Net zero activities &amp; levers'!$C$14="Off",Constants!$H78*'Activity data'!AS20*Constants!$H96*EF!$H221*MMVolatEF*NtoN2O*kgtoGg,IF('Net zero activities &amp; levers'!$C$14="On",Constants!$H78*'Net zero Activity data'!AS20*Constants!$H96*EF!$H221*MMVolatEF*NtoN2O*kgtoGg,"ERROR"))</f>
        <v>0.29892332850428943</v>
      </c>
      <c r="AA1200" s="94">
        <f>IF('Net zero activities &amp; levers'!$C$14="Off",Constants!$H78*'Activity data'!AT20*Constants!$H96*EF!$H221*MMVolatEF*NtoN2O*kgtoGg,IF('Net zero activities &amp; levers'!$C$14="On",Constants!$H78*'Net zero Activity data'!AT20*Constants!$H96*EF!$H221*MMVolatEF*NtoN2O*kgtoGg,"ERROR"))</f>
        <v>0.30406674798959205</v>
      </c>
      <c r="AB1200" s="94">
        <f>IF('Net zero activities &amp; levers'!$C$14="Off",Constants!$H78*'Activity data'!AU20*Constants!$H96*EF!$H221*MMVolatEF*NtoN2O*kgtoGg,IF('Net zero activities &amp; levers'!$C$14="On",Constants!$H78*'Net zero Activity data'!AU20*Constants!$H96*EF!$H221*MMVolatEF*NtoN2O*kgtoGg,"ERROR"))</f>
        <v>0.31181116707026046</v>
      </c>
      <c r="AC1200" s="94">
        <f>IF('Net zero activities &amp; levers'!$C$14="Off",Constants!$H78*'Activity data'!AV20*Constants!$H96*EF!$H221*MMVolatEF*NtoN2O*kgtoGg,IF('Net zero activities &amp; levers'!$C$14="On",Constants!$H78*'Net zero Activity data'!AV20*Constants!$H96*EF!$H221*MMVolatEF*NtoN2O*kgtoGg,"ERROR"))</f>
        <v>0.32232707512528408</v>
      </c>
      <c r="AD1200" s="94">
        <f>IF('Net zero activities &amp; levers'!$C$14="Off",Constants!$H78*'Activity data'!AW20*Constants!$H96*EF!$H221*MMVolatEF*NtoN2O*kgtoGg,IF('Net zero activities &amp; levers'!$C$14="On",Constants!$H78*'Net zero Activity data'!AW20*Constants!$H96*EF!$H221*MMVolatEF*NtoN2O*kgtoGg,"ERROR"))</f>
        <v>0.3351197990813381</v>
      </c>
      <c r="AE1200" s="94">
        <f>IF('Net zero activities &amp; levers'!$C$14="Off",Constants!$H78*'Activity data'!AX20*Constants!$H96*EF!$H221*MMVolatEF*NtoN2O*kgtoGg,IF('Net zero activities &amp; levers'!$C$14="On",Constants!$H78*'Net zero Activity data'!AX20*Constants!$H96*EF!$H221*MMVolatEF*NtoN2O*kgtoGg,"ERROR"))</f>
        <v>0.34877420515767382</v>
      </c>
      <c r="AF1200" s="94">
        <f>IF('Net zero activities &amp; levers'!$C$14="Off",Constants!$H78*'Activity data'!AY20*Constants!$H96*EF!$H221*MMVolatEF*NtoN2O*kgtoGg,IF('Net zero activities &amp; levers'!$C$14="On",Constants!$H78*'Net zero Activity data'!AY20*Constants!$H96*EF!$H221*MMVolatEF*NtoN2O*kgtoGg,"ERROR"))</f>
        <v>0.36345258133503372</v>
      </c>
      <c r="AG1200" s="94">
        <f>IF('Net zero activities &amp; levers'!$C$14="Off",Constants!$H78*'Activity data'!AZ20*Constants!$H96*EF!$H221*MMVolatEF*NtoN2O*kgtoGg,IF('Net zero activities &amp; levers'!$C$14="On",Constants!$H78*'Net zero Activity data'!AZ20*Constants!$H96*EF!$H221*MMVolatEF*NtoN2O*kgtoGg,"ERROR"))</f>
        <v>0.38083016862876407</v>
      </c>
      <c r="AH1200" s="94">
        <f>IF('Net zero activities &amp; levers'!$C$14="Off",Constants!$H78*'Activity data'!BA20*Constants!$H96*EF!$H221*MMVolatEF*NtoN2O*kgtoGg,IF('Net zero activities &amp; levers'!$C$14="On",Constants!$H78*'Net zero Activity data'!BA20*Constants!$H96*EF!$H221*MMVolatEF*NtoN2O*kgtoGg,"ERROR"))</f>
        <v>0.39938153765045087</v>
      </c>
      <c r="AI1200" s="94">
        <f>IF('Net zero activities &amp; levers'!$C$14="Off",Constants!$H78*'Activity data'!BB20*Constants!$H96*EF!$H221*MMVolatEF*NtoN2O*kgtoGg,IF('Net zero activities &amp; levers'!$C$14="On",Constants!$H78*'Net zero Activity data'!BB20*Constants!$H96*EF!$H221*MMVolatEF*NtoN2O*kgtoGg,"ERROR"))</f>
        <v>0.41916235532127738</v>
      </c>
      <c r="AJ1200" s="94">
        <f>IF('Net zero activities &amp; levers'!$C$14="Off",Constants!$H78*'Activity data'!BC20*Constants!$H96*EF!$H221*MMVolatEF*NtoN2O*kgtoGg,IF('Net zero activities &amp; levers'!$C$14="On",Constants!$H78*'Net zero Activity data'!BC20*Constants!$H96*EF!$H221*MMVolatEF*NtoN2O*kgtoGg,"ERROR"))</f>
        <v>0.44033699802523357</v>
      </c>
      <c r="AK1200" s="94">
        <f>IF('Net zero activities &amp; levers'!$C$14="Off",Constants!$H78*'Activity data'!BD20*Constants!$H96*EF!$H221*MMVolatEF*NtoN2O*kgtoGg,IF('Net zero activities &amp; levers'!$C$14="On",Constants!$H78*'Net zero Activity data'!BD20*Constants!$H96*EF!$H221*MMVolatEF*NtoN2O*kgtoGg,"ERROR"))</f>
        <v>0.46255246991586263</v>
      </c>
      <c r="AL1200" s="94">
        <f>IF('Net zero activities &amp; levers'!$C$14="Off",Constants!$H78*'Activity data'!BE20*Constants!$H96*EF!$H221*MMVolatEF*NtoN2O*kgtoGg,IF('Net zero activities &amp; levers'!$C$14="On",Constants!$H78*'Net zero Activity data'!BE20*Constants!$H96*EF!$H221*MMVolatEF*NtoN2O*kgtoGg,"ERROR"))</f>
        <v>0.4849989870103863</v>
      </c>
      <c r="AM1200" s="94">
        <f>IF('Net zero activities &amp; levers'!$C$14="Off",Constants!$H78*'Activity data'!BF20*Constants!$H96*EF!$H221*MMVolatEF*NtoN2O*kgtoGg,IF('Net zero activities &amp; levers'!$C$14="On",Constants!$H78*'Net zero Activity data'!BF20*Constants!$H96*EF!$H221*MMVolatEF*NtoN2O*kgtoGg,"ERROR"))</f>
        <v>0.5073607314243489</v>
      </c>
      <c r="AN1200" s="94">
        <f>IF('Net zero activities &amp; levers'!$C$14="Off",Constants!$H78*'Activity data'!BG20*Constants!$H96*EF!$H221*MMVolatEF*NtoN2O*kgtoGg,IF('Net zero activities &amp; levers'!$C$14="On",Constants!$H78*'Net zero Activity data'!BG20*Constants!$H96*EF!$H221*MMVolatEF*NtoN2O*kgtoGg,"ERROR"))</f>
        <v>0.53078683817051064</v>
      </c>
      <c r="AO1200" s="94">
        <f>IF('Net zero activities &amp; levers'!$C$14="Off",Constants!$H78*'Activity data'!BH20*Constants!$H96*EF!$H221*MMVolatEF*NtoN2O*kgtoGg,IF('Net zero activities &amp; levers'!$C$14="On",Constants!$H78*'Net zero Activity data'!BH20*Constants!$H96*EF!$H221*MMVolatEF*NtoN2O*kgtoGg,"ERROR"))</f>
        <v>0.5536150401579657</v>
      </c>
      <c r="AP1200" s="94">
        <f>IF('Net zero activities &amp; levers'!$C$14="Off",Constants!$H78*'Activity data'!BI20*Constants!$H96*EF!$H221*MMVolatEF*NtoN2O*kgtoGg,IF('Net zero activities &amp; levers'!$C$14="On",Constants!$H78*'Net zero Activity data'!BI20*Constants!$H96*EF!$H221*MMVolatEF*NtoN2O*kgtoGg,"ERROR"))</f>
        <v>0.57732537778336546</v>
      </c>
      <c r="AQ1200" s="94">
        <f>IF('Net zero activities &amp; levers'!$C$14="Off",Constants!$H78*'Activity data'!BJ20*Constants!$H96*EF!$H221*MMVolatEF*NtoN2O*kgtoGg,IF('Net zero activities &amp; levers'!$C$14="On",Constants!$H78*'Net zero Activity data'!BJ20*Constants!$H96*EF!$H221*MMVolatEF*NtoN2O*kgtoGg,"ERROR"))</f>
        <v>0.60227610229055129</v>
      </c>
      <c r="AR1200" s="94">
        <f>IF('Net zero activities &amp; levers'!$C$14="Off",Constants!$H78*'Activity data'!BK20*Constants!$H96*EF!$H221*MMVolatEF*NtoN2O*kgtoGg,IF('Net zero activities &amp; levers'!$C$14="On",Constants!$H78*'Net zero Activity data'!BK20*Constants!$H96*EF!$H221*MMVolatEF*NtoN2O*kgtoGg,"ERROR"))</f>
        <v>0.62855926981848975</v>
      </c>
      <c r="AS1200" s="94">
        <f>IF('Net zero activities &amp; levers'!$C$14="Off",Constants!$H78*'Activity data'!BL20*Constants!$H96*EF!$H221*MMVolatEF*NtoN2O*kgtoGg,IF('Net zero activities &amp; levers'!$C$14="On",Constants!$H78*'Net zero Activity data'!BL20*Constants!$H96*EF!$H221*MMVolatEF*NtoN2O*kgtoGg,"ERROR"))</f>
        <v>0.65626274717655353</v>
      </c>
      <c r="AT1200" s="94">
        <f>IF('Net zero activities &amp; levers'!$C$14="Off",Constants!$H78*'Activity data'!BM20*Constants!$H96*EF!$H221*MMVolatEF*NtoN2O*kgtoGg,IF('Net zero activities &amp; levers'!$C$14="On",Constants!$H78*'Net zero Activity data'!BM20*Constants!$H96*EF!$H221*MMVolatEF*NtoN2O*kgtoGg,"ERROR"))</f>
        <v>0.68321168340101823</v>
      </c>
      <c r="AU1200" s="94">
        <f>IF('Net zero activities &amp; levers'!$C$14="Off",Constants!$H78*'Activity data'!BN20*Constants!$H96*EF!$H221*MMVolatEF*NtoN2O*kgtoGg,IF('Net zero activities &amp; levers'!$C$14="On",Constants!$H78*'Net zero Activity data'!BN20*Constants!$H96*EF!$H221*MMVolatEF*NtoN2O*kgtoGg,"ERROR"))</f>
        <v>0.71157831971098529</v>
      </c>
      <c r="AV1200" s="94">
        <f>IF('Net zero activities &amp; levers'!$C$14="Off",Constants!$H78*'Activity data'!BO20*Constants!$H96*EF!$H221*MMVolatEF*NtoN2O*kgtoGg,IF('Net zero activities &amp; levers'!$C$14="On",Constants!$H78*'Net zero Activity data'!BO20*Constants!$H96*EF!$H221*MMVolatEF*NtoN2O*kgtoGg,"ERROR"))</f>
        <v>0.74218261572200483</v>
      </c>
      <c r="AW1200" s="94">
        <f>IF('Net zero activities &amp; levers'!$C$14="Off",Constants!$H78*'Activity data'!BP20*Constants!$H96*EF!$H221*MMVolatEF*NtoN2O*kgtoGg,IF('Net zero activities &amp; levers'!$C$14="On",Constants!$H78*'Net zero Activity data'!BP20*Constants!$H96*EF!$H221*MMVolatEF*NtoN2O*kgtoGg,"ERROR"))</f>
        <v>0.77471225556990453</v>
      </c>
      <c r="AY1200" s="79"/>
    </row>
    <row r="1201" spans="1:51" x14ac:dyDescent="0.25">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8.9211118607918805E-2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8.9183512197547513E-2</v>
      </c>
      <c r="T1201" s="94">
        <f>IF('Net zero activities &amp; levers'!$C$14="Off",Constants!$H63*'Activity data'!AM5*Constants!$H81*FracLEACHMM*MMLeachEF*NtoN2O*kgtoGg,IF('Net zero activities &amp; levers'!$C$14="On",Constants!$H63*'Net zero Activity data'!AM5*Constants!$H81*FracLEACHMM*MMLeachEF*NtoN2O*kgtoGg,"ERROR"))</f>
        <v>9.0677950864974502E-2</v>
      </c>
      <c r="U1201" s="94">
        <f>IF('Net zero activities &amp; levers'!$C$14="Off",Constants!$H63*'Activity data'!AN5*Constants!$H81*FracLEACHMM*MMLeachEF*NtoN2O*kgtoGg,IF('Net zero activities &amp; levers'!$C$14="On",Constants!$H63*'Net zero Activity data'!AN5*Constants!$H81*FracLEACHMM*MMLeachEF*NtoN2O*kgtoGg,"ERROR"))</f>
        <v>9.1149117935516111E-2</v>
      </c>
      <c r="V1201" s="94">
        <f>IF('Net zero activities &amp; levers'!$C$14="Off",Constants!$H63*'Activity data'!AO5*Constants!$H81*FracLEACHMM*MMLeachEF*NtoN2O*kgtoGg,IF('Net zero activities &amp; levers'!$C$14="On",Constants!$H63*'Net zero Activity data'!AO5*Constants!$H81*FracLEACHMM*MMLeachEF*NtoN2O*kgtoGg,"ERROR"))</f>
        <v>9.0998909882985368E-2</v>
      </c>
      <c r="W1201" s="94">
        <f>IF('Net zero activities &amp; levers'!$C$14="Off",Constants!$H63*'Activity data'!AP5*Constants!$H81*FracLEACHMM*MMLeachEF*NtoN2O*kgtoGg,IF('Net zero activities &amp; levers'!$C$14="On",Constants!$H63*'Net zero Activity data'!AP5*Constants!$H81*FracLEACHMM*MMLeachEF*NtoN2O*kgtoGg,"ERROR"))</f>
        <v>9.1213671574514113E-2</v>
      </c>
      <c r="X1201" s="94">
        <f>IF('Net zero activities &amp; levers'!$C$14="Off",Constants!$H63*'Activity data'!AQ5*Constants!$H81*FracLEACHMM*MMLeachEF*NtoN2O*kgtoGg,IF('Net zero activities &amp; levers'!$C$14="On",Constants!$H63*'Net zero Activity data'!AQ5*Constants!$H81*FracLEACHMM*MMLeachEF*NtoN2O*kgtoGg,"ERROR"))</f>
        <v>9.1505494494056261E-2</v>
      </c>
      <c r="Y1201" s="94">
        <f>IF('Net zero activities &amp; levers'!$C$14="Off",Constants!$H63*'Activity data'!AR5*Constants!$H81*FracLEACHMM*MMLeachEF*NtoN2O*kgtoGg,IF('Net zero activities &amp; levers'!$C$14="On",Constants!$H63*'Net zero Activity data'!AR5*Constants!$H81*FracLEACHMM*MMLeachEF*NtoN2O*kgtoGg,"ERROR"))</f>
        <v>9.1915611275986159E-2</v>
      </c>
      <c r="Z1201" s="94">
        <f>IF('Net zero activities &amp; levers'!$C$14="Off",Constants!$H63*'Activity data'!AS5*Constants!$H81*FracLEACHMM*MMLeachEF*NtoN2O*kgtoGg,IF('Net zero activities &amp; levers'!$C$14="On",Constants!$H63*'Net zero Activity data'!AS5*Constants!$H81*FracLEACHMM*MMLeachEF*NtoN2O*kgtoGg,"ERROR"))</f>
        <v>9.2408802185655434E-2</v>
      </c>
      <c r="AA1201" s="94">
        <f>IF('Net zero activities &amp; levers'!$C$14="Off",Constants!$H63*'Activity data'!AT5*Constants!$H81*FracLEACHMM*MMLeachEF*NtoN2O*kgtoGg,IF('Net zero activities &amp; levers'!$C$14="On",Constants!$H63*'Net zero Activity data'!AT5*Constants!$H81*FracLEACHMM*MMLeachEF*NtoN2O*kgtoGg,"ERROR"))</f>
        <v>9.2986950191027026E-2</v>
      </c>
      <c r="AB1201" s="94">
        <f>IF('Net zero activities &amp; levers'!$C$14="Off",Constants!$H63*'Activity data'!AU5*Constants!$H81*FracLEACHMM*MMLeachEF*NtoN2O*kgtoGg,IF('Net zero activities &amp; levers'!$C$14="On",Constants!$H63*'Net zero Activity data'!AU5*Constants!$H81*FracLEACHMM*MMLeachEF*NtoN2O*kgtoGg,"ERROR"))</f>
        <v>9.3734653474602012E-2</v>
      </c>
      <c r="AC1201" s="94">
        <f>IF('Net zero activities &amp; levers'!$C$14="Off",Constants!$H63*'Activity data'!AV5*Constants!$H81*FracLEACHMM*MMLeachEF*NtoN2O*kgtoGg,IF('Net zero activities &amp; levers'!$C$14="On",Constants!$H63*'Net zero Activity data'!AV5*Constants!$H81*FracLEACHMM*MMLeachEF*NtoN2O*kgtoGg,"ERROR"))</f>
        <v>9.466707755231947E-2</v>
      </c>
      <c r="AD1201" s="94">
        <f>IF('Net zero activities &amp; levers'!$C$14="Off",Constants!$H63*'Activity data'!AW5*Constants!$H81*FracLEACHMM*MMLeachEF*NtoN2O*kgtoGg,IF('Net zero activities &amp; levers'!$C$14="On",Constants!$H63*'Net zero Activity data'!AW5*Constants!$H81*FracLEACHMM*MMLeachEF*NtoN2O*kgtoGg,"ERROR"))</f>
        <v>9.5752198443139411E-2</v>
      </c>
      <c r="AE1201" s="94">
        <f>IF('Net zero activities &amp; levers'!$C$14="Off",Constants!$H63*'Activity data'!AX5*Constants!$H81*FracLEACHMM*MMLeachEF*NtoN2O*kgtoGg,IF('Net zero activities &amp; levers'!$C$14="On",Constants!$H63*'Net zero Activity data'!AX5*Constants!$H81*FracLEACHMM*MMLeachEF*NtoN2O*kgtoGg,"ERROR"))</f>
        <v>9.6896389710631234E-2</v>
      </c>
      <c r="AF1201" s="94">
        <f>IF('Net zero activities &amp; levers'!$C$14="Off",Constants!$H63*'Activity data'!AY5*Constants!$H81*FracLEACHMM*MMLeachEF*NtoN2O*kgtoGg,IF('Net zero activities &amp; levers'!$C$14="On",Constants!$H63*'Net zero Activity data'!AY5*Constants!$H81*FracLEACHMM*MMLeachEF*NtoN2O*kgtoGg,"ERROR"))</f>
        <v>9.8111576648831189E-2</v>
      </c>
      <c r="AG1201" s="94">
        <f>IF('Net zero activities &amp; levers'!$C$14="Off",Constants!$H63*'Activity data'!AZ5*Constants!$H81*FracLEACHMM*MMLeachEF*NtoN2O*kgtoGg,IF('Net zero activities &amp; levers'!$C$14="On",Constants!$H63*'Net zero Activity data'!AZ5*Constants!$H81*FracLEACHMM*MMLeachEF*NtoN2O*kgtoGg,"ERROR"))</f>
        <v>9.9512257169147217E-2</v>
      </c>
      <c r="AH1201" s="94">
        <f>IF('Net zero activities &amp; levers'!$C$14="Off",Constants!$H63*'Activity data'!BA5*Constants!$H81*FracLEACHMM*MMLeachEF*NtoN2O*kgtoGg,IF('Net zero activities &amp; levers'!$C$14="On",Constants!$H63*'Net zero Activity data'!BA5*Constants!$H81*FracLEACHMM*MMLeachEF*NtoN2O*kgtoGg,"ERROR"))</f>
        <v>0.10099560515959377</v>
      </c>
      <c r="AI1201" s="94">
        <f>IF('Net zero activities &amp; levers'!$C$14="Off",Constants!$H63*'Activity data'!BB5*Constants!$H81*FracLEACHMM*MMLeachEF*NtoN2O*kgtoGg,IF('Net zero activities &amp; levers'!$C$14="On",Constants!$H63*'Net zero Activity data'!BB5*Constants!$H81*FracLEACHMM*MMLeachEF*NtoN2O*kgtoGg,"ERROR"))</f>
        <v>0.10256738010683669</v>
      </c>
      <c r="AJ1201" s="94">
        <f>IF('Net zero activities &amp; levers'!$C$14="Off",Constants!$H63*'Activity data'!BC5*Constants!$H81*FracLEACHMM*MMLeachEF*NtoN2O*kgtoGg,IF('Net zero activities &amp; levers'!$C$14="On",Constants!$H63*'Net zero Activity data'!BC5*Constants!$H81*FracLEACHMM*MMLeachEF*NtoN2O*kgtoGg,"ERROR"))</f>
        <v>0.10423829103332971</v>
      </c>
      <c r="AK1201" s="94">
        <f>IF('Net zero activities &amp; levers'!$C$14="Off",Constants!$H63*'Activity data'!BD5*Constants!$H81*FracLEACHMM*MMLeachEF*NtoN2O*kgtoGg,IF('Net zero activities &amp; levers'!$C$14="On",Constants!$H63*'Net zero Activity data'!BD5*Constants!$H81*FracLEACHMM*MMLeachEF*NtoN2O*kgtoGg,"ERROR"))</f>
        <v>0.10598221028820945</v>
      </c>
      <c r="AL1201" s="94">
        <f>IF('Net zero activities &amp; levers'!$C$14="Off",Constants!$H63*'Activity data'!BE5*Constants!$H81*FracLEACHMM*MMLeachEF*NtoN2O*kgtoGg,IF('Net zero activities &amp; levers'!$C$14="On",Constants!$H63*'Net zero Activity data'!BE5*Constants!$H81*FracLEACHMM*MMLeachEF*NtoN2O*kgtoGg,"ERROR"))</f>
        <v>0.10774319413075867</v>
      </c>
      <c r="AM1201" s="94">
        <f>IF('Net zero activities &amp; levers'!$C$14="Off",Constants!$H63*'Activity data'!BF5*Constants!$H81*FracLEACHMM*MMLeachEF*NtoN2O*kgtoGg,IF('Net zero activities &amp; levers'!$C$14="On",Constants!$H63*'Net zero Activity data'!BF5*Constants!$H81*FracLEACHMM*MMLeachEF*NtoN2O*kgtoGg,"ERROR"))</f>
        <v>0.10949968376405832</v>
      </c>
      <c r="AN1201" s="94">
        <f>IF('Net zero activities &amp; levers'!$C$14="Off",Constants!$H63*'Activity data'!BG5*Constants!$H81*FracLEACHMM*MMLeachEF*NtoN2O*kgtoGg,IF('Net zero activities &amp; levers'!$C$14="On",Constants!$H63*'Net zero Activity data'!BG5*Constants!$H81*FracLEACHMM*MMLeachEF*NtoN2O*kgtoGg,"ERROR"))</f>
        <v>0.1113325499723575</v>
      </c>
      <c r="AO1201" s="94">
        <f>IF('Net zero activities &amp; levers'!$C$14="Off",Constants!$H63*'Activity data'!BH5*Constants!$H81*FracLEACHMM*MMLeachEF*NtoN2O*kgtoGg,IF('Net zero activities &amp; levers'!$C$14="On",Constants!$H63*'Net zero Activity data'!BH5*Constants!$H81*FracLEACHMM*MMLeachEF*NtoN2O*kgtoGg,"ERROR"))</f>
        <v>0.1131240148227753</v>
      </c>
      <c r="AP1201" s="94">
        <f>IF('Net zero activities &amp; levers'!$C$14="Off",Constants!$H63*'Activity data'!BI5*Constants!$H81*FracLEACHMM*MMLeachEF*NtoN2O*kgtoGg,IF('Net zero activities &amp; levers'!$C$14="On",Constants!$H63*'Net zero Activity data'!BI5*Constants!$H81*FracLEACHMM*MMLeachEF*NtoN2O*kgtoGg,"ERROR"))</f>
        <v>0.11497675602355148</v>
      </c>
      <c r="AQ1201" s="94">
        <f>IF('Net zero activities &amp; levers'!$C$14="Off",Constants!$H63*'Activity data'!BJ5*Constants!$H81*FracLEACHMM*MMLeachEF*NtoN2O*kgtoGg,IF('Net zero activities &amp; levers'!$C$14="On",Constants!$H63*'Net zero Activity data'!BJ5*Constants!$H81*FracLEACHMM*MMLeachEF*NtoN2O*kgtoGg,"ERROR"))</f>
        <v>0.11691627397163724</v>
      </c>
      <c r="AR1201" s="94">
        <f>IF('Net zero activities &amp; levers'!$C$14="Off",Constants!$H63*'Activity data'!BK5*Constants!$H81*FracLEACHMM*MMLeachEF*NtoN2O*kgtoGg,IF('Net zero activities &amp; levers'!$C$14="On",Constants!$H63*'Net zero Activity data'!BK5*Constants!$H81*FracLEACHMM*MMLeachEF*NtoN2O*kgtoGg,"ERROR"))</f>
        <v>0.1189484128637848</v>
      </c>
      <c r="AS1201" s="94">
        <f>IF('Net zero activities &amp; levers'!$C$14="Off",Constants!$H63*'Activity data'!BL5*Constants!$H81*FracLEACHMM*MMLeachEF*NtoN2O*kgtoGg,IF('Net zero activities &amp; levers'!$C$14="On",Constants!$H63*'Net zero Activity data'!BL5*Constants!$H81*FracLEACHMM*MMLeachEF*NtoN2O*kgtoGg,"ERROR"))</f>
        <v>0.12107866317965243</v>
      </c>
      <c r="AT1201" s="94">
        <f>IF('Net zero activities &amp; levers'!$C$14="Off",Constants!$H63*'Activity data'!BM5*Constants!$H81*FracLEACHMM*MMLeachEF*NtoN2O*kgtoGg,IF('Net zero activities &amp; levers'!$C$14="On",Constants!$H63*'Net zero Activity data'!BM5*Constants!$H81*FracLEACHMM*MMLeachEF*NtoN2O*kgtoGg,"ERROR"))</f>
        <v>0.12315305722988713</v>
      </c>
      <c r="AU1201" s="94">
        <f>IF('Net zero activities &amp; levers'!$C$14="Off",Constants!$H63*'Activity data'!BN5*Constants!$H81*FracLEACHMM*MMLeachEF*NtoN2O*kgtoGg,IF('Net zero activities &amp; levers'!$C$14="On",Constants!$H63*'Net zero Activity data'!BN5*Constants!$H81*FracLEACHMM*MMLeachEF*NtoN2O*kgtoGg,"ERROR"))</f>
        <v>0.125325986198385</v>
      </c>
      <c r="AV1201" s="94">
        <f>IF('Net zero activities &amp; levers'!$C$14="Off",Constants!$H63*'Activity data'!BO5*Constants!$H81*FracLEACHMM*MMLeachEF*NtoN2O*kgtoGg,IF('Net zero activities &amp; levers'!$C$14="On",Constants!$H63*'Net zero Activity data'!BO5*Constants!$H81*FracLEACHMM*MMLeachEF*NtoN2O*kgtoGg,"ERROR"))</f>
        <v>0.12765671898658354</v>
      </c>
      <c r="AW1201" s="94">
        <f>IF('Net zero activities &amp; levers'!$C$14="Off",Constants!$H63*'Activity data'!BP5*Constants!$H81*FracLEACHMM*MMLeachEF*NtoN2O*kgtoGg,IF('Net zero activities &amp; levers'!$C$14="On",Constants!$H63*'Net zero Activity data'!BP5*Constants!$H81*FracLEACHMM*MMLeachEF*NtoN2O*kgtoGg,"ERROR"))</f>
        <v>0.13012267129152613</v>
      </c>
      <c r="AY1201" s="79"/>
    </row>
    <row r="1202" spans="1:51" x14ac:dyDescent="0.25">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2.6939494531157467E-2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2.6931158095600705E-2</v>
      </c>
      <c r="T1202" s="94">
        <f>IF('Net zero activities &amp; levers'!$C$14="Off",Constants!$H64*'Activity data'!AM6*Constants!$H82*FracLEACHMM*MMLeachEF*NtoN2O*kgtoGg,IF('Net zero activities &amp; levers'!$C$14="On",Constants!$H64*'Net zero Activity data'!AM6*Constants!$H82*FracLEACHMM*MMLeachEF*NtoN2O*kgtoGg,"ERROR"))</f>
        <v>2.7382440659215215E-2</v>
      </c>
      <c r="U1202" s="94">
        <f>IF('Net zero activities &amp; levers'!$C$14="Off",Constants!$H64*'Activity data'!AN6*Constants!$H82*FracLEACHMM*MMLeachEF*NtoN2O*kgtoGg,IF('Net zero activities &amp; levers'!$C$14="On",Constants!$H64*'Net zero Activity data'!AN6*Constants!$H82*FracLEACHMM*MMLeachEF*NtoN2O*kgtoGg,"ERROR"))</f>
        <v>2.7524721160997759E-2</v>
      </c>
      <c r="V1202" s="94">
        <f>IF('Net zero activities &amp; levers'!$C$14="Off",Constants!$H64*'Activity data'!AO6*Constants!$H82*FracLEACHMM*MMLeachEF*NtoN2O*kgtoGg,IF('Net zero activities &amp; levers'!$C$14="On",Constants!$H64*'Net zero Activity data'!AO6*Constants!$H82*FracLEACHMM*MMLeachEF*NtoN2O*kgtoGg,"ERROR"))</f>
        <v>2.7479362139915746E-2</v>
      </c>
      <c r="W1202" s="94">
        <f>IF('Net zero activities &amp; levers'!$C$14="Off",Constants!$H64*'Activity data'!AP6*Constants!$H82*FracLEACHMM*MMLeachEF*NtoN2O*kgtoGg,IF('Net zero activities &amp; levers'!$C$14="On",Constants!$H64*'Net zero Activity data'!AP6*Constants!$H82*FracLEACHMM*MMLeachEF*NtoN2O*kgtoGg,"ERROR"))</f>
        <v>2.7544214722247638E-2</v>
      </c>
      <c r="X1202" s="94">
        <f>IF('Net zero activities &amp; levers'!$C$14="Off",Constants!$H64*'Activity data'!AQ6*Constants!$H82*FracLEACHMM*MMLeachEF*NtoN2O*kgtoGg,IF('Net zero activities &amp; levers'!$C$14="On",Constants!$H64*'Net zero Activity data'!AQ6*Constants!$H82*FracLEACHMM*MMLeachEF*NtoN2O*kgtoGg,"ERROR"))</f>
        <v>2.7632337840394192E-2</v>
      </c>
      <c r="Y1202" s="94">
        <f>IF('Net zero activities &amp; levers'!$C$14="Off",Constants!$H64*'Activity data'!AR6*Constants!$H82*FracLEACHMM*MMLeachEF*NtoN2O*kgtoGg,IF('Net zero activities &amp; levers'!$C$14="On",Constants!$H64*'Net zero Activity data'!AR6*Constants!$H82*FracLEACHMM*MMLeachEF*NtoN2O*kgtoGg,"ERROR"))</f>
        <v>2.775618270386343E-2</v>
      </c>
      <c r="Z1202" s="94">
        <f>IF('Net zero activities &amp; levers'!$C$14="Off",Constants!$H64*'Activity data'!AS6*Constants!$H82*FracLEACHMM*MMLeachEF*NtoN2O*kgtoGg,IF('Net zero activities &amp; levers'!$C$14="On",Constants!$H64*'Net zero Activity data'!AS6*Constants!$H82*FracLEACHMM*MMLeachEF*NtoN2O*kgtoGg,"ERROR"))</f>
        <v>2.7905113846317154E-2</v>
      </c>
      <c r="AA1202" s="94">
        <f>IF('Net zero activities &amp; levers'!$C$14="Off",Constants!$H64*'Activity data'!AT6*Constants!$H82*FracLEACHMM*MMLeachEF*NtoN2O*kgtoGg,IF('Net zero activities &amp; levers'!$C$14="On",Constants!$H64*'Net zero Activity data'!AT6*Constants!$H82*FracLEACHMM*MMLeachEF*NtoN2O*kgtoGg,"ERROR"))</f>
        <v>2.807969987630923E-2</v>
      </c>
      <c r="AB1202" s="94">
        <f>IF('Net zero activities &amp; levers'!$C$14="Off",Constants!$H64*'Activity data'!AU6*Constants!$H82*FracLEACHMM*MMLeachEF*NtoN2O*kgtoGg,IF('Net zero activities &amp; levers'!$C$14="On",Constants!$H64*'Net zero Activity data'!AU6*Constants!$H82*FracLEACHMM*MMLeachEF*NtoN2O*kgtoGg,"ERROR"))</f>
        <v>2.8305487298696825E-2</v>
      </c>
      <c r="AC1202" s="94">
        <f>IF('Net zero activities &amp; levers'!$C$14="Off",Constants!$H64*'Activity data'!AV6*Constants!$H82*FracLEACHMM*MMLeachEF*NtoN2O*kgtoGg,IF('Net zero activities &amp; levers'!$C$14="On",Constants!$H64*'Net zero Activity data'!AV6*Constants!$H82*FracLEACHMM*MMLeachEF*NtoN2O*kgtoGg,"ERROR"))</f>
        <v>2.8587055714544035E-2</v>
      </c>
      <c r="AD1202" s="94">
        <f>IF('Net zero activities &amp; levers'!$C$14="Off",Constants!$H64*'Activity data'!AW6*Constants!$H82*FracLEACHMM*MMLeachEF*NtoN2O*kgtoGg,IF('Net zero activities &amp; levers'!$C$14="On",Constants!$H64*'Net zero Activity data'!AW6*Constants!$H82*FracLEACHMM*MMLeachEF*NtoN2O*kgtoGg,"ERROR"))</f>
        <v>2.8914734694026008E-2</v>
      </c>
      <c r="AE1202" s="94">
        <f>IF('Net zero activities &amp; levers'!$C$14="Off",Constants!$H64*'Activity data'!AX6*Constants!$H82*FracLEACHMM*MMLeachEF*NtoN2O*kgtoGg,IF('Net zero activities &amp; levers'!$C$14="On",Constants!$H64*'Net zero Activity data'!AX6*Constants!$H82*FracLEACHMM*MMLeachEF*NtoN2O*kgtoGg,"ERROR"))</f>
        <v>2.926025142864588E-2</v>
      </c>
      <c r="AF1202" s="94">
        <f>IF('Net zero activities &amp; levers'!$C$14="Off",Constants!$H64*'Activity data'!AY6*Constants!$H82*FracLEACHMM*MMLeachEF*NtoN2O*kgtoGg,IF('Net zero activities &amp; levers'!$C$14="On",Constants!$H64*'Net zero Activity data'!AY6*Constants!$H82*FracLEACHMM*MMLeachEF*NtoN2O*kgtoGg,"ERROR"))</f>
        <v>2.9627207054657573E-2</v>
      </c>
      <c r="AG1202" s="94">
        <f>IF('Net zero activities &amp; levers'!$C$14="Off",Constants!$H64*'Activity data'!AZ6*Constants!$H82*FracLEACHMM*MMLeachEF*NtoN2O*kgtoGg,IF('Net zero activities &amp; levers'!$C$14="On",Constants!$H64*'Net zero Activity data'!AZ6*Constants!$H82*FracLEACHMM*MMLeachEF*NtoN2O*kgtoGg,"ERROR"))</f>
        <v>3.0050177036491231E-2</v>
      </c>
      <c r="AH1202" s="94">
        <f>IF('Net zero activities &amp; levers'!$C$14="Off",Constants!$H64*'Activity data'!BA6*Constants!$H82*FracLEACHMM*MMLeachEF*NtoN2O*kgtoGg,IF('Net zero activities &amp; levers'!$C$14="On",Constants!$H64*'Net zero Activity data'!BA6*Constants!$H82*FracLEACHMM*MMLeachEF*NtoN2O*kgtoGg,"ERROR"))</f>
        <v>3.0498110497028424E-2</v>
      </c>
      <c r="AI1202" s="94">
        <f>IF('Net zero activities &amp; levers'!$C$14="Off",Constants!$H64*'Activity data'!BB6*Constants!$H82*FracLEACHMM*MMLeachEF*NtoN2O*kgtoGg,IF('Net zero activities &amp; levers'!$C$14="On",Constants!$H64*'Net zero Activity data'!BB6*Constants!$H82*FracLEACHMM*MMLeachEF*NtoN2O*kgtoGg,"ERROR"))</f>
        <v>3.0972746655123885E-2</v>
      </c>
      <c r="AJ1202" s="94">
        <f>IF('Net zero activities &amp; levers'!$C$14="Off",Constants!$H64*'Activity data'!BC6*Constants!$H82*FracLEACHMM*MMLeachEF*NtoN2O*kgtoGg,IF('Net zero activities &amp; levers'!$C$14="On",Constants!$H64*'Net zero Activity data'!BC6*Constants!$H82*FracLEACHMM*MMLeachEF*NtoN2O*kgtoGg,"ERROR"))</f>
        <v>3.1477319363870458E-2</v>
      </c>
      <c r="AK1202" s="94">
        <f>IF('Net zero activities &amp; levers'!$C$14="Off",Constants!$H64*'Activity data'!BD6*Constants!$H82*FracLEACHMM*MMLeachEF*NtoN2O*kgtoGg,IF('Net zero activities &amp; levers'!$C$14="On",Constants!$H64*'Net zero Activity data'!BD6*Constants!$H82*FracLEACHMM*MMLeachEF*NtoN2O*kgtoGg,"ERROR"))</f>
        <v>3.2003938735566603E-2</v>
      </c>
      <c r="AL1202" s="94">
        <f>IF('Net zero activities &amp; levers'!$C$14="Off",Constants!$H64*'Activity data'!BE6*Constants!$H82*FracLEACHMM*MMLeachEF*NtoN2O*kgtoGg,IF('Net zero activities &amp; levers'!$C$14="On",Constants!$H64*'Net zero Activity data'!BE6*Constants!$H82*FracLEACHMM*MMLeachEF*NtoN2O*kgtoGg,"ERROR"))</f>
        <v>3.2535711179809912E-2</v>
      </c>
      <c r="AM1202" s="94">
        <f>IF('Net zero activities &amp; levers'!$C$14="Off",Constants!$H64*'Activity data'!BF6*Constants!$H82*FracLEACHMM*MMLeachEF*NtoN2O*kgtoGg,IF('Net zero activities &amp; levers'!$C$14="On",Constants!$H64*'Net zero Activity data'!BF6*Constants!$H82*FracLEACHMM*MMLeachEF*NtoN2O*kgtoGg,"ERROR"))</f>
        <v>3.3066126486878025E-2</v>
      </c>
      <c r="AN1202" s="94">
        <f>IF('Net zero activities &amp; levers'!$C$14="Off",Constants!$H64*'Activity data'!BG6*Constants!$H82*FracLEACHMM*MMLeachEF*NtoN2O*kgtoGg,IF('Net zero activities &amp; levers'!$C$14="On",Constants!$H64*'Net zero Activity data'!BG6*Constants!$H82*FracLEACHMM*MMLeachEF*NtoN2O*kgtoGg,"ERROR"))</f>
        <v>3.3619605581920294E-2</v>
      </c>
      <c r="AO1202" s="94">
        <f>IF('Net zero activities &amp; levers'!$C$14="Off",Constants!$H64*'Activity data'!BH6*Constants!$H82*FracLEACHMM*MMLeachEF*NtoN2O*kgtoGg,IF('Net zero activities &amp; levers'!$C$14="On",Constants!$H64*'Net zero Activity data'!BH6*Constants!$H82*FracLEACHMM*MMLeachEF*NtoN2O*kgtoGg,"ERROR"))</f>
        <v>3.4160582517235936E-2</v>
      </c>
      <c r="AP1202" s="94">
        <f>IF('Net zero activities &amp; levers'!$C$14="Off",Constants!$H64*'Activity data'!BI6*Constants!$H82*FracLEACHMM*MMLeachEF*NtoN2O*kgtoGg,IF('Net zero activities &amp; levers'!$C$14="On",Constants!$H64*'Net zero Activity data'!BI6*Constants!$H82*FracLEACHMM*MMLeachEF*NtoN2O*kgtoGg,"ERROR"))</f>
        <v>3.4720063355777167E-2</v>
      </c>
      <c r="AQ1202" s="94">
        <f>IF('Net zero activities &amp; levers'!$C$14="Off",Constants!$H64*'Activity data'!BJ6*Constants!$H82*FracLEACHMM*MMLeachEF*NtoN2O*kgtoGg,IF('Net zero activities &amp; levers'!$C$14="On",Constants!$H64*'Net zero Activity data'!BJ6*Constants!$H82*FracLEACHMM*MMLeachEF*NtoN2O*kgtoGg,"ERROR"))</f>
        <v>3.5305748570477524E-2</v>
      </c>
      <c r="AR1202" s="94">
        <f>IF('Net zero activities &amp; levers'!$C$14="Off",Constants!$H64*'Activity data'!BK6*Constants!$H82*FracLEACHMM*MMLeachEF*NtoN2O*kgtoGg,IF('Net zero activities &amp; levers'!$C$14="On",Constants!$H64*'Net zero Activity data'!BK6*Constants!$H82*FracLEACHMM*MMLeachEF*NtoN2O*kgtoGg,"ERROR"))</f>
        <v>3.5919402960488754E-2</v>
      </c>
      <c r="AS1202" s="94">
        <f>IF('Net zero activities &amp; levers'!$C$14="Off",Constants!$H64*'Activity data'!BL6*Constants!$H82*FracLEACHMM*MMLeachEF*NtoN2O*kgtoGg,IF('Net zero activities &amp; levers'!$C$14="On",Constants!$H64*'Net zero Activity data'!BL6*Constants!$H82*FracLEACHMM*MMLeachEF*NtoN2O*kgtoGg,"ERROR"))</f>
        <v>3.6562684511374031E-2</v>
      </c>
      <c r="AT1202" s="94">
        <f>IF('Net zero activities &amp; levers'!$C$14="Off",Constants!$H64*'Activity data'!BM6*Constants!$H82*FracLEACHMM*MMLeachEF*NtoN2O*kgtoGg,IF('Net zero activities &amp; levers'!$C$14="On",Constants!$H64*'Net zero Activity data'!BM6*Constants!$H82*FracLEACHMM*MMLeachEF*NtoN2O*kgtoGg,"ERROR"))</f>
        <v>3.7189098887113095E-2</v>
      </c>
      <c r="AU1202" s="94">
        <f>IF('Net zero activities &amp; levers'!$C$14="Off",Constants!$H64*'Activity data'!BN6*Constants!$H82*FracLEACHMM*MMLeachEF*NtoN2O*kgtoGg,IF('Net zero activities &amp; levers'!$C$14="On",Constants!$H64*'Net zero Activity data'!BN6*Constants!$H82*FracLEACHMM*MMLeachEF*NtoN2O*kgtoGg,"ERROR"))</f>
        <v>3.7845268308334172E-2</v>
      </c>
      <c r="AV1202" s="94">
        <f>IF('Net zero activities &amp; levers'!$C$14="Off",Constants!$H64*'Activity data'!BO6*Constants!$H82*FracLEACHMM*MMLeachEF*NtoN2O*kgtoGg,IF('Net zero activities &amp; levers'!$C$14="On",Constants!$H64*'Net zero Activity data'!BO6*Constants!$H82*FracLEACHMM*MMLeachEF*NtoN2O*kgtoGg,"ERROR"))</f>
        <v>3.8549090479617763E-2</v>
      </c>
      <c r="AW1202" s="94">
        <f>IF('Net zero activities &amp; levers'!$C$14="Off",Constants!$H64*'Activity data'!BP6*Constants!$H82*FracLEACHMM*MMLeachEF*NtoN2O*kgtoGg,IF('Net zero activities &amp; levers'!$C$14="On",Constants!$H64*'Net zero Activity data'!BP6*Constants!$H82*FracLEACHMM*MMLeachEF*NtoN2O*kgtoGg,"ERROR"))</f>
        <v>3.929374551443536E-2</v>
      </c>
      <c r="AY1202" s="79"/>
    </row>
    <row r="1203" spans="1:51" x14ac:dyDescent="0.25">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1.4483668498503166E-3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1.4479186522461497E-3</v>
      </c>
      <c r="T1203" s="94">
        <f>IF('Net zero activities &amp; levers'!$C$14="Off",Constants!$H65*'Activity data'!AM7*Constants!$H83*FracLEACHMM*MMLeachEF*NtoN2O*kgtoGg,IF('Net zero activities &amp; levers'!$C$14="On",Constants!$H65*'Net zero Activity data'!AM7*Constants!$H83*FracLEACHMM*MMLeachEF*NtoN2O*kgtoGg,"ERROR"))</f>
        <v>1.4721812717358642E-3</v>
      </c>
      <c r="U1203" s="94">
        <f>IF('Net zero activities &amp; levers'!$C$14="Off",Constants!$H65*'Activity data'!AN7*Constants!$H83*FracLEACHMM*MMLeachEF*NtoN2O*kgtoGg,IF('Net zero activities &amp; levers'!$C$14="On",Constants!$H65*'Net zero Activity data'!AN7*Constants!$H83*FracLEACHMM*MMLeachEF*NtoN2O*kgtoGg,"ERROR"))</f>
        <v>1.4798307976734641E-3</v>
      </c>
      <c r="V1203" s="94">
        <f>IF('Net zero activities &amp; levers'!$C$14="Off",Constants!$H65*'Activity data'!AO7*Constants!$H83*FracLEACHMM*MMLeachEF*NtoN2O*kgtoGg,IF('Net zero activities &amp; levers'!$C$14="On",Constants!$H65*'Net zero Activity data'!AO7*Constants!$H83*FracLEACHMM*MMLeachEF*NtoN2O*kgtoGg,"ERROR"))</f>
        <v>1.477392128959733E-3</v>
      </c>
      <c r="W1203" s="94">
        <f>IF('Net zero activities &amp; levers'!$C$14="Off",Constants!$H65*'Activity data'!AP7*Constants!$H83*FracLEACHMM*MMLeachEF*NtoN2O*kgtoGg,IF('Net zero activities &amp; levers'!$C$14="On",Constants!$H65*'Net zero Activity data'!AP7*Constants!$H83*FracLEACHMM*MMLeachEF*NtoN2O*kgtoGg,"ERROR"))</f>
        <v>1.4808788436146076E-3</v>
      </c>
      <c r="X1203" s="94">
        <f>IF('Net zero activities &amp; levers'!$C$14="Off",Constants!$H65*'Activity data'!AQ7*Constants!$H83*FracLEACHMM*MMLeachEF*NtoN2O*kgtoGg,IF('Net zero activities &amp; levers'!$C$14="On",Constants!$H65*'Net zero Activity data'!AQ7*Constants!$H83*FracLEACHMM*MMLeachEF*NtoN2O*kgtoGg,"ERROR"))</f>
        <v>1.4856166683307065E-3</v>
      </c>
      <c r="Y1203" s="94">
        <f>IF('Net zero activities &amp; levers'!$C$14="Off",Constants!$H65*'Activity data'!AR7*Constants!$H83*FracLEACHMM*MMLeachEF*NtoN2O*kgtoGg,IF('Net zero activities &amp; levers'!$C$14="On",Constants!$H65*'Net zero Activity data'!AR7*Constants!$H83*FracLEACHMM*MMLeachEF*NtoN2O*kgtoGg,"ERROR"))</f>
        <v>1.4922750261764941E-3</v>
      </c>
      <c r="Z1203" s="94">
        <f>IF('Net zero activities &amp; levers'!$C$14="Off",Constants!$H65*'Activity data'!AS7*Constants!$H83*FracLEACHMM*MMLeachEF*NtoN2O*kgtoGg,IF('Net zero activities &amp; levers'!$C$14="On",Constants!$H65*'Net zero Activity data'!AS7*Constants!$H83*FracLEACHMM*MMLeachEF*NtoN2O*kgtoGg,"ERROR"))</f>
        <v>1.500282115151041E-3</v>
      </c>
      <c r="AA1203" s="94">
        <f>IF('Net zero activities &amp; levers'!$C$14="Off",Constants!$H65*'Activity data'!AT7*Constants!$H83*FracLEACHMM*MMLeachEF*NtoN2O*kgtoGg,IF('Net zero activities &amp; levers'!$C$14="On",Constants!$H65*'Net zero Activity data'!AT7*Constants!$H83*FracLEACHMM*MMLeachEF*NtoN2O*kgtoGg,"ERROR"))</f>
        <v>1.5096685057529521E-3</v>
      </c>
      <c r="AB1203" s="94">
        <f>IF('Net zero activities &amp; levers'!$C$14="Off",Constants!$H65*'Activity data'!AU7*Constants!$H83*FracLEACHMM*MMLeachEF*NtoN2O*kgtoGg,IF('Net zero activities &amp; levers'!$C$14="On",Constants!$H65*'Net zero Activity data'!AU7*Constants!$H83*FracLEACHMM*MMLeachEF*NtoN2O*kgtoGg,"ERROR"))</f>
        <v>1.5218076725558457E-3</v>
      </c>
      <c r="AC1203" s="94">
        <f>IF('Net zero activities &amp; levers'!$C$14="Off",Constants!$H65*'Activity data'!AV7*Constants!$H83*FracLEACHMM*MMLeachEF*NtoN2O*kgtoGg,IF('Net zero activities &amp; levers'!$C$14="On",Constants!$H65*'Net zero Activity data'!AV7*Constants!$H83*FracLEACHMM*MMLeachEF*NtoN2O*kgtoGg,"ERROR"))</f>
        <v>1.5369458318485632E-3</v>
      </c>
      <c r="AD1203" s="94">
        <f>IF('Net zero activities &amp; levers'!$C$14="Off",Constants!$H65*'Activity data'!AW7*Constants!$H83*FracLEACHMM*MMLeachEF*NtoN2O*kgtoGg,IF('Net zero activities &amp; levers'!$C$14="On",Constants!$H65*'Net zero Activity data'!AW7*Constants!$H83*FracLEACHMM*MMLeachEF*NtoN2O*kgtoGg,"ERROR"))</f>
        <v>1.554563065561897E-3</v>
      </c>
      <c r="AE1203" s="94">
        <f>IF('Net zero activities &amp; levers'!$C$14="Off",Constants!$H65*'Activity data'!AX7*Constants!$H83*FracLEACHMM*MMLeachEF*NtoN2O*kgtoGg,IF('Net zero activities &amp; levers'!$C$14="On",Constants!$H65*'Net zero Activity data'!AX7*Constants!$H83*FracLEACHMM*MMLeachEF*NtoN2O*kgtoGg,"ERROR"))</f>
        <v>1.5731393229565249E-3</v>
      </c>
      <c r="AF1203" s="94">
        <f>IF('Net zero activities &amp; levers'!$C$14="Off",Constants!$H65*'Activity data'!AY7*Constants!$H83*FracLEACHMM*MMLeachEF*NtoN2O*kgtoGg,IF('Net zero activities &amp; levers'!$C$14="On",Constants!$H65*'Net zero Activity data'!AY7*Constants!$H83*FracLEACHMM*MMLeachEF*NtoN2O*kgtoGg,"ERROR"))</f>
        <v>1.5928682144346739E-3</v>
      </c>
      <c r="AG1203" s="94">
        <f>IF('Net zero activities &amp; levers'!$C$14="Off",Constants!$H65*'Activity data'!AZ7*Constants!$H83*FracLEACHMM*MMLeachEF*NtoN2O*kgtoGg,IF('Net zero activities &amp; levers'!$C$14="On",Constants!$H65*'Net zero Activity data'!AZ7*Constants!$H83*FracLEACHMM*MMLeachEF*NtoN2O*kgtoGg,"ERROR"))</f>
        <v>1.615608644826237E-3</v>
      </c>
      <c r="AH1203" s="94">
        <f>IF('Net zero activities &amp; levers'!$C$14="Off",Constants!$H65*'Activity data'!BA7*Constants!$H83*FracLEACHMM*MMLeachEF*NtoN2O*kgtoGg,IF('Net zero activities &amp; levers'!$C$14="On",Constants!$H65*'Net zero Activity data'!BA7*Constants!$H83*FracLEACHMM*MMLeachEF*NtoN2O*kgtoGg,"ERROR"))</f>
        <v>1.6396912041493313E-3</v>
      </c>
      <c r="AI1203" s="94">
        <f>IF('Net zero activities &amp; levers'!$C$14="Off",Constants!$H65*'Activity data'!BB7*Constants!$H83*FracLEACHMM*MMLeachEF*NtoN2O*kgtoGg,IF('Net zero activities &amp; levers'!$C$14="On",Constants!$H65*'Net zero Activity data'!BB7*Constants!$H83*FracLEACHMM*MMLeachEF*NtoN2O*kgtoGg,"ERROR"))</f>
        <v>1.6652093992413262E-3</v>
      </c>
      <c r="AJ1203" s="94">
        <f>IF('Net zero activities &amp; levers'!$C$14="Off",Constants!$H65*'Activity data'!BC7*Constants!$H83*FracLEACHMM*MMLeachEF*NtoN2O*kgtoGg,IF('Net zero activities &amp; levers'!$C$14="On",Constants!$H65*'Net zero Activity data'!BC7*Constants!$H83*FracLEACHMM*MMLeachEF*NtoN2O*kgtoGg,"ERROR"))</f>
        <v>1.6923370940034712E-3</v>
      </c>
      <c r="AK1203" s="94">
        <f>IF('Net zero activities &amp; levers'!$C$14="Off",Constants!$H65*'Activity data'!BD7*Constants!$H83*FracLEACHMM*MMLeachEF*NtoN2O*kgtoGg,IF('Net zero activities &amp; levers'!$C$14="On",Constants!$H65*'Net zero Activity data'!BD7*Constants!$H83*FracLEACHMM*MMLeachEF*NtoN2O*kgtoGg,"ERROR"))</f>
        <v>1.7206500988956575E-3</v>
      </c>
      <c r="AL1203" s="94">
        <f>IF('Net zero activities &amp; levers'!$C$14="Off",Constants!$H65*'Activity data'!BE7*Constants!$H83*FracLEACHMM*MMLeachEF*NtoN2O*kgtoGg,IF('Net zero activities &amp; levers'!$C$14="On",Constants!$H65*'Net zero Activity data'!BE7*Constants!$H83*FracLEACHMM*MMLeachEF*NtoN2O*kgtoGg,"ERROR"))</f>
        <v>1.7492401520243491E-3</v>
      </c>
      <c r="AM1203" s="94">
        <f>IF('Net zero activities &amp; levers'!$C$14="Off",Constants!$H65*'Activity data'!BF7*Constants!$H83*FracLEACHMM*MMLeachEF*NtoN2O*kgtoGg,IF('Net zero activities &amp; levers'!$C$14="On",Constants!$H65*'Net zero Activity data'!BF7*Constants!$H83*FracLEACHMM*MMLeachEF*NtoN2O*kgtoGg,"ERROR"))</f>
        <v>1.7777572404397283E-3</v>
      </c>
      <c r="AN1203" s="94">
        <f>IF('Net zero activities &amp; levers'!$C$14="Off",Constants!$H65*'Activity data'!BG7*Constants!$H83*FracLEACHMM*MMLeachEF*NtoN2O*kgtoGg,IF('Net zero activities &amp; levers'!$C$14="On",Constants!$H65*'Net zero Activity data'!BG7*Constants!$H83*FracLEACHMM*MMLeachEF*NtoN2O*kgtoGg,"ERROR"))</f>
        <v>1.8075143233878593E-3</v>
      </c>
      <c r="AO1203" s="94">
        <f>IF('Net zero activities &amp; levers'!$C$14="Off",Constants!$H65*'Activity data'!BH7*Constants!$H83*FracLEACHMM*MMLeachEF*NtoN2O*kgtoGg,IF('Net zero activities &amp; levers'!$C$14="On",Constants!$H65*'Net zero Activity data'!BH7*Constants!$H83*FracLEACHMM*MMLeachEF*NtoN2O*kgtoGg,"ERROR"))</f>
        <v>1.8365992439953553E-3</v>
      </c>
      <c r="AP1203" s="94">
        <f>IF('Net zero activities &amp; levers'!$C$14="Off",Constants!$H65*'Activity data'!BI7*Constants!$H83*FracLEACHMM*MMLeachEF*NtoN2O*kgtoGg,IF('Net zero activities &amp; levers'!$C$14="On",Constants!$H65*'Net zero Activity data'!BI7*Constants!$H83*FracLEACHMM*MMLeachEF*NtoN2O*kgtoGg,"ERROR"))</f>
        <v>1.8666790028687955E-3</v>
      </c>
      <c r="AQ1203" s="94">
        <f>IF('Net zero activities &amp; levers'!$C$14="Off",Constants!$H65*'Activity data'!BJ7*Constants!$H83*FracLEACHMM*MMLeachEF*NtoN2O*kgtoGg,IF('Net zero activities &amp; levers'!$C$14="On",Constants!$H65*'Net zero Activity data'!BJ7*Constants!$H83*FracLEACHMM*MMLeachEF*NtoN2O*kgtoGg,"ERROR"))</f>
        <v>1.8981676059098944E-3</v>
      </c>
      <c r="AR1203" s="94">
        <f>IF('Net zero activities &amp; levers'!$C$14="Off",Constants!$H65*'Activity data'!BK7*Constants!$H83*FracLEACHMM*MMLeachEF*NtoN2O*kgtoGg,IF('Net zero activities &amp; levers'!$C$14="On",Constants!$H65*'Net zero Activity data'!BK7*Constants!$H83*FracLEACHMM*MMLeachEF*NtoN2O*kgtoGg,"ERROR"))</f>
        <v>1.9311599352473808E-3</v>
      </c>
      <c r="AS1203" s="94">
        <f>IF('Net zero activities &amp; levers'!$C$14="Off",Constants!$H65*'Activity data'!BL7*Constants!$H83*FracLEACHMM*MMLeachEF*NtoN2O*kgtoGg,IF('Net zero activities &amp; levers'!$C$14="On",Constants!$H65*'Net zero Activity data'!BL7*Constants!$H83*FracLEACHMM*MMLeachEF*NtoN2O*kgtoGg,"ERROR"))</f>
        <v>1.9657451303164626E-3</v>
      </c>
      <c r="AT1203" s="94">
        <f>IF('Net zero activities &amp; levers'!$C$14="Off",Constants!$H65*'Activity data'!BM7*Constants!$H83*FracLEACHMM*MMLeachEF*NtoN2O*kgtoGg,IF('Net zero activities &amp; levers'!$C$14="On",Constants!$H65*'Net zero Activity data'!BM7*Constants!$H83*FracLEACHMM*MMLeachEF*NtoN2O*kgtoGg,"ERROR"))</f>
        <v>1.999423483673865E-3</v>
      </c>
      <c r="AU1203" s="94">
        <f>IF('Net zero activities &amp; levers'!$C$14="Off",Constants!$H65*'Activity data'!BN7*Constants!$H83*FracLEACHMM*MMLeachEF*NtoN2O*kgtoGg,IF('Net zero activities &amp; levers'!$C$14="On",Constants!$H65*'Net zero Activity data'!BN7*Constants!$H83*FracLEACHMM*MMLeachEF*NtoN2O*kgtoGg,"ERROR"))</f>
        <v>2.0347015783123111E-3</v>
      </c>
      <c r="AV1203" s="94">
        <f>IF('Net zero activities &amp; levers'!$C$14="Off",Constants!$H65*'Activity data'!BO7*Constants!$H83*FracLEACHMM*MMLeachEF*NtoN2O*kgtoGg,IF('Net zero activities &amp; levers'!$C$14="On",Constants!$H65*'Net zero Activity data'!BO7*Constants!$H83*FracLEACHMM*MMLeachEF*NtoN2O*kgtoGg,"ERROR"))</f>
        <v>2.0725416610168261E-3</v>
      </c>
      <c r="AW1203" s="94">
        <f>IF('Net zero activities &amp; levers'!$C$14="Off",Constants!$H65*'Activity data'!BP7*Constants!$H83*FracLEACHMM*MMLeachEF*NtoN2O*kgtoGg,IF('Net zero activities &amp; levers'!$C$14="On",Constants!$H65*'Net zero Activity data'!BP7*Constants!$H83*FracLEACHMM*MMLeachEF*NtoN2O*kgtoGg,"ERROR"))</f>
        <v>2.11257706946729E-3</v>
      </c>
      <c r="AY1203" s="79"/>
    </row>
    <row r="1204" spans="1:51" x14ac:dyDescent="0.25">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2.7061685185942399E-2</v>
      </c>
      <c r="S1204" s="94">
        <f>IF('Net zero activities &amp; levers'!$C$14="Off",Constants!$H66*'Activity data'!AL8*Constants!$H84*FracLEACHMM*MMLeachEF*NtoN2O*kgtoGg,IF('Net zero activities &amp; levers'!$C$14="On",Constants!$H66*'Net zero Activity data'!AL8*Constants!$H84*FracLEACHMM*MMLeachEF*NtoN2O*kgtoGg,"ERROR"))</f>
        <v>2.4014748048472239E-2</v>
      </c>
      <c r="T1204" s="94">
        <f>IF('Net zero activities &amp; levers'!$C$14="Off",Constants!$H66*'Activity data'!AM8*Constants!$H84*FracLEACHMM*MMLeachEF*NtoN2O*kgtoGg,IF('Net zero activities &amp; levers'!$C$14="On",Constants!$H66*'Net zero Activity data'!AM8*Constants!$H84*FracLEACHMM*MMLeachEF*NtoN2O*kgtoGg,"ERROR"))</f>
        <v>2.4913020029281582E-2</v>
      </c>
      <c r="U1204" s="94">
        <f>IF('Net zero activities &amp; levers'!$C$14="Off",Constants!$H66*'Activity data'!AN8*Constants!$H84*FracLEACHMM*MMLeachEF*NtoN2O*kgtoGg,IF('Net zero activities &amp; levers'!$C$14="On",Constants!$H66*'Net zero Activity data'!AN8*Constants!$H84*FracLEACHMM*MMLeachEF*NtoN2O*kgtoGg,"ERROR"))</f>
        <v>2.4967492067687117E-2</v>
      </c>
      <c r="V1204" s="94">
        <f>IF('Net zero activities &amp; levers'!$C$14="Off",Constants!$H66*'Activity data'!AO8*Constants!$H84*FracLEACHMM*MMLeachEF*NtoN2O*kgtoGg,IF('Net zero activities &amp; levers'!$C$14="On",Constants!$H66*'Net zero Activity data'!AO8*Constants!$H84*FracLEACHMM*MMLeachEF*NtoN2O*kgtoGg,"ERROR"))</f>
        <v>2.4490984052511891E-2</v>
      </c>
      <c r="W1204" s="94">
        <f>IF('Net zero activities &amp; levers'!$C$14="Off",Constants!$H66*'Activity data'!AP8*Constants!$H84*FracLEACHMM*MMLeachEF*NtoN2O*kgtoGg,IF('Net zero activities &amp; levers'!$C$14="On",Constants!$H66*'Net zero Activity data'!AP8*Constants!$H84*FracLEACHMM*MMLeachEF*NtoN2O*kgtoGg,"ERROR"))</f>
        <v>2.427068078926067E-2</v>
      </c>
      <c r="X1204" s="94">
        <f>IF('Net zero activities &amp; levers'!$C$14="Off",Constants!$H66*'Activity data'!AQ8*Constants!$H84*FracLEACHMM*MMLeachEF*NtoN2O*kgtoGg,IF('Net zero activities &amp; levers'!$C$14="On",Constants!$H66*'Net zero Activity data'!AQ8*Constants!$H84*FracLEACHMM*MMLeachEF*NtoN2O*kgtoGg,"ERROR"))</f>
        <v>2.4085772372737162E-2</v>
      </c>
      <c r="Y1204" s="94">
        <f>IF('Net zero activities &amp; levers'!$C$14="Off",Constants!$H66*'Activity data'!AR8*Constants!$H84*FracLEACHMM*MMLeachEF*NtoN2O*kgtoGg,IF('Net zero activities &amp; levers'!$C$14="On",Constants!$H66*'Net zero Activity data'!AR8*Constants!$H84*FracLEACHMM*MMLeachEF*NtoN2O*kgtoGg,"ERROR"))</f>
        <v>2.3999231319888695E-2</v>
      </c>
      <c r="Z1204" s="94">
        <f>IF('Net zero activities &amp; levers'!$C$14="Off",Constants!$H66*'Activity data'!AS8*Constants!$H84*FracLEACHMM*MMLeachEF*NtoN2O*kgtoGg,IF('Net zero activities &amp; levers'!$C$14="On",Constants!$H66*'Net zero Activity data'!AS8*Constants!$H84*FracLEACHMM*MMLeachEF*NtoN2O*kgtoGg,"ERROR"))</f>
        <v>2.3978457958089842E-2</v>
      </c>
      <c r="AA1204" s="94">
        <f>IF('Net zero activities &amp; levers'!$C$14="Off",Constants!$H66*'Activity data'!AT8*Constants!$H84*FracLEACHMM*MMLeachEF*NtoN2O*kgtoGg,IF('Net zero activities &amp; levers'!$C$14="On",Constants!$H66*'Net zero Activity data'!AT8*Constants!$H84*FracLEACHMM*MMLeachEF*NtoN2O*kgtoGg,"ERROR"))</f>
        <v>2.402219902053113E-2</v>
      </c>
      <c r="AB1204" s="94">
        <f>IF('Net zero activities &amp; levers'!$C$14="Off",Constants!$H66*'Activity data'!AU8*Constants!$H84*FracLEACHMM*MMLeachEF*NtoN2O*kgtoGg,IF('Net zero activities &amp; levers'!$C$14="On",Constants!$H66*'Net zero Activity data'!AU8*Constants!$H84*FracLEACHMM*MMLeachEF*NtoN2O*kgtoGg,"ERROR"))</f>
        <v>2.4190177256763468E-2</v>
      </c>
      <c r="AC1204" s="94">
        <f>IF('Net zero activities &amp; levers'!$C$14="Off",Constants!$H66*'Activity data'!AV8*Constants!$H84*FracLEACHMM*MMLeachEF*NtoN2O*kgtoGg,IF('Net zero activities &amp; levers'!$C$14="On",Constants!$H66*'Net zero Activity data'!AV8*Constants!$H84*FracLEACHMM*MMLeachEF*NtoN2O*kgtoGg,"ERROR"))</f>
        <v>2.4487022069257937E-2</v>
      </c>
      <c r="AD1204" s="94">
        <f>IF('Net zero activities &amp; levers'!$C$14="Off",Constants!$H66*'Activity data'!AW8*Constants!$H84*FracLEACHMM*MMLeachEF*NtoN2O*kgtoGg,IF('Net zero activities &amp; levers'!$C$14="On",Constants!$H66*'Net zero Activity data'!AW8*Constants!$H84*FracLEACHMM*MMLeachEF*NtoN2O*kgtoGg,"ERROR"))</f>
        <v>2.4674493082593771E-2</v>
      </c>
      <c r="AE1204" s="94">
        <f>IF('Net zero activities &amp; levers'!$C$14="Off",Constants!$H66*'Activity data'!AX8*Constants!$H84*FracLEACHMM*MMLeachEF*NtoN2O*kgtoGg,IF('Net zero activities &amp; levers'!$C$14="On",Constants!$H66*'Net zero Activity data'!AX8*Constants!$H84*FracLEACHMM*MMLeachEF*NtoN2O*kgtoGg,"ERROR"))</f>
        <v>2.4878344853189249E-2</v>
      </c>
      <c r="AF1204" s="94">
        <f>IF('Net zero activities &amp; levers'!$C$14="Off",Constants!$H66*'Activity data'!AY8*Constants!$H84*FracLEACHMM*MMLeachEF*NtoN2O*kgtoGg,IF('Net zero activities &amp; levers'!$C$14="On",Constants!$H66*'Net zero Activity data'!AY8*Constants!$H84*FracLEACHMM*MMLeachEF*NtoN2O*kgtoGg,"ERROR"))</f>
        <v>2.5104139909981237E-2</v>
      </c>
      <c r="AG1204" s="94">
        <f>IF('Net zero activities &amp; levers'!$C$14="Off",Constants!$H66*'Activity data'!AZ8*Constants!$H84*FracLEACHMM*MMLeachEF*NtoN2O*kgtoGg,IF('Net zero activities &amp; levers'!$C$14="On",Constants!$H66*'Net zero Activity data'!AZ8*Constants!$H84*FracLEACHMM*MMLeachEF*NtoN2O*kgtoGg,"ERROR"))</f>
        <v>2.5426409827964801E-2</v>
      </c>
      <c r="AH1204" s="94">
        <f>IF('Net zero activities &amp; levers'!$C$14="Off",Constants!$H66*'Activity data'!BA8*Constants!$H84*FracLEACHMM*MMLeachEF*NtoN2O*kgtoGg,IF('Net zero activities &amp; levers'!$C$14="On",Constants!$H66*'Net zero Activity data'!BA8*Constants!$H84*FracLEACHMM*MMLeachEF*NtoN2O*kgtoGg,"ERROR"))</f>
        <v>2.5768875898053403E-2</v>
      </c>
      <c r="AI1204" s="94">
        <f>IF('Net zero activities &amp; levers'!$C$14="Off",Constants!$H66*'Activity data'!BB8*Constants!$H84*FracLEACHMM*MMLeachEF*NtoN2O*kgtoGg,IF('Net zero activities &amp; levers'!$C$14="On",Constants!$H66*'Net zero Activity data'!BB8*Constants!$H84*FracLEACHMM*MMLeachEF*NtoN2O*kgtoGg,"ERROR"))</f>
        <v>2.6131308975829524E-2</v>
      </c>
      <c r="AJ1204" s="94">
        <f>IF('Net zero activities &amp; levers'!$C$14="Off",Constants!$H66*'Activity data'!BC8*Constants!$H84*FracLEACHMM*MMLeachEF*NtoN2O*kgtoGg,IF('Net zero activities &amp; levers'!$C$14="On",Constants!$H66*'Net zero Activity data'!BC8*Constants!$H84*FracLEACHMM*MMLeachEF*NtoN2O*kgtoGg,"ERROR"))</f>
        <v>2.6517473925256753E-2</v>
      </c>
      <c r="AK1204" s="94">
        <f>IF('Net zero activities &amp; levers'!$C$14="Off",Constants!$H66*'Activity data'!BD8*Constants!$H84*FracLEACHMM*MMLeachEF*NtoN2O*kgtoGg,IF('Net zero activities &amp; levers'!$C$14="On",Constants!$H66*'Net zero Activity data'!BD8*Constants!$H84*FracLEACHMM*MMLeachEF*NtoN2O*kgtoGg,"ERROR"))</f>
        <v>2.6908456498090223E-2</v>
      </c>
      <c r="AL1204" s="94">
        <f>IF('Net zero activities &amp; levers'!$C$14="Off",Constants!$H66*'Activity data'!BE8*Constants!$H84*FracLEACHMM*MMLeachEF*NtoN2O*kgtoGg,IF('Net zero activities &amp; levers'!$C$14="On",Constants!$H66*'Net zero Activity data'!BE8*Constants!$H84*FracLEACHMM*MMLeachEF*NtoN2O*kgtoGg,"ERROR"))</f>
        <v>2.7268247310873892E-2</v>
      </c>
      <c r="AM1204" s="94">
        <f>IF('Net zero activities &amp; levers'!$C$14="Off",Constants!$H66*'Activity data'!BF8*Constants!$H84*FracLEACHMM*MMLeachEF*NtoN2O*kgtoGg,IF('Net zero activities &amp; levers'!$C$14="On",Constants!$H66*'Net zero Activity data'!BF8*Constants!$H84*FracLEACHMM*MMLeachEF*NtoN2O*kgtoGg,"ERROR"))</f>
        <v>2.7583980993975396E-2</v>
      </c>
      <c r="AN1204" s="94">
        <f>IF('Net zero activities &amp; levers'!$C$14="Off",Constants!$H66*'Activity data'!BG8*Constants!$H84*FracLEACHMM*MMLeachEF*NtoN2O*kgtoGg,IF('Net zero activities &amp; levers'!$C$14="On",Constants!$H66*'Net zero Activity data'!BG8*Constants!$H84*FracLEACHMM*MMLeachEF*NtoN2O*kgtoGg,"ERROR"))</f>
        <v>2.8044298655306568E-2</v>
      </c>
      <c r="AO1204" s="94">
        <f>IF('Net zero activities &amp; levers'!$C$14="Off",Constants!$H66*'Activity data'!BH8*Constants!$H84*FracLEACHMM*MMLeachEF*NtoN2O*kgtoGg,IF('Net zero activities &amp; levers'!$C$14="On",Constants!$H66*'Net zero Activity data'!BH8*Constants!$H84*FracLEACHMM*MMLeachEF*NtoN2O*kgtoGg,"ERROR"))</f>
        <v>2.844839403492954E-2</v>
      </c>
      <c r="AP1204" s="94">
        <f>IF('Net zero activities &amp; levers'!$C$14="Off",Constants!$H66*'Activity data'!BI8*Constants!$H84*FracLEACHMM*MMLeachEF*NtoN2O*kgtoGg,IF('Net zero activities &amp; levers'!$C$14="On",Constants!$H66*'Net zero Activity data'!BI8*Constants!$H84*FracLEACHMM*MMLeachEF*NtoN2O*kgtoGg,"ERROR"))</f>
        <v>2.885449992032919E-2</v>
      </c>
      <c r="AQ1204" s="94">
        <f>IF('Net zero activities &amp; levers'!$C$14="Off",Constants!$H66*'Activity data'!BJ8*Constants!$H84*FracLEACHMM*MMLeachEF*NtoN2O*kgtoGg,IF('Net zero activities &amp; levers'!$C$14="On",Constants!$H66*'Net zero Activity data'!BJ8*Constants!$H84*FracLEACHMM*MMLeachEF*NtoN2O*kgtoGg,"ERROR"))</f>
        <v>2.927456612582886E-2</v>
      </c>
      <c r="AR1204" s="94">
        <f>IF('Net zero activities &amp; levers'!$C$14="Off",Constants!$H66*'Activity data'!BK8*Constants!$H84*FracLEACHMM*MMLeachEF*NtoN2O*kgtoGg,IF('Net zero activities &amp; levers'!$C$14="On",Constants!$H66*'Net zero Activity data'!BK8*Constants!$H84*FracLEACHMM*MMLeachEF*NtoN2O*kgtoGg,"ERROR"))</f>
        <v>2.9709541943827189E-2</v>
      </c>
      <c r="AS1204" s="94">
        <f>IF('Net zero activities &amp; levers'!$C$14="Off",Constants!$H66*'Activity data'!BL8*Constants!$H84*FracLEACHMM*MMLeachEF*NtoN2O*kgtoGg,IF('Net zero activities &amp; levers'!$C$14="On",Constants!$H66*'Net zero Activity data'!BL8*Constants!$H84*FracLEACHMM*MMLeachEF*NtoN2O*kgtoGg,"ERROR"))</f>
        <v>3.0159989319154656E-2</v>
      </c>
      <c r="AT1204" s="94">
        <f>IF('Net zero activities &amp; levers'!$C$14="Off",Constants!$H66*'Activity data'!BM8*Constants!$H84*FracLEACHMM*MMLeachEF*NtoN2O*kgtoGg,IF('Net zero activities &amp; levers'!$C$14="On",Constants!$H66*'Net zero Activity data'!BM8*Constants!$H84*FracLEACHMM*MMLeachEF*NtoN2O*kgtoGg,"ERROR"))</f>
        <v>3.0546087015283521E-2</v>
      </c>
      <c r="AU1204" s="94">
        <f>IF('Net zero activities &amp; levers'!$C$14="Off",Constants!$H66*'Activity data'!BN8*Constants!$H84*FracLEACHMM*MMLeachEF*NtoN2O*kgtoGg,IF('Net zero activities &amp; levers'!$C$14="On",Constants!$H66*'Net zero Activity data'!BN8*Constants!$H84*FracLEACHMM*MMLeachEF*NtoN2O*kgtoGg,"ERROR"))</f>
        <v>3.094551766769826E-2</v>
      </c>
      <c r="AV1204" s="94">
        <f>IF('Net zero activities &amp; levers'!$C$14="Off",Constants!$H66*'Activity data'!BO8*Constants!$H84*FracLEACHMM*MMLeachEF*NtoN2O*kgtoGg,IF('Net zero activities &amp; levers'!$C$14="On",Constants!$H66*'Net zero Activity data'!BO8*Constants!$H84*FracLEACHMM*MMLeachEF*NtoN2O*kgtoGg,"ERROR"))</f>
        <v>3.1383769605566547E-2</v>
      </c>
      <c r="AW1204" s="94">
        <f>IF('Net zero activities &amp; levers'!$C$14="Off",Constants!$H66*'Activity data'!BP8*Constants!$H84*FracLEACHMM*MMLeachEF*NtoN2O*kgtoGg,IF('Net zero activities &amp; levers'!$C$14="On",Constants!$H66*'Net zero Activity data'!BP8*Constants!$H84*FracLEACHMM*MMLeachEF*NtoN2O*kgtoGg,"ERROR"))</f>
        <v>3.1846027881071305E-2</v>
      </c>
      <c r="AY1204" s="79"/>
    </row>
    <row r="1205" spans="1:51" x14ac:dyDescent="0.25">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3.5923531179771262E-2</v>
      </c>
      <c r="S1205" s="94">
        <f>IF('Net zero activities &amp; levers'!$C$14="Off",Constants!$H67*'Activity data'!AL9*Constants!$H85*FracLEACHMM*MMLeachEF*NtoN2O*kgtoGg,IF('Net zero activities &amp; levers'!$C$14="On",Constants!$H67*'Net zero Activity data'!AL9*Constants!$H85*FracLEACHMM*MMLeachEF*NtoN2O*kgtoGg,"ERROR"))</f>
        <v>3.1878818498035873E-2</v>
      </c>
      <c r="T1205" s="94">
        <f>IF('Net zero activities &amp; levers'!$C$14="Off",Constants!$H67*'Activity data'!AM9*Constants!$H85*FracLEACHMM*MMLeachEF*NtoN2O*kgtoGg,IF('Net zero activities &amp; levers'!$C$14="On",Constants!$H67*'Net zero Activity data'!AM9*Constants!$H85*FracLEACHMM*MMLeachEF*NtoN2O*kgtoGg,"ERROR"))</f>
        <v>3.3071246142094106E-2</v>
      </c>
      <c r="U1205" s="94">
        <f>IF('Net zero activities &amp; levers'!$C$14="Off",Constants!$H67*'Activity data'!AN9*Constants!$H85*FracLEACHMM*MMLeachEF*NtoN2O*kgtoGg,IF('Net zero activities &amp; levers'!$C$14="On",Constants!$H67*'Net zero Activity data'!AN9*Constants!$H85*FracLEACHMM*MMLeachEF*NtoN2O*kgtoGg,"ERROR"))</f>
        <v>3.3143556050240677E-2</v>
      </c>
      <c r="V1205" s="94">
        <f>IF('Net zero activities &amp; levers'!$C$14="Off",Constants!$H67*'Activity data'!AO9*Constants!$H85*FracLEACHMM*MMLeachEF*NtoN2O*kgtoGg,IF('Net zero activities &amp; levers'!$C$14="On",Constants!$H67*'Net zero Activity data'!AO9*Constants!$H85*FracLEACHMM*MMLeachEF*NtoN2O*kgtoGg,"ERROR"))</f>
        <v>3.2511006731048613E-2</v>
      </c>
      <c r="W1205" s="94">
        <f>IF('Net zero activities &amp; levers'!$C$14="Off",Constants!$H67*'Activity data'!AP9*Constants!$H85*FracLEACHMM*MMLeachEF*NtoN2O*kgtoGg,IF('Net zero activities &amp; levers'!$C$14="On",Constants!$H67*'Net zero Activity data'!AP9*Constants!$H85*FracLEACHMM*MMLeachEF*NtoN2O*kgtoGg,"ERROR"))</f>
        <v>3.2218561116814579E-2</v>
      </c>
      <c r="X1205" s="94">
        <f>IF('Net zero activities &amp; levers'!$C$14="Off",Constants!$H67*'Activity data'!AQ9*Constants!$H85*FracLEACHMM*MMLeachEF*NtoN2O*kgtoGg,IF('Net zero activities &amp; levers'!$C$14="On",Constants!$H67*'Net zero Activity data'!AQ9*Constants!$H85*FracLEACHMM*MMLeachEF*NtoN2O*kgtoGg,"ERROR"))</f>
        <v>3.1973101042146533E-2</v>
      </c>
      <c r="Y1205" s="94">
        <f>IF('Net zero activities &amp; levers'!$C$14="Off",Constants!$H67*'Activity data'!AR9*Constants!$H85*FracLEACHMM*MMLeachEF*NtoN2O*kgtoGg,IF('Net zero activities &amp; levers'!$C$14="On",Constants!$H67*'Net zero Activity data'!AR9*Constants!$H85*FracLEACHMM*MMLeachEF*NtoN2O*kgtoGg,"ERROR"))</f>
        <v>3.1858220531602907E-2</v>
      </c>
      <c r="Z1205" s="94">
        <f>IF('Net zero activities &amp; levers'!$C$14="Off",Constants!$H67*'Activity data'!AS9*Constants!$H85*FracLEACHMM*MMLeachEF*NtoN2O*kgtoGg,IF('Net zero activities &amp; levers'!$C$14="On",Constants!$H67*'Net zero Activity data'!AS9*Constants!$H85*FracLEACHMM*MMLeachEF*NtoN2O*kgtoGg,"ERROR"))</f>
        <v>3.1830644550832975E-2</v>
      </c>
      <c r="AA1205" s="94">
        <f>IF('Net zero activities &amp; levers'!$C$14="Off",Constants!$H67*'Activity data'!AT9*Constants!$H85*FracLEACHMM*MMLeachEF*NtoN2O*kgtoGg,IF('Net zero activities &amp; levers'!$C$14="On",Constants!$H67*'Net zero Activity data'!AT9*Constants!$H85*FracLEACHMM*MMLeachEF*NtoN2O*kgtoGg,"ERROR"))</f>
        <v>3.188870942778535E-2</v>
      </c>
      <c r="AB1205" s="94">
        <f>IF('Net zero activities &amp; levers'!$C$14="Off",Constants!$H67*'Activity data'!AU9*Constants!$H85*FracLEACHMM*MMLeachEF*NtoN2O*kgtoGg,IF('Net zero activities &amp; levers'!$C$14="On",Constants!$H67*'Net zero Activity data'!AU9*Constants!$H85*FracLEACHMM*MMLeachEF*NtoN2O*kgtoGg,"ERROR"))</f>
        <v>3.2111695223583113E-2</v>
      </c>
      <c r="AC1205" s="94">
        <f>IF('Net zero activities &amp; levers'!$C$14="Off",Constants!$H67*'Activity data'!AV9*Constants!$H85*FracLEACHMM*MMLeachEF*NtoN2O*kgtoGg,IF('Net zero activities &amp; levers'!$C$14="On",Constants!$H67*'Net zero Activity data'!AV9*Constants!$H85*FracLEACHMM*MMLeachEF*NtoN2O*kgtoGg,"ERROR"))</f>
        <v>3.2505747323588234E-2</v>
      </c>
      <c r="AD1205" s="94">
        <f>IF('Net zero activities &amp; levers'!$C$14="Off",Constants!$H67*'Activity data'!AW9*Constants!$H85*FracLEACHMM*MMLeachEF*NtoN2O*kgtoGg,IF('Net zero activities &amp; levers'!$C$14="On",Constants!$H67*'Net zero Activity data'!AW9*Constants!$H85*FracLEACHMM*MMLeachEF*NtoN2O*kgtoGg,"ERROR"))</f>
        <v>3.2754609164475049E-2</v>
      </c>
      <c r="AE1205" s="94">
        <f>IF('Net zero activities &amp; levers'!$C$14="Off",Constants!$H67*'Activity data'!AX9*Constants!$H85*FracLEACHMM*MMLeachEF*NtoN2O*kgtoGg,IF('Net zero activities &amp; levers'!$C$14="On",Constants!$H67*'Net zero Activity data'!AX9*Constants!$H85*FracLEACHMM*MMLeachEF*NtoN2O*kgtoGg,"ERROR"))</f>
        <v>3.3025215942534922E-2</v>
      </c>
      <c r="AF1205" s="94">
        <f>IF('Net zero activities &amp; levers'!$C$14="Off",Constants!$H67*'Activity data'!AY9*Constants!$H85*FracLEACHMM*MMLeachEF*NtoN2O*kgtoGg,IF('Net zero activities &amp; levers'!$C$14="On",Constants!$H67*'Net zero Activity data'!AY9*Constants!$H85*FracLEACHMM*MMLeachEF*NtoN2O*kgtoGg,"ERROR"))</f>
        <v>3.3324951739000346E-2</v>
      </c>
      <c r="AG1205" s="94">
        <f>IF('Net zero activities &amp; levers'!$C$14="Off",Constants!$H67*'Activity data'!AZ9*Constants!$H85*FracLEACHMM*MMLeachEF*NtoN2O*kgtoGg,IF('Net zero activities &amp; levers'!$C$14="On",Constants!$H67*'Net zero Activity data'!AZ9*Constants!$H85*FracLEACHMM*MMLeachEF*NtoN2O*kgtoGg,"ERROR"))</f>
        <v>3.3752754862399273E-2</v>
      </c>
      <c r="AH1205" s="94">
        <f>IF('Net zero activities &amp; levers'!$C$14="Off",Constants!$H67*'Activity data'!BA9*Constants!$H85*FracLEACHMM*MMLeachEF*NtoN2O*kgtoGg,IF('Net zero activities &amp; levers'!$C$14="On",Constants!$H67*'Net zero Activity data'!BA9*Constants!$H85*FracLEACHMM*MMLeachEF*NtoN2O*kgtoGg,"ERROR"))</f>
        <v>3.4207367738955559E-2</v>
      </c>
      <c r="AI1205" s="94">
        <f>IF('Net zero activities &amp; levers'!$C$14="Off",Constants!$H67*'Activity data'!BB9*Constants!$H85*FracLEACHMM*MMLeachEF*NtoN2O*kgtoGg,IF('Net zero activities &amp; levers'!$C$14="On",Constants!$H67*'Net zero Activity data'!BB9*Constants!$H85*FracLEACHMM*MMLeachEF*NtoN2O*kgtoGg,"ERROR"))</f>
        <v>3.4688486186702283E-2</v>
      </c>
      <c r="AJ1205" s="94">
        <f>IF('Net zero activities &amp; levers'!$C$14="Off",Constants!$H67*'Activity data'!BC9*Constants!$H85*FracLEACHMM*MMLeachEF*NtoN2O*kgtoGg,IF('Net zero activities &amp; levers'!$C$14="On",Constants!$H67*'Net zero Activity data'!BC9*Constants!$H85*FracLEACHMM*MMLeachEF*NtoN2O*kgtoGg,"ERROR"))</f>
        <v>3.520110794347632E-2</v>
      </c>
      <c r="AK1205" s="94">
        <f>IF('Net zero activities &amp; levers'!$C$14="Off",Constants!$H67*'Activity data'!BD9*Constants!$H85*FracLEACHMM*MMLeachEF*NtoN2O*kgtoGg,IF('Net zero activities &amp; levers'!$C$14="On",Constants!$H67*'Net zero Activity data'!BD9*Constants!$H85*FracLEACHMM*MMLeachEF*NtoN2O*kgtoGg,"ERROR"))</f>
        <v>3.5720124942950786E-2</v>
      </c>
      <c r="AL1205" s="94">
        <f>IF('Net zero activities &amp; levers'!$C$14="Off",Constants!$H67*'Activity data'!BE9*Constants!$H85*FracLEACHMM*MMLeachEF*NtoN2O*kgtoGg,IF('Net zero activities &amp; levers'!$C$14="On",Constants!$H67*'Net zero Activity data'!BE9*Constants!$H85*FracLEACHMM*MMLeachEF*NtoN2O*kgtoGg,"ERROR"))</f>
        <v>3.6197735867489332E-2</v>
      </c>
      <c r="AM1205" s="94">
        <f>IF('Net zero activities &amp; levers'!$C$14="Off",Constants!$H67*'Activity data'!BF9*Constants!$H85*FracLEACHMM*MMLeachEF*NtoN2O*kgtoGg,IF('Net zero activities &amp; levers'!$C$14="On",Constants!$H67*'Net zero Activity data'!BF9*Constants!$H85*FracLEACHMM*MMLeachEF*NtoN2O*kgtoGg,"ERROR"))</f>
        <v>3.6616862345809791E-2</v>
      </c>
      <c r="AN1205" s="94">
        <f>IF('Net zero activities &amp; levers'!$C$14="Off",Constants!$H67*'Activity data'!BG9*Constants!$H85*FracLEACHMM*MMLeachEF*NtoN2O*kgtoGg,IF('Net zero activities &amp; levers'!$C$14="On",Constants!$H67*'Net zero Activity data'!BG9*Constants!$H85*FracLEACHMM*MMLeachEF*NtoN2O*kgtoGg,"ERROR"))</f>
        <v>3.7227919482340971E-2</v>
      </c>
      <c r="AO1205" s="94">
        <f>IF('Net zero activities &amp; levers'!$C$14="Off",Constants!$H67*'Activity data'!BH9*Constants!$H85*FracLEACHMM*MMLeachEF*NtoN2O*kgtoGg,IF('Net zero activities &amp; levers'!$C$14="On",Constants!$H67*'Net zero Activity data'!BH9*Constants!$H85*FracLEACHMM*MMLeachEF*NtoN2O*kgtoGg,"ERROR"))</f>
        <v>3.7764343318097811E-2</v>
      </c>
      <c r="AP1205" s="94">
        <f>IF('Net zero activities &amp; levers'!$C$14="Off",Constants!$H67*'Activity data'!BI9*Constants!$H85*FracLEACHMM*MMLeachEF*NtoN2O*kgtoGg,IF('Net zero activities &amp; levers'!$C$14="On",Constants!$H67*'Net zero Activity data'!BI9*Constants!$H85*FracLEACHMM*MMLeachEF*NtoN2O*kgtoGg,"ERROR"))</f>
        <v>3.8303436036685089E-2</v>
      </c>
      <c r="AQ1205" s="94">
        <f>IF('Net zero activities &amp; levers'!$C$14="Off",Constants!$H67*'Activity data'!BJ9*Constants!$H85*FracLEACHMM*MMLeachEF*NtoN2O*kgtoGg,IF('Net zero activities &amp; levers'!$C$14="On",Constants!$H67*'Net zero Activity data'!BJ9*Constants!$H85*FracLEACHMM*MMLeachEF*NtoN2O*kgtoGg,"ERROR"))</f>
        <v>3.8861060638669384E-2</v>
      </c>
      <c r="AR1205" s="94">
        <f>IF('Net zero activities &amp; levers'!$C$14="Off",Constants!$H67*'Activity data'!BK9*Constants!$H85*FracLEACHMM*MMLeachEF*NtoN2O*kgtoGg,IF('Net zero activities &amp; levers'!$C$14="On",Constants!$H67*'Net zero Activity data'!BK9*Constants!$H85*FracLEACHMM*MMLeachEF*NtoN2O*kgtoGg,"ERROR"))</f>
        <v>3.9438477279685767E-2</v>
      </c>
      <c r="AS1205" s="94">
        <f>IF('Net zero activities &amp; levers'!$C$14="Off",Constants!$H67*'Activity data'!BL9*Constants!$H85*FracLEACHMM*MMLeachEF*NtoN2O*kgtoGg,IF('Net zero activities &amp; levers'!$C$14="On",Constants!$H67*'Net zero Activity data'!BL9*Constants!$H85*FracLEACHMM*MMLeachEF*NtoN2O*kgtoGg,"ERROR"))</f>
        <v>4.0036431923723546E-2</v>
      </c>
      <c r="AT1205" s="94">
        <f>IF('Net zero activities &amp; levers'!$C$14="Off",Constants!$H67*'Activity data'!BM9*Constants!$H85*FracLEACHMM*MMLeachEF*NtoN2O*kgtoGg,IF('Net zero activities &amp; levers'!$C$14="On",Constants!$H67*'Net zero Activity data'!BM9*Constants!$H85*FracLEACHMM*MMLeachEF*NtoN2O*kgtoGg,"ERROR"))</f>
        <v>4.0548964403871089E-2</v>
      </c>
      <c r="AU1205" s="94">
        <f>IF('Net zero activities &amp; levers'!$C$14="Off",Constants!$H67*'Activity data'!BN9*Constants!$H85*FracLEACHMM*MMLeachEF*NtoN2O*kgtoGg,IF('Net zero activities &amp; levers'!$C$14="On",Constants!$H67*'Net zero Activity data'!BN9*Constants!$H85*FracLEACHMM*MMLeachEF*NtoN2O*kgtoGg,"ERROR"))</f>
        <v>4.1079195961794567E-2</v>
      </c>
      <c r="AV1205" s="94">
        <f>IF('Net zero activities &amp; levers'!$C$14="Off",Constants!$H67*'Activity data'!BO9*Constants!$H85*FracLEACHMM*MMLeachEF*NtoN2O*kgtoGg,IF('Net zero activities &amp; levers'!$C$14="On",Constants!$H67*'Net zero Activity data'!BO9*Constants!$H85*FracLEACHMM*MMLeachEF*NtoN2O*kgtoGg,"ERROR"))</f>
        <v>4.1660961548321489E-2</v>
      </c>
      <c r="AW1205" s="94">
        <f>IF('Net zero activities &amp; levers'!$C$14="Off",Constants!$H67*'Activity data'!BP9*Constants!$H85*FracLEACHMM*MMLeachEF*NtoN2O*kgtoGg,IF('Net zero activities &amp; levers'!$C$14="On",Constants!$H67*'Net zero Activity data'!BP9*Constants!$H85*FracLEACHMM*MMLeachEF*NtoN2O*kgtoGg,"ERROR"))</f>
        <v>4.2274594788790511E-2</v>
      </c>
      <c r="AY1205" s="79"/>
    </row>
    <row r="1206" spans="1:51" x14ac:dyDescent="0.25">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4.6315596244033488E-2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4.8855920576585839E-2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4.5986911012556725E-2</v>
      </c>
      <c r="T1206" s="94">
        <f>IF('Net zero activities &amp; levers'!$C$14="Off",Constants!$H68*'Activity data'!AM10*Constants!$H86*FracLEACHMM*MMLeachEF*NtoN2O*kgtoGg,IF('Net zero activities &amp; levers'!$C$14="On",Constants!$H68*'Net zero Activity data'!AM10*Constants!$H86*FracLEACHMM*MMLeachEF*NtoN2O*kgtoGg,"ERROR"))</f>
        <v>4.8856443444208197E-2</v>
      </c>
      <c r="U1206" s="94">
        <f>IF('Net zero activities &amp; levers'!$C$14="Off",Constants!$H68*'Activity data'!AN10*Constants!$H86*FracLEACHMM*MMLeachEF*NtoN2O*kgtoGg,IF('Net zero activities &amp; levers'!$C$14="On",Constants!$H68*'Net zero Activity data'!AN10*Constants!$H86*FracLEACHMM*MMLeachEF*NtoN2O*kgtoGg,"ERROR"))</f>
        <v>5.0126725552886477E-2</v>
      </c>
      <c r="V1206" s="94">
        <f>IF('Net zero activities &amp; levers'!$C$14="Off",Constants!$H68*'Activity data'!AO10*Constants!$H86*FracLEACHMM*MMLeachEF*NtoN2O*kgtoGg,IF('Net zero activities &amp; levers'!$C$14="On",Constants!$H68*'Net zero Activity data'!AO10*Constants!$H86*FracLEACHMM*MMLeachEF*NtoN2O*kgtoGg,"ERROR"))</f>
        <v>5.0323572055413011E-2</v>
      </c>
      <c r="W1206" s="94">
        <f>IF('Net zero activities &amp; levers'!$C$14="Off",Constants!$H68*'Activity data'!AP10*Constants!$H86*FracLEACHMM*MMLeachEF*NtoN2O*kgtoGg,IF('Net zero activities &amp; levers'!$C$14="On",Constants!$H68*'Net zero Activity data'!AP10*Constants!$H86*FracLEACHMM*MMLeachEF*NtoN2O*kgtoGg,"ERROR"))</f>
        <v>5.1027089909847584E-2</v>
      </c>
      <c r="X1206" s="94">
        <f>IF('Net zero activities &amp; levers'!$C$14="Off",Constants!$H68*'Activity data'!AQ10*Constants!$H86*FracLEACHMM*MMLeachEF*NtoN2O*kgtoGg,IF('Net zero activities &amp; levers'!$C$14="On",Constants!$H68*'Net zero Activity data'!AQ10*Constants!$H86*FracLEACHMM*MMLeachEF*NtoN2O*kgtoGg,"ERROR"))</f>
        <v>5.1799517753616409E-2</v>
      </c>
      <c r="Y1206" s="94">
        <f>IF('Net zero activities &amp; levers'!$C$14="Off",Constants!$H68*'Activity data'!AR10*Constants!$H86*FracLEACHMM*MMLeachEF*NtoN2O*kgtoGg,IF('Net zero activities &amp; levers'!$C$14="On",Constants!$H68*'Net zero Activity data'!AR10*Constants!$H86*FracLEACHMM*MMLeachEF*NtoN2O*kgtoGg,"ERROR"))</f>
        <v>5.2784983515339438E-2</v>
      </c>
      <c r="Z1206" s="94">
        <f>IF('Net zero activities &amp; levers'!$C$14="Off",Constants!$H68*'Activity data'!AS10*Constants!$H86*FracLEACHMM*MMLeachEF*NtoN2O*kgtoGg,IF('Net zero activities &amp; levers'!$C$14="On",Constants!$H68*'Net zero Activity data'!AS10*Constants!$H86*FracLEACHMM*MMLeachEF*NtoN2O*kgtoGg,"ERROR"))</f>
        <v>5.3925228435181494E-2</v>
      </c>
      <c r="AA1206" s="94">
        <f>IF('Net zero activities &amp; levers'!$C$14="Off",Constants!$H68*'Activity data'!AT10*Constants!$H86*FracLEACHMM*MMLeachEF*NtoN2O*kgtoGg,IF('Net zero activities &amp; levers'!$C$14="On",Constants!$H68*'Net zero Activity data'!AT10*Constants!$H86*FracLEACHMM*MMLeachEF*NtoN2O*kgtoGg,"ERROR"))</f>
        <v>5.5227882789165614E-2</v>
      </c>
      <c r="AB1206" s="94">
        <f>IF('Net zero activities &amp; levers'!$C$14="Off",Constants!$H68*'Activity data'!AU10*Constants!$H86*FracLEACHMM*MMLeachEF*NtoN2O*kgtoGg,IF('Net zero activities &amp; levers'!$C$14="On",Constants!$H68*'Net zero Activity data'!AU10*Constants!$H86*FracLEACHMM*MMLeachEF*NtoN2O*kgtoGg,"ERROR"))</f>
        <v>5.6843866240216291E-2</v>
      </c>
      <c r="AC1206" s="94">
        <f>IF('Net zero activities &amp; levers'!$C$14="Off",Constants!$H68*'Activity data'!AV10*Constants!$H86*FracLEACHMM*MMLeachEF*NtoN2O*kgtoGg,IF('Net zero activities &amp; levers'!$C$14="On",Constants!$H68*'Net zero Activity data'!AV10*Constants!$H86*FracLEACHMM*MMLeachEF*NtoN2O*kgtoGg,"ERROR"))</f>
        <v>5.8804393787153471E-2</v>
      </c>
      <c r="AD1206" s="94">
        <f>IF('Net zero activities &amp; levers'!$C$14="Off",Constants!$H68*'Activity data'!AW10*Constants!$H86*FracLEACHMM*MMLeachEF*NtoN2O*kgtoGg,IF('Net zero activities &amp; levers'!$C$14="On",Constants!$H68*'Net zero Activity data'!AW10*Constants!$H86*FracLEACHMM*MMLeachEF*NtoN2O*kgtoGg,"ERROR"))</f>
        <v>6.1219639268874082E-2</v>
      </c>
      <c r="AE1206" s="94">
        <f>IF('Net zero activities &amp; levers'!$C$14="Off",Constants!$H68*'Activity data'!AX10*Constants!$H86*FracLEACHMM*MMLeachEF*NtoN2O*kgtoGg,IF('Net zero activities &amp; levers'!$C$14="On",Constants!$H68*'Net zero Activity data'!AX10*Constants!$H86*FracLEACHMM*MMLeachEF*NtoN2O*kgtoGg,"ERROR"))</f>
        <v>6.3776320001480799E-2</v>
      </c>
      <c r="AF1206" s="94">
        <f>IF('Net zero activities &amp; levers'!$C$14="Off",Constants!$H68*'Activity data'!AY10*Constants!$H86*FracLEACHMM*MMLeachEF*NtoN2O*kgtoGg,IF('Net zero activities &amp; levers'!$C$14="On",Constants!$H68*'Net zero Activity data'!AY10*Constants!$H86*FracLEACHMM*MMLeachEF*NtoN2O*kgtoGg,"ERROR"))</f>
        <v>6.6498895502615951E-2</v>
      </c>
      <c r="AG1206" s="94">
        <f>IF('Net zero activities &amp; levers'!$C$14="Off",Constants!$H68*'Activity data'!AZ10*Constants!$H86*FracLEACHMM*MMLeachEF*NtoN2O*kgtoGg,IF('Net zero activities &amp; levers'!$C$14="On",Constants!$H68*'Net zero Activity data'!AZ10*Constants!$H86*FracLEACHMM*MMLeachEF*NtoN2O*kgtoGg,"ERROR"))</f>
        <v>6.9603284640762972E-2</v>
      </c>
      <c r="AH1206" s="94">
        <f>IF('Net zero activities &amp; levers'!$C$14="Off",Constants!$H68*'Activity data'!BA10*Constants!$H86*FracLEACHMM*MMLeachEF*NtoN2O*kgtoGg,IF('Net zero activities &amp; levers'!$C$14="On",Constants!$H68*'Net zero Activity data'!BA10*Constants!$H86*FracLEACHMM*MMLeachEF*NtoN2O*kgtoGg,"ERROR"))</f>
        <v>7.2906966362152381E-2</v>
      </c>
      <c r="AI1206" s="94">
        <f>IF('Net zero activities &amp; levers'!$C$14="Off",Constants!$H68*'Activity data'!BB10*Constants!$H86*FracLEACHMM*MMLeachEF*NtoN2O*kgtoGg,IF('Net zero activities &amp; levers'!$C$14="On",Constants!$H68*'Net zero Activity data'!BB10*Constants!$H86*FracLEACHMM*MMLeachEF*NtoN2O*kgtoGg,"ERROR"))</f>
        <v>7.6423263660527499E-2</v>
      </c>
      <c r="AJ1206" s="94">
        <f>IF('Net zero activities &amp; levers'!$C$14="Off",Constants!$H68*'Activity data'!BC10*Constants!$H86*FracLEACHMM*MMLeachEF*NtoN2O*kgtoGg,IF('Net zero activities &amp; levers'!$C$14="On",Constants!$H68*'Net zero Activity data'!BC10*Constants!$H86*FracLEACHMM*MMLeachEF*NtoN2O*kgtoGg,"ERROR"))</f>
        <v>8.0178550835766693E-2</v>
      </c>
      <c r="AK1206" s="94">
        <f>IF('Net zero activities &amp; levers'!$C$14="Off",Constants!$H68*'Activity data'!BD10*Constants!$H86*FracLEACHMM*MMLeachEF*NtoN2O*kgtoGg,IF('Net zero activities &amp; levers'!$C$14="On",Constants!$H68*'Net zero Activity data'!BD10*Constants!$H86*FracLEACHMM*MMLeachEF*NtoN2O*kgtoGg,"ERROR"))</f>
        <v>8.413100995108784E-2</v>
      </c>
      <c r="AL1206" s="94">
        <f>IF('Net zero activities &amp; levers'!$C$14="Off",Constants!$H68*'Activity data'!BE10*Constants!$H86*FracLEACHMM*MMLeachEF*NtoN2O*kgtoGg,IF('Net zero activities &amp; levers'!$C$14="On",Constants!$H68*'Net zero Activity data'!BE10*Constants!$H86*FracLEACHMM*MMLeachEF*NtoN2O*kgtoGg,"ERROR"))</f>
        <v>8.8176814110827659E-2</v>
      </c>
      <c r="AM1206" s="94">
        <f>IF('Net zero activities &amp; levers'!$C$14="Off",Constants!$H68*'Activity data'!BF10*Constants!$H86*FracLEACHMM*MMLeachEF*NtoN2O*kgtoGg,IF('Net zero activities &amp; levers'!$C$14="On",Constants!$H68*'Net zero Activity data'!BF10*Constants!$H86*FracLEACHMM*MMLeachEF*NtoN2O*kgtoGg,"ERROR"))</f>
        <v>9.2274505584201458E-2</v>
      </c>
      <c r="AN1206" s="94">
        <f>IF('Net zero activities &amp; levers'!$C$14="Off",Constants!$H68*'Activity data'!BG10*Constants!$H86*FracLEACHMM*MMLeachEF*NtoN2O*kgtoGg,IF('Net zero activities &amp; levers'!$C$14="On",Constants!$H68*'Net zero Activity data'!BG10*Constants!$H86*FracLEACHMM*MMLeachEF*NtoN2O*kgtoGg,"ERROR"))</f>
        <v>9.6461364292334692E-2</v>
      </c>
      <c r="AO1206" s="94">
        <f>IF('Net zero activities &amp; levers'!$C$14="Off",Constants!$H68*'Activity data'!BH10*Constants!$H86*FracLEACHMM*MMLeachEF*NtoN2O*kgtoGg,IF('Net zero activities &amp; levers'!$C$14="On",Constants!$H68*'Net zero Activity data'!BH10*Constants!$H86*FracLEACHMM*MMLeachEF*NtoN2O*kgtoGg,"ERROR"))</f>
        <v>0.10062173504543424</v>
      </c>
      <c r="AP1206" s="94">
        <f>IF('Net zero activities &amp; levers'!$C$14="Off",Constants!$H68*'Activity data'!BI10*Constants!$H86*FracLEACHMM*MMLeachEF*NtoN2O*kgtoGg,IF('Net zero activities &amp; levers'!$C$14="On",Constants!$H68*'Net zero Activity data'!BI10*Constants!$H86*FracLEACHMM*MMLeachEF*NtoN2O*kgtoGg,"ERROR"))</f>
        <v>0.10495893165406156</v>
      </c>
      <c r="AQ1206" s="94">
        <f>IF('Net zero activities &amp; levers'!$C$14="Off",Constants!$H68*'Activity data'!BJ10*Constants!$H86*FracLEACHMM*MMLeachEF*NtoN2O*kgtoGg,IF('Net zero activities &amp; levers'!$C$14="On",Constants!$H68*'Net zero Activity data'!BJ10*Constants!$H86*FracLEACHMM*MMLeachEF*NtoN2O*kgtoGg,"ERROR"))</f>
        <v>0.10952672051483585</v>
      </c>
      <c r="AR1206" s="94">
        <f>IF('Net zero activities &amp; levers'!$C$14="Off",Constants!$H68*'Activity data'!BK10*Constants!$H86*FracLEACHMM*MMLeachEF*NtoN2O*kgtoGg,IF('Net zero activities &amp; levers'!$C$14="On",Constants!$H68*'Net zero Activity data'!BK10*Constants!$H86*FracLEACHMM*MMLeachEF*NtoN2O*kgtoGg,"ERROR"))</f>
        <v>0.11434225005471457</v>
      </c>
      <c r="AS1206" s="94">
        <f>IF('Net zero activities &amp; levers'!$C$14="Off",Constants!$H68*'Activity data'!BL10*Constants!$H86*FracLEACHMM*MMLeachEF*NtoN2O*kgtoGg,IF('Net zero activities &amp; levers'!$C$14="On",Constants!$H68*'Net zero Activity data'!BL10*Constants!$H86*FracLEACHMM*MMLeachEF*NtoN2O*kgtoGg,"ERROR"))</f>
        <v>0.11942245706952602</v>
      </c>
      <c r="AT1206" s="94">
        <f>IF('Net zero activities &amp; levers'!$C$14="Off",Constants!$H68*'Activity data'!BM10*Constants!$H86*FracLEACHMM*MMLeachEF*NtoN2O*kgtoGg,IF('Net zero activities &amp; levers'!$C$14="On",Constants!$H68*'Net zero Activity data'!BM10*Constants!$H86*FracLEACHMM*MMLeachEF*NtoN2O*kgtoGg,"ERROR"))</f>
        <v>0.12445801961268657</v>
      </c>
      <c r="AU1206" s="94">
        <f>IF('Net zero activities &amp; levers'!$C$14="Off",Constants!$H68*'Activity data'!BN10*Constants!$H86*FracLEACHMM*MMLeachEF*NtoN2O*kgtoGg,IF('Net zero activities &amp; levers'!$C$14="On",Constants!$H68*'Net zero Activity data'!BN10*Constants!$H86*FracLEACHMM*MMLeachEF*NtoN2O*kgtoGg,"ERROR"))</f>
        <v>0.12976322686402902</v>
      </c>
      <c r="AV1206" s="94">
        <f>IF('Net zero activities &amp; levers'!$C$14="Off",Constants!$H68*'Activity data'!BO10*Constants!$H86*FracLEACHMM*MMLeachEF*NtoN2O*kgtoGg,IF('Net zero activities &amp; levers'!$C$14="On",Constants!$H68*'Net zero Activity data'!BO10*Constants!$H86*FracLEACHMM*MMLeachEF*NtoN2O*kgtoGg,"ERROR"))</f>
        <v>0.13546448505143638</v>
      </c>
      <c r="AW1206" s="94">
        <f>IF('Net zero activities &amp; levers'!$C$14="Off",Constants!$H68*'Activity data'!BP10*Constants!$H86*FracLEACHMM*MMLeachEF*NtoN2O*kgtoGg,IF('Net zero activities &amp; levers'!$C$14="On",Constants!$H68*'Net zero Activity data'!BP10*Constants!$H86*FracLEACHMM*MMLeachEF*NtoN2O*kgtoGg,"ERROR"))</f>
        <v>0.14152327253928215</v>
      </c>
      <c r="AY1206" s="79"/>
    </row>
    <row r="1207" spans="1:51" x14ac:dyDescent="0.25">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4.4581709989822945E-3</v>
      </c>
      <c r="T1207" s="94">
        <f>IF('Net zero activities &amp; levers'!$C$14="Off",Constants!$H69*'Activity data'!AM11*Constants!$H87*FracLEACHMM*MMLeachEF*NtoN2O*kgtoGg,IF('Net zero activities &amp; levers'!$C$14="On",Constants!$H69*'Net zero Activity data'!AM11*Constants!$H87*FracLEACHMM*MMLeachEF*NtoN2O*kgtoGg,"ERROR"))</f>
        <v>4.4610980917274045E-3</v>
      </c>
      <c r="U1207" s="94">
        <f>IF('Net zero activities &amp; levers'!$C$14="Off",Constants!$H69*'Activity data'!AN11*Constants!$H87*FracLEACHMM*MMLeachEF*NtoN2O*kgtoGg,IF('Net zero activities &amp; levers'!$C$14="On",Constants!$H69*'Net zero Activity data'!AN11*Constants!$H87*FracLEACHMM*MMLeachEF*NtoN2O*kgtoGg,"ERROR"))</f>
        <v>4.4595819749100821E-3</v>
      </c>
      <c r="V1207" s="94">
        <f>IF('Net zero activities &amp; levers'!$C$14="Off",Constants!$H69*'Activity data'!AO11*Constants!$H87*FracLEACHMM*MMLeachEF*NtoN2O*kgtoGg,IF('Net zero activities &amp; levers'!$C$14="On",Constants!$H69*'Net zero Activity data'!AO11*Constants!$H87*FracLEACHMM*MMLeachEF*NtoN2O*kgtoGg,"ERROR"))</f>
        <v>4.4591492889482038E-3</v>
      </c>
      <c r="W1207" s="94">
        <f>IF('Net zero activities &amp; levers'!$C$14="Off",Constants!$H69*'Activity data'!AP11*Constants!$H87*FracLEACHMM*MMLeachEF*NtoN2O*kgtoGg,IF('Net zero activities &amp; levers'!$C$14="On",Constants!$H69*'Net zero Activity data'!AP11*Constants!$H87*FracLEACHMM*MMLeachEF*NtoN2O*kgtoGg,"ERROR"))</f>
        <v>4.4637731513944437E-3</v>
      </c>
      <c r="X1207" s="94">
        <f>IF('Net zero activities &amp; levers'!$C$14="Off",Constants!$H69*'Activity data'!AQ11*Constants!$H87*FracLEACHMM*MMLeachEF*NtoN2O*kgtoGg,IF('Net zero activities &amp; levers'!$C$14="On",Constants!$H69*'Net zero Activity data'!AQ11*Constants!$H87*FracLEACHMM*MMLeachEF*NtoN2O*kgtoGg,"ERROR"))</f>
        <v>4.4712731698915899E-3</v>
      </c>
      <c r="Y1207" s="94">
        <f>IF('Net zero activities &amp; levers'!$C$14="Off",Constants!$H69*'Activity data'!AR11*Constants!$H87*FracLEACHMM*MMLeachEF*NtoN2O*kgtoGg,IF('Net zero activities &amp; levers'!$C$14="On",Constants!$H69*'Net zero Activity data'!AR11*Constants!$H87*FracLEACHMM*MMLeachEF*NtoN2O*kgtoGg,"ERROR"))</f>
        <v>4.4784042673409168E-3</v>
      </c>
      <c r="Z1207" s="94">
        <f>IF('Net zero activities &amp; levers'!$C$14="Off",Constants!$H69*'Activity data'!AS11*Constants!$H87*FracLEACHMM*MMLeachEF*NtoN2O*kgtoGg,IF('Net zero activities &amp; levers'!$C$14="On",Constants!$H69*'Net zero Activity data'!AS11*Constants!$H87*FracLEACHMM*MMLeachEF*NtoN2O*kgtoGg,"ERROR"))</f>
        <v>4.485241386431282E-3</v>
      </c>
      <c r="AA1207" s="94">
        <f>IF('Net zero activities &amp; levers'!$C$14="Off",Constants!$H69*'Activity data'!AT11*Constants!$H87*FracLEACHMM*MMLeachEF*NtoN2O*kgtoGg,IF('Net zero activities &amp; levers'!$C$14="On",Constants!$H69*'Net zero Activity data'!AT11*Constants!$H87*FracLEACHMM*MMLeachEF*NtoN2O*kgtoGg,"ERROR"))</f>
        <v>4.4917527438929237E-3</v>
      </c>
      <c r="AB1207" s="94">
        <f>IF('Net zero activities &amp; levers'!$C$14="Off",Constants!$H69*'Activity data'!AU11*Constants!$H87*FracLEACHMM*MMLeachEF*NtoN2O*kgtoGg,IF('Net zero activities &amp; levers'!$C$14="On",Constants!$H69*'Net zero Activity data'!AU11*Constants!$H87*FracLEACHMM*MMLeachEF*NtoN2O*kgtoGg,"ERROR"))</f>
        <v>4.498084693555734E-3</v>
      </c>
      <c r="AC1207" s="94">
        <f>IF('Net zero activities &amp; levers'!$C$14="Off",Constants!$H69*'Activity data'!AV11*Constants!$H87*FracLEACHMM*MMLeachEF*NtoN2O*kgtoGg,IF('Net zero activities &amp; levers'!$C$14="On",Constants!$H69*'Net zero Activity data'!AV11*Constants!$H87*FracLEACHMM*MMLeachEF*NtoN2O*kgtoGg,"ERROR"))</f>
        <v>4.5043547728788359E-3</v>
      </c>
      <c r="AD1207" s="94">
        <f>IF('Net zero activities &amp; levers'!$C$14="Off",Constants!$H69*'Activity data'!AW11*Constants!$H87*FracLEACHMM*MMLeachEF*NtoN2O*kgtoGg,IF('Net zero activities &amp; levers'!$C$14="On",Constants!$H69*'Net zero Activity data'!AW11*Constants!$H87*FracLEACHMM*MMLeachEF*NtoN2O*kgtoGg,"ERROR"))</f>
        <v>4.510532278085972E-3</v>
      </c>
      <c r="AE1207" s="94">
        <f>IF('Net zero activities &amp; levers'!$C$14="Off",Constants!$H69*'Activity data'!AX11*Constants!$H87*FracLEACHMM*MMLeachEF*NtoN2O*kgtoGg,IF('Net zero activities &amp; levers'!$C$14="On",Constants!$H69*'Net zero Activity data'!AX11*Constants!$H87*FracLEACHMM*MMLeachEF*NtoN2O*kgtoGg,"ERROR"))</f>
        <v>4.5166262135033974E-3</v>
      </c>
      <c r="AF1207" s="94">
        <f>IF('Net zero activities &amp; levers'!$C$14="Off",Constants!$H69*'Activity data'!AY11*Constants!$H87*FracLEACHMM*MMLeachEF*NtoN2O*kgtoGg,IF('Net zero activities &amp; levers'!$C$14="On",Constants!$H69*'Net zero Activity data'!AY11*Constants!$H87*FracLEACHMM*MMLeachEF*NtoN2O*kgtoGg,"ERROR"))</f>
        <v>4.5226631659848722E-3</v>
      </c>
      <c r="AG1207" s="94">
        <f>IF('Net zero activities &amp; levers'!$C$14="Off",Constants!$H69*'Activity data'!AZ11*Constants!$H87*FracLEACHMM*MMLeachEF*NtoN2O*kgtoGg,IF('Net zero activities &amp; levers'!$C$14="On",Constants!$H69*'Net zero Activity data'!AZ11*Constants!$H87*FracLEACHMM*MMLeachEF*NtoN2O*kgtoGg,"ERROR"))</f>
        <v>4.5286797298434598E-3</v>
      </c>
      <c r="AH1207" s="94">
        <f>IF('Net zero activities &amp; levers'!$C$14="Off",Constants!$H69*'Activity data'!BA11*Constants!$H87*FracLEACHMM*MMLeachEF*NtoN2O*kgtoGg,IF('Net zero activities &amp; levers'!$C$14="On",Constants!$H69*'Net zero Activity data'!BA11*Constants!$H87*FracLEACHMM*MMLeachEF*NtoN2O*kgtoGg,"ERROR"))</f>
        <v>4.5346258681925782E-3</v>
      </c>
      <c r="AI1207" s="94">
        <f>IF('Net zero activities &amp; levers'!$C$14="Off",Constants!$H69*'Activity data'!BB11*Constants!$H87*FracLEACHMM*MMLeachEF*NtoN2O*kgtoGg,IF('Net zero activities &amp; levers'!$C$14="On",Constants!$H69*'Net zero Activity data'!BB11*Constants!$H87*FracLEACHMM*MMLeachEF*NtoN2O*kgtoGg,"ERROR"))</f>
        <v>4.5405768629306698E-3</v>
      </c>
      <c r="AJ1207" s="94">
        <f>IF('Net zero activities &amp; levers'!$C$14="Off",Constants!$H69*'Activity data'!BC11*Constants!$H87*FracLEACHMM*MMLeachEF*NtoN2O*kgtoGg,IF('Net zero activities &amp; levers'!$C$14="On",Constants!$H69*'Net zero Activity data'!BC11*Constants!$H87*FracLEACHMM*MMLeachEF*NtoN2O*kgtoGg,"ERROR"))</f>
        <v>4.5464705257573486E-3</v>
      </c>
      <c r="AK1207" s="94">
        <f>IF('Net zero activities &amp; levers'!$C$14="Off",Constants!$H69*'Activity data'!BD11*Constants!$H87*FracLEACHMM*MMLeachEF*NtoN2O*kgtoGg,IF('Net zero activities &amp; levers'!$C$14="On",Constants!$H69*'Net zero Activity data'!BD11*Constants!$H87*FracLEACHMM*MMLeachEF*NtoN2O*kgtoGg,"ERROR"))</f>
        <v>4.5521570128301964E-3</v>
      </c>
      <c r="AL1207" s="94">
        <f>IF('Net zero activities &amp; levers'!$C$14="Off",Constants!$H69*'Activity data'!BE11*Constants!$H87*FracLEACHMM*MMLeachEF*NtoN2O*kgtoGg,IF('Net zero activities &amp; levers'!$C$14="On",Constants!$H69*'Net zero Activity data'!BE11*Constants!$H87*FracLEACHMM*MMLeachEF*NtoN2O*kgtoGg,"ERROR"))</f>
        <v>4.5575828912470711E-3</v>
      </c>
      <c r="AM1207" s="94">
        <f>IF('Net zero activities &amp; levers'!$C$14="Off",Constants!$H69*'Activity data'!BF11*Constants!$H87*FracLEACHMM*MMLeachEF*NtoN2O*kgtoGg,IF('Net zero activities &amp; levers'!$C$14="On",Constants!$H69*'Net zero Activity data'!BF11*Constants!$H87*FracLEACHMM*MMLeachEF*NtoN2O*kgtoGg,"ERROR"))</f>
        <v>4.5627518435696962E-3</v>
      </c>
      <c r="AN1207" s="94">
        <f>IF('Net zero activities &amp; levers'!$C$14="Off",Constants!$H69*'Activity data'!BG11*Constants!$H87*FracLEACHMM*MMLeachEF*NtoN2O*kgtoGg,IF('Net zero activities &amp; levers'!$C$14="On",Constants!$H69*'Net zero Activity data'!BG11*Constants!$H87*FracLEACHMM*MMLeachEF*NtoN2O*kgtoGg,"ERROR"))</f>
        <v>4.5677660955520385E-3</v>
      </c>
      <c r="AO1207" s="94">
        <f>IF('Net zero activities &amp; levers'!$C$14="Off",Constants!$H69*'Activity data'!BH11*Constants!$H87*FracLEACHMM*MMLeachEF*NtoN2O*kgtoGg,IF('Net zero activities &amp; levers'!$C$14="On",Constants!$H69*'Net zero Activity data'!BH11*Constants!$H87*FracLEACHMM*MMLeachEF*NtoN2O*kgtoGg,"ERROR"))</f>
        <v>4.5724301465395233E-3</v>
      </c>
      <c r="AP1207" s="94">
        <f>IF('Net zero activities &amp; levers'!$C$14="Off",Constants!$H69*'Activity data'!BI11*Constants!$H87*FracLEACHMM*MMLeachEF*NtoN2O*kgtoGg,IF('Net zero activities &amp; levers'!$C$14="On",Constants!$H69*'Net zero Activity data'!BI11*Constants!$H87*FracLEACHMM*MMLeachEF*NtoN2O*kgtoGg,"ERROR"))</f>
        <v>4.5767789562386934E-3</v>
      </c>
      <c r="AQ1207" s="94">
        <f>IF('Net zero activities &amp; levers'!$C$14="Off",Constants!$H69*'Activity data'!BJ11*Constants!$H87*FracLEACHMM*MMLeachEF*NtoN2O*kgtoGg,IF('Net zero activities &amp; levers'!$C$14="On",Constants!$H69*'Net zero Activity data'!BJ11*Constants!$H87*FracLEACHMM*MMLeachEF*NtoN2O*kgtoGg,"ERROR"))</f>
        <v>4.5808271676653408E-3</v>
      </c>
      <c r="AR1207" s="94">
        <f>IF('Net zero activities &amp; levers'!$C$14="Off",Constants!$H69*'Activity data'!BK11*Constants!$H87*FracLEACHMM*MMLeachEF*NtoN2O*kgtoGg,IF('Net zero activities &amp; levers'!$C$14="On",Constants!$H69*'Net zero Activity data'!BK11*Constants!$H87*FracLEACHMM*MMLeachEF*NtoN2O*kgtoGg,"ERROR"))</f>
        <v>4.5845132132215621E-3</v>
      </c>
      <c r="AS1207" s="94">
        <f>IF('Net zero activities &amp; levers'!$C$14="Off",Constants!$H69*'Activity data'!BL11*Constants!$H87*FracLEACHMM*MMLeachEF*NtoN2O*kgtoGg,IF('Net zero activities &amp; levers'!$C$14="On",Constants!$H69*'Net zero Activity data'!BL11*Constants!$H87*FracLEACHMM*MMLeachEF*NtoN2O*kgtoGg,"ERROR"))</f>
        <v>4.5877693834176433E-3</v>
      </c>
      <c r="AT1207" s="94">
        <f>IF('Net zero activities &amp; levers'!$C$14="Off",Constants!$H69*'Activity data'!BM11*Constants!$H87*FracLEACHMM*MMLeachEF*NtoN2O*kgtoGg,IF('Net zero activities &amp; levers'!$C$14="On",Constants!$H69*'Net zero Activity data'!BM11*Constants!$H87*FracLEACHMM*MMLeachEF*NtoN2O*kgtoGg,"ERROR"))</f>
        <v>4.5904470581737663E-3</v>
      </c>
      <c r="AU1207" s="94">
        <f>IF('Net zero activities &amp; levers'!$C$14="Off",Constants!$H69*'Activity data'!BN11*Constants!$H87*FracLEACHMM*MMLeachEF*NtoN2O*kgtoGg,IF('Net zero activities &amp; levers'!$C$14="On",Constants!$H69*'Net zero Activity data'!BN11*Constants!$H87*FracLEACHMM*MMLeachEF*NtoN2O*kgtoGg,"ERROR"))</f>
        <v>4.5926983315877348E-3</v>
      </c>
      <c r="AV1207" s="94">
        <f>IF('Net zero activities &amp; levers'!$C$14="Off",Constants!$H69*'Activity data'!BO11*Constants!$H87*FracLEACHMM*MMLeachEF*NtoN2O*kgtoGg,IF('Net zero activities &amp; levers'!$C$14="On",Constants!$H69*'Net zero Activity data'!BO11*Constants!$H87*FracLEACHMM*MMLeachEF*NtoN2O*kgtoGg,"ERROR"))</f>
        <v>4.5945852867812966E-3</v>
      </c>
      <c r="AW1207" s="94">
        <f>IF('Net zero activities &amp; levers'!$C$14="Off",Constants!$H69*'Activity data'!BP11*Constants!$H87*FracLEACHMM*MMLeachEF*NtoN2O*kgtoGg,IF('Net zero activities &amp; levers'!$C$14="On",Constants!$H69*'Net zero Activity data'!BP11*Constants!$H87*FracLEACHMM*MMLeachEF*NtoN2O*kgtoGg,"ERROR"))</f>
        <v>4.5960188686608441E-3</v>
      </c>
      <c r="AY1207" s="79"/>
    </row>
    <row r="1208" spans="1:51" x14ac:dyDescent="0.25">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3.7083959035202588E-3</v>
      </c>
      <c r="T1208" s="94">
        <f>IF('Net zero activities &amp; levers'!$C$14="Off",Constants!$H70*'Activity data'!AM12*Constants!$H88*FracLEACHMM*MMLeachEF*NtoN2O*kgtoGg,IF('Net zero activities &amp; levers'!$C$14="On",Constants!$H70*'Net zero Activity data'!AM12*Constants!$H88*FracLEACHMM*MMLeachEF*NtoN2O*kgtoGg,"ERROR"))</f>
        <v>3.7108307178752185E-3</v>
      </c>
      <c r="U1208" s="94">
        <f>IF('Net zero activities &amp; levers'!$C$14="Off",Constants!$H70*'Activity data'!AN12*Constants!$H88*FracLEACHMM*MMLeachEF*NtoN2O*kgtoGg,IF('Net zero activities &amp; levers'!$C$14="On",Constants!$H70*'Net zero Activity data'!AN12*Constants!$H88*FracLEACHMM*MMLeachEF*NtoN2O*kgtoGg,"ERROR"))</f>
        <v>3.7095695815491572E-3</v>
      </c>
      <c r="V1208" s="94">
        <f>IF('Net zero activities &amp; levers'!$C$14="Off",Constants!$H70*'Activity data'!AO12*Constants!$H88*FracLEACHMM*MMLeachEF*NtoN2O*kgtoGg,IF('Net zero activities &amp; levers'!$C$14="On",Constants!$H70*'Net zero Activity data'!AO12*Constants!$H88*FracLEACHMM*MMLeachEF*NtoN2O*kgtoGg,"ERROR"))</f>
        <v>3.7092096647023355E-3</v>
      </c>
      <c r="W1208" s="94">
        <f>IF('Net zero activities &amp; levers'!$C$14="Off",Constants!$H70*'Activity data'!AP12*Constants!$H88*FracLEACHMM*MMLeachEF*NtoN2O*kgtoGg,IF('Net zero activities &amp; levers'!$C$14="On",Constants!$H70*'Net zero Activity data'!AP12*Constants!$H88*FracLEACHMM*MMLeachEF*NtoN2O*kgtoGg,"ERROR"))</f>
        <v>3.7130558860693471E-3</v>
      </c>
      <c r="X1208" s="94">
        <f>IF('Net zero activities &amp; levers'!$C$14="Off",Constants!$H70*'Activity data'!AQ12*Constants!$H88*FracLEACHMM*MMLeachEF*NtoN2O*kgtoGg,IF('Net zero activities &amp; levers'!$C$14="On",Constants!$H70*'Net zero Activity data'!AQ12*Constants!$H88*FracLEACHMM*MMLeachEF*NtoN2O*kgtoGg,"ERROR"))</f>
        <v>3.7192945516291683E-3</v>
      </c>
      <c r="Y1208" s="94">
        <f>IF('Net zero activities &amp; levers'!$C$14="Off",Constants!$H70*'Activity data'!AR12*Constants!$H88*FracLEACHMM*MMLeachEF*NtoN2O*kgtoGg,IF('Net zero activities &amp; levers'!$C$14="On",Constants!$H70*'Net zero Activity data'!AR12*Constants!$H88*FracLEACHMM*MMLeachEF*NtoN2O*kgtoGg,"ERROR"))</f>
        <v>3.7252263412744561E-3</v>
      </c>
      <c r="Z1208" s="94">
        <f>IF('Net zero activities &amp; levers'!$C$14="Off",Constants!$H70*'Activity data'!AS12*Constants!$H88*FracLEACHMM*MMLeachEF*NtoN2O*kgtoGg,IF('Net zero activities &amp; levers'!$C$14="On",Constants!$H70*'Net zero Activity data'!AS12*Constants!$H88*FracLEACHMM*MMLeachEF*NtoN2O*kgtoGg,"ERROR"))</f>
        <v>3.7309135938343898E-3</v>
      </c>
      <c r="AA1208" s="94">
        <f>IF('Net zero activities &amp; levers'!$C$14="Off",Constants!$H70*'Activity data'!AT12*Constants!$H88*FracLEACHMM*MMLeachEF*NtoN2O*kgtoGg,IF('Net zero activities &amp; levers'!$C$14="On",Constants!$H70*'Net zero Activity data'!AT12*Constants!$H88*FracLEACHMM*MMLeachEF*NtoN2O*kgtoGg,"ERROR"))</f>
        <v>3.736329871348784E-3</v>
      </c>
      <c r="AB1208" s="94">
        <f>IF('Net zero activities &amp; levers'!$C$14="Off",Constants!$H70*'Activity data'!AU12*Constants!$H88*FracLEACHMM*MMLeachEF*NtoN2O*kgtoGg,IF('Net zero activities &amp; levers'!$C$14="On",Constants!$H70*'Net zero Activity data'!AU12*Constants!$H88*FracLEACHMM*MMLeachEF*NtoN2O*kgtoGg,"ERROR"))</f>
        <v>3.7415969138638022E-3</v>
      </c>
      <c r="AC1208" s="94">
        <f>IF('Net zero activities &amp; levers'!$C$14="Off",Constants!$H70*'Activity data'!AV12*Constants!$H88*FracLEACHMM*MMLeachEF*NtoN2O*kgtoGg,IF('Net zero activities &amp; levers'!$C$14="On",Constants!$H70*'Net zero Activity data'!AV12*Constants!$H88*FracLEACHMM*MMLeachEF*NtoN2O*kgtoGg,"ERROR"))</f>
        <v>3.7468124913914136E-3</v>
      </c>
      <c r="AD1208" s="94">
        <f>IF('Net zero activities &amp; levers'!$C$14="Off",Constants!$H70*'Activity data'!AW12*Constants!$H88*FracLEACHMM*MMLeachEF*NtoN2O*kgtoGg,IF('Net zero activities &amp; levers'!$C$14="On",Constants!$H70*'Net zero Activity data'!AW12*Constants!$H88*FracLEACHMM*MMLeachEF*NtoN2O*kgtoGg,"ERROR"))</f>
        <v>3.7519510639157407E-3</v>
      </c>
      <c r="AE1208" s="94">
        <f>IF('Net zero activities &amp; levers'!$C$14="Off",Constants!$H70*'Activity data'!AX12*Constants!$H88*FracLEACHMM*MMLeachEF*NtoN2O*kgtoGg,IF('Net zero activities &amp; levers'!$C$14="On",Constants!$H70*'Net zero Activity data'!AX12*Constants!$H88*FracLEACHMM*MMLeachEF*NtoN2O*kgtoGg,"ERROR"))</f>
        <v>3.7570201214156547E-3</v>
      </c>
      <c r="AF1208" s="94">
        <f>IF('Net zero activities &amp; levers'!$C$14="Off",Constants!$H70*'Activity data'!AY12*Constants!$H88*FracLEACHMM*MMLeachEF*NtoN2O*kgtoGg,IF('Net zero activities &amp; levers'!$C$14="On",Constants!$H70*'Net zero Activity data'!AY12*Constants!$H88*FracLEACHMM*MMLeachEF*NtoN2O*kgtoGg,"ERROR"))</f>
        <v>3.7620417793684698E-3</v>
      </c>
      <c r="AG1208" s="94">
        <f>IF('Net zero activities &amp; levers'!$C$14="Off",Constants!$H70*'Activity data'!AZ12*Constants!$H88*FracLEACHMM*MMLeachEF*NtoN2O*kgtoGg,IF('Net zero activities &amp; levers'!$C$14="On",Constants!$H70*'Net zero Activity data'!AZ12*Constants!$H88*FracLEACHMM*MMLeachEF*NtoN2O*kgtoGg,"ERROR"))</f>
        <v>3.7670464776565233E-3</v>
      </c>
      <c r="AH1208" s="94">
        <f>IF('Net zero activities &amp; levers'!$C$14="Off",Constants!$H70*'Activity data'!BA12*Constants!$H88*FracLEACHMM*MMLeachEF*NtoN2O*kgtoGg,IF('Net zero activities &amp; levers'!$C$14="On",Constants!$H70*'Net zero Activity data'!BA12*Constants!$H88*FracLEACHMM*MMLeachEF*NtoN2O*kgtoGg,"ERROR"))</f>
        <v>3.7719925945956605E-3</v>
      </c>
      <c r="AI1208" s="94">
        <f>IF('Net zero activities &amp; levers'!$C$14="Off",Constants!$H70*'Activity data'!BB12*Constants!$H88*FracLEACHMM*MMLeachEF*NtoN2O*kgtoGg,IF('Net zero activities &amp; levers'!$C$14="On",Constants!$H70*'Net zero Activity data'!BB12*Constants!$H88*FracLEACHMM*MMLeachEF*NtoN2O*kgtoGg,"ERROR"))</f>
        <v>3.7769427511763856E-3</v>
      </c>
      <c r="AJ1208" s="94">
        <f>IF('Net zero activities &amp; levers'!$C$14="Off",Constants!$H70*'Activity data'!BC12*Constants!$H88*FracLEACHMM*MMLeachEF*NtoN2O*kgtoGg,IF('Net zero activities &amp; levers'!$C$14="On",Constants!$H70*'Net zero Activity data'!BC12*Constants!$H88*FracLEACHMM*MMLeachEF*NtoN2O*kgtoGg,"ERROR"))</f>
        <v>3.7818452179252324E-3</v>
      </c>
      <c r="AK1208" s="94">
        <f>IF('Net zero activities &amp; levers'!$C$14="Off",Constants!$H70*'Activity data'!BD12*Constants!$H88*FracLEACHMM*MMLeachEF*NtoN2O*kgtoGg,IF('Net zero activities &amp; levers'!$C$14="On",Constants!$H70*'Net zero Activity data'!BD12*Constants!$H88*FracLEACHMM*MMLeachEF*NtoN2O*kgtoGg,"ERROR"))</f>
        <v>3.7865753517337332E-3</v>
      </c>
      <c r="AL1208" s="94">
        <f>IF('Net zero activities &amp; levers'!$C$14="Off",Constants!$H70*'Activity data'!BE12*Constants!$H88*FracLEACHMM*MMLeachEF*NtoN2O*kgtoGg,IF('Net zero activities &amp; levers'!$C$14="On",Constants!$H70*'Net zero Activity data'!BE12*Constants!$H88*FracLEACHMM*MMLeachEF*NtoN2O*kgtoGg,"ERROR"))</f>
        <v>3.7910887060439956E-3</v>
      </c>
      <c r="AM1208" s="94">
        <f>IF('Net zero activities &amp; levers'!$C$14="Off",Constants!$H70*'Activity data'!BF12*Constants!$H88*FracLEACHMM*MMLeachEF*NtoN2O*kgtoGg,IF('Net zero activities &amp; levers'!$C$14="On",Constants!$H70*'Net zero Activity data'!BF12*Constants!$H88*FracLEACHMM*MMLeachEF*NtoN2O*kgtoGg,"ERROR"))</f>
        <v>3.7953883440845922E-3</v>
      </c>
      <c r="AN1208" s="94">
        <f>IF('Net zero activities &amp; levers'!$C$14="Off",Constants!$H70*'Activity data'!BG12*Constants!$H88*FracLEACHMM*MMLeachEF*NtoN2O*kgtoGg,IF('Net zero activities &amp; levers'!$C$14="On",Constants!$H70*'Net zero Activity data'!BG12*Constants!$H88*FracLEACHMM*MMLeachEF*NtoN2O*kgtoGg,"ERROR"))</f>
        <v>3.7995592992845569E-3</v>
      </c>
      <c r="AO1208" s="94">
        <f>IF('Net zero activities &amp; levers'!$C$14="Off",Constants!$H70*'Activity data'!BH12*Constants!$H88*FracLEACHMM*MMLeachEF*NtoN2O*kgtoGg,IF('Net zero activities &amp; levers'!$C$14="On",Constants!$H70*'Net zero Activity data'!BH12*Constants!$H88*FracLEACHMM*MMLeachEF*NtoN2O*kgtoGg,"ERROR"))</f>
        <v>3.8034389502848774E-3</v>
      </c>
      <c r="AP1208" s="94">
        <f>IF('Net zero activities &amp; levers'!$C$14="Off",Constants!$H70*'Activity data'!BI12*Constants!$H88*FracLEACHMM*MMLeachEF*NtoN2O*kgtoGg,IF('Net zero activities &amp; levers'!$C$14="On",Constants!$H70*'Net zero Activity data'!BI12*Constants!$H88*FracLEACHMM*MMLeachEF*NtoN2O*kgtoGg,"ERROR"))</f>
        <v>3.8070563772694571E-3</v>
      </c>
      <c r="AQ1208" s="94">
        <f>IF('Net zero activities &amp; levers'!$C$14="Off",Constants!$H70*'Activity data'!BJ12*Constants!$H88*FracLEACHMM*MMLeachEF*NtoN2O*kgtoGg,IF('Net zero activities &amp; levers'!$C$14="On",Constants!$H70*'Net zero Activity data'!BJ12*Constants!$H88*FracLEACHMM*MMLeachEF*NtoN2O*kgtoGg,"ERROR"))</f>
        <v>3.8104237605920328E-3</v>
      </c>
      <c r="AR1208" s="94">
        <f>IF('Net zero activities &amp; levers'!$C$14="Off",Constants!$H70*'Activity data'!BK12*Constants!$H88*FracLEACHMM*MMLeachEF*NtoN2O*kgtoGg,IF('Net zero activities &amp; levers'!$C$14="On",Constants!$H70*'Net zero Activity data'!BK12*Constants!$H88*FracLEACHMM*MMLeachEF*NtoN2O*kgtoGg,"ERROR"))</f>
        <v>3.8134898870918915E-3</v>
      </c>
      <c r="AS1208" s="94">
        <f>IF('Net zero activities &amp; levers'!$C$14="Off",Constants!$H70*'Activity data'!BL12*Constants!$H88*FracLEACHMM*MMLeachEF*NtoN2O*kgtoGg,IF('Net zero activities &amp; levers'!$C$14="On",Constants!$H70*'Net zero Activity data'!BL12*Constants!$H88*FracLEACHMM*MMLeachEF*NtoN2O*kgtoGg,"ERROR"))</f>
        <v>3.8161984346597329E-3</v>
      </c>
      <c r="AT1208" s="94">
        <f>IF('Net zero activities &amp; levers'!$C$14="Off",Constants!$H70*'Activity data'!BM12*Constants!$H88*FracLEACHMM*MMLeachEF*NtoN2O*kgtoGg,IF('Net zero activities &amp; levers'!$C$14="On",Constants!$H70*'Net zero Activity data'!BM12*Constants!$H88*FracLEACHMM*MMLeachEF*NtoN2O*kgtoGg,"ERROR"))</f>
        <v>3.8184257781373244E-3</v>
      </c>
      <c r="AU1208" s="94">
        <f>IF('Net zero activities &amp; levers'!$C$14="Off",Constants!$H70*'Activity data'!BN12*Constants!$H88*FracLEACHMM*MMLeachEF*NtoN2O*kgtoGg,IF('Net zero activities &amp; levers'!$C$14="On",Constants!$H70*'Net zero Activity data'!BN12*Constants!$H88*FracLEACHMM*MMLeachEF*NtoN2O*kgtoGg,"ERROR"))</f>
        <v>3.8202984324406178E-3</v>
      </c>
      <c r="AV1208" s="94">
        <f>IF('Net zero activities &amp; levers'!$C$14="Off",Constants!$H70*'Activity data'!BO12*Constants!$H88*FracLEACHMM*MMLeachEF*NtoN2O*kgtoGg,IF('Net zero activities &amp; levers'!$C$14="On",Constants!$H70*'Net zero Activity data'!BO12*Constants!$H88*FracLEACHMM*MMLeachEF*NtoN2O*kgtoGg,"ERROR"))</f>
        <v>3.8218680395533831E-3</v>
      </c>
      <c r="AW1208" s="94">
        <f>IF('Net zero activities &amp; levers'!$C$14="Off",Constants!$H70*'Activity data'!BP12*Constants!$H88*FracLEACHMM*MMLeachEF*NtoN2O*kgtoGg,IF('Net zero activities &amp; levers'!$C$14="On",Constants!$H70*'Net zero Activity data'!BP12*Constants!$H88*FracLEACHMM*MMLeachEF*NtoN2O*kgtoGg,"ERROR"))</f>
        <v>3.8230605216655962E-3</v>
      </c>
      <c r="AY1208" s="79"/>
    </row>
    <row r="1209" spans="1:51" x14ac:dyDescent="0.25">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5.6066630759729153E-4</v>
      </c>
      <c r="T1209" s="94">
        <f>IF('Net zero activities &amp; levers'!$C$14="Off",Constants!$H71*'Activity data'!AM13*Constants!$H89*FracLEACHMM*MMLeachEF*NtoN2O*kgtoGg,IF('Net zero activities &amp; levers'!$C$14="On",Constants!$H71*'Net zero Activity data'!AM13*Constants!$H89*FracLEACHMM*MMLeachEF*NtoN2O*kgtoGg,"ERROR"))</f>
        <v>5.6157634290112345E-4</v>
      </c>
      <c r="U1209" s="94">
        <f>IF('Net zero activities &amp; levers'!$C$14="Off",Constants!$H71*'Activity data'!AN13*Constants!$H89*FracLEACHMM*MMLeachEF*NtoN2O*kgtoGg,IF('Net zero activities &amp; levers'!$C$14="On",Constants!$H71*'Net zero Activity data'!AN13*Constants!$H89*FracLEACHMM*MMLeachEF*NtoN2O*kgtoGg,"ERROR"))</f>
        <v>5.6159613547716977E-4</v>
      </c>
      <c r="V1209" s="94">
        <f>IF('Net zero activities &amp; levers'!$C$14="Off",Constants!$H71*'Activity data'!AO13*Constants!$H89*FracLEACHMM*MMLeachEF*NtoN2O*kgtoGg,IF('Net zero activities &amp; levers'!$C$14="On",Constants!$H71*'Net zero Activity data'!AO13*Constants!$H89*FracLEACHMM*MMLeachEF*NtoN2O*kgtoGg,"ERROR"))</f>
        <v>5.6178683196627093E-4</v>
      </c>
      <c r="W1209" s="94">
        <f>IF('Net zero activities &amp; levers'!$C$14="Off",Constants!$H71*'Activity data'!AP13*Constants!$H89*FracLEACHMM*MMLeachEF*NtoN2O*kgtoGg,IF('Net zero activities &amp; levers'!$C$14="On",Constants!$H71*'Net zero Activity data'!AP13*Constants!$H89*FracLEACHMM*MMLeachEF*NtoN2O*kgtoGg,"ERROR"))</f>
        <v>5.6290393869214356E-4</v>
      </c>
      <c r="X1209" s="94">
        <f>IF('Net zero activities &amp; levers'!$C$14="Off",Constants!$H71*'Activity data'!AQ13*Constants!$H89*FracLEACHMM*MMLeachEF*NtoN2O*kgtoGg,IF('Net zero activities &amp; levers'!$C$14="On",Constants!$H71*'Net zero Activity data'!AQ13*Constants!$H89*FracLEACHMM*MMLeachEF*NtoN2O*kgtoGg,"ERROR"))</f>
        <v>5.645308779883766E-4</v>
      </c>
      <c r="Y1209" s="94">
        <f>IF('Net zero activities &amp; levers'!$C$14="Off",Constants!$H71*'Activity data'!AR13*Constants!$H89*FracLEACHMM*MMLeachEF*NtoN2O*kgtoGg,IF('Net zero activities &amp; levers'!$C$14="On",Constants!$H71*'Net zero Activity data'!AR13*Constants!$H89*FracLEACHMM*MMLeachEF*NtoN2O*kgtoGg,"ERROR"))</f>
        <v>5.6605380948017545E-4</v>
      </c>
      <c r="Z1209" s="94">
        <f>IF('Net zero activities &amp; levers'!$C$14="Off",Constants!$H71*'Activity data'!AS13*Constants!$H89*FracLEACHMM*MMLeachEF*NtoN2O*kgtoGg,IF('Net zero activities &amp; levers'!$C$14="On",Constants!$H71*'Net zero Activity data'!AS13*Constants!$H89*FracLEACHMM*MMLeachEF*NtoN2O*kgtoGg,"ERROR"))</f>
        <v>5.6748982359473594E-4</v>
      </c>
      <c r="AA1209" s="94">
        <f>IF('Net zero activities &amp; levers'!$C$14="Off",Constants!$H71*'Activity data'!AT13*Constants!$H89*FracLEACHMM*MMLeachEF*NtoN2O*kgtoGg,IF('Net zero activities &amp; levers'!$C$14="On",Constants!$H71*'Net zero Activity data'!AT13*Constants!$H89*FracLEACHMM*MMLeachEF*NtoN2O*kgtoGg,"ERROR"))</f>
        <v>5.6883553846490673E-4</v>
      </c>
      <c r="AB1209" s="94">
        <f>IF('Net zero activities &amp; levers'!$C$14="Off",Constants!$H71*'Activity data'!AU13*Constants!$H89*FracLEACHMM*MMLeachEF*NtoN2O*kgtoGg,IF('Net zero activities &amp; levers'!$C$14="On",Constants!$H71*'Net zero Activity data'!AU13*Constants!$H89*FracLEACHMM*MMLeachEF*NtoN2O*kgtoGg,"ERROR"))</f>
        <v>5.7012079913769484E-4</v>
      </c>
      <c r="AC1209" s="94">
        <f>IF('Net zero activities &amp; levers'!$C$14="Off",Constants!$H71*'Activity data'!AV13*Constants!$H89*FracLEACHMM*MMLeachEF*NtoN2O*kgtoGg,IF('Net zero activities &amp; levers'!$C$14="On",Constants!$H71*'Net zero Activity data'!AV13*Constants!$H89*FracLEACHMM*MMLeachEF*NtoN2O*kgtoGg,"ERROR"))</f>
        <v>5.7136961061407033E-4</v>
      </c>
      <c r="AD1209" s="94">
        <f>IF('Net zero activities &amp; levers'!$C$14="Off",Constants!$H71*'Activity data'!AW13*Constants!$H89*FracLEACHMM*MMLeachEF*NtoN2O*kgtoGg,IF('Net zero activities &amp; levers'!$C$14="On",Constants!$H71*'Net zero Activity data'!AW13*Constants!$H89*FracLEACHMM*MMLeachEF*NtoN2O*kgtoGg,"ERROR"))</f>
        <v>5.7257792176041594E-4</v>
      </c>
      <c r="AE1209" s="94">
        <f>IF('Net zero activities &amp; levers'!$C$14="Off",Constants!$H71*'Activity data'!AX13*Constants!$H89*FracLEACHMM*MMLeachEF*NtoN2O*kgtoGg,IF('Net zero activities &amp; levers'!$C$14="On",Constants!$H71*'Net zero Activity data'!AX13*Constants!$H89*FracLEACHMM*MMLeachEF*NtoN2O*kgtoGg,"ERROR"))</f>
        <v>5.7374897777707958E-4</v>
      </c>
      <c r="AF1209" s="94">
        <f>IF('Net zero activities &amp; levers'!$C$14="Off",Constants!$H71*'Activity data'!AY13*Constants!$H89*FracLEACHMM*MMLeachEF*NtoN2O*kgtoGg,IF('Net zero activities &amp; levers'!$C$14="On",Constants!$H71*'Net zero Activity data'!AY13*Constants!$H89*FracLEACHMM*MMLeachEF*NtoN2O*kgtoGg,"ERROR"))</f>
        <v>5.7488914523303825E-4</v>
      </c>
      <c r="AG1209" s="94">
        <f>IF('Net zero activities &amp; levers'!$C$14="Off",Constants!$H71*'Activity data'!AZ13*Constants!$H89*FracLEACHMM*MMLeachEF*NtoN2O*kgtoGg,IF('Net zero activities &amp; levers'!$C$14="On",Constants!$H71*'Net zero Activity data'!AZ13*Constants!$H89*FracLEACHMM*MMLeachEF*NtoN2O*kgtoGg,"ERROR"))</f>
        <v>5.760064894775208E-4</v>
      </c>
      <c r="AH1209" s="94">
        <f>IF('Net zero activities &amp; levers'!$C$14="Off",Constants!$H71*'Activity data'!BA13*Constants!$H89*FracLEACHMM*MMLeachEF*NtoN2O*kgtoGg,IF('Net zero activities &amp; levers'!$C$14="On",Constants!$H71*'Net zero Activity data'!BA13*Constants!$H89*FracLEACHMM*MMLeachEF*NtoN2O*kgtoGg,"ERROR"))</f>
        <v>5.7709286127535829E-4</v>
      </c>
      <c r="AI1209" s="94">
        <f>IF('Net zero activities &amp; levers'!$C$14="Off",Constants!$H71*'Activity data'!BB13*Constants!$H89*FracLEACHMM*MMLeachEF*NtoN2O*kgtoGg,IF('Net zero activities &amp; levers'!$C$14="On",Constants!$H71*'Net zero Activity data'!BB13*Constants!$H89*FracLEACHMM*MMLeachEF*NtoN2O*kgtoGg,"ERROR"))</f>
        <v>5.7816327054346548E-4</v>
      </c>
      <c r="AJ1209" s="94">
        <f>IF('Net zero activities &amp; levers'!$C$14="Off",Constants!$H71*'Activity data'!BC13*Constants!$H89*FracLEACHMM*MMLeachEF*NtoN2O*kgtoGg,IF('Net zero activities &amp; levers'!$C$14="On",Constants!$H71*'Net zero Activity data'!BC13*Constants!$H89*FracLEACHMM*MMLeachEF*NtoN2O*kgtoGg,"ERROR"))</f>
        <v>5.7920715562869113E-4</v>
      </c>
      <c r="AK1209" s="94">
        <f>IF('Net zero activities &amp; levers'!$C$14="Off",Constants!$H71*'Activity data'!BD13*Constants!$H89*FracLEACHMM*MMLeachEF*NtoN2O*kgtoGg,IF('Net zero activities &amp; levers'!$C$14="On",Constants!$H71*'Net zero Activity data'!BD13*Constants!$H89*FracLEACHMM*MMLeachEF*NtoN2O*kgtoGg,"ERROR"))</f>
        <v>5.8019781115600767E-4</v>
      </c>
      <c r="AL1209" s="94">
        <f>IF('Net zero activities &amp; levers'!$C$14="Off",Constants!$H71*'Activity data'!BE13*Constants!$H89*FracLEACHMM*MMLeachEF*NtoN2O*kgtoGg,IF('Net zero activities &amp; levers'!$C$14="On",Constants!$H71*'Net zero Activity data'!BE13*Constants!$H89*FracLEACHMM*MMLeachEF*NtoN2O*kgtoGg,"ERROR"))</f>
        <v>5.811263999509201E-4</v>
      </c>
      <c r="AM1209" s="94">
        <f>IF('Net zero activities &amp; levers'!$C$14="Off",Constants!$H71*'Activity data'!BF13*Constants!$H89*FracLEACHMM*MMLeachEF*NtoN2O*kgtoGg,IF('Net zero activities &amp; levers'!$C$14="On",Constants!$H71*'Net zero Activity data'!BF13*Constants!$H89*FracLEACHMM*MMLeachEF*NtoN2O*kgtoGg,"ERROR"))</f>
        <v>5.8199457697221952E-4</v>
      </c>
      <c r="AN1209" s="94">
        <f>IF('Net zero activities &amp; levers'!$C$14="Off",Constants!$H71*'Activity data'!BG13*Constants!$H89*FracLEACHMM*MMLeachEF*NtoN2O*kgtoGg,IF('Net zero activities &amp; levers'!$C$14="On",Constants!$H71*'Net zero Activity data'!BG13*Constants!$H89*FracLEACHMM*MMLeachEF*NtoN2O*kgtoGg,"ERROR"))</f>
        <v>5.8282199425588939E-4</v>
      </c>
      <c r="AO1209" s="94">
        <f>IF('Net zero activities &amp; levers'!$C$14="Off",Constants!$H71*'Activity data'!BH13*Constants!$H89*FracLEACHMM*MMLeachEF*NtoN2O*kgtoGg,IF('Net zero activities &amp; levers'!$C$14="On",Constants!$H71*'Net zero Activity data'!BH13*Constants!$H89*FracLEACHMM*MMLeachEF*NtoN2O*kgtoGg,"ERROR"))</f>
        <v>5.8357363646125153E-4</v>
      </c>
      <c r="AP1209" s="94">
        <f>IF('Net zero activities &amp; levers'!$C$14="Off",Constants!$H71*'Activity data'!BI13*Constants!$H89*FracLEACHMM*MMLeachEF*NtoN2O*kgtoGg,IF('Net zero activities &amp; levers'!$C$14="On",Constants!$H71*'Net zero Activity data'!BI13*Constants!$H89*FracLEACHMM*MMLeachEF*NtoN2O*kgtoGg,"ERROR"))</f>
        <v>5.8425678515061229E-4</v>
      </c>
      <c r="AQ1209" s="94">
        <f>IF('Net zero activities &amp; levers'!$C$14="Off",Constants!$H71*'Activity data'!BJ13*Constants!$H89*FracLEACHMM*MMLeachEF*NtoN2O*kgtoGg,IF('Net zero activities &amp; levers'!$C$14="On",Constants!$H71*'Net zero Activity data'!BJ13*Constants!$H89*FracLEACHMM*MMLeachEF*NtoN2O*kgtoGg,"ERROR"))</f>
        <v>5.8487492413681285E-4</v>
      </c>
      <c r="AR1209" s="94">
        <f>IF('Net zero activities &amp; levers'!$C$14="Off",Constants!$H71*'Activity data'!BK13*Constants!$H89*FracLEACHMM*MMLeachEF*NtoN2O*kgtoGg,IF('Net zero activities &amp; levers'!$C$14="On",Constants!$H71*'Net zero Activity data'!BK13*Constants!$H89*FracLEACHMM*MMLeachEF*NtoN2O*kgtoGg,"ERROR"))</f>
        <v>5.8541760018569874E-4</v>
      </c>
      <c r="AS1209" s="94">
        <f>IF('Net zero activities &amp; levers'!$C$14="Off",Constants!$H71*'Activity data'!BL13*Constants!$H89*FracLEACHMM*MMLeachEF*NtoN2O*kgtoGg,IF('Net zero activities &amp; levers'!$C$14="On",Constants!$H71*'Net zero Activity data'!BL13*Constants!$H89*FracLEACHMM*MMLeachEF*NtoN2O*kgtoGg,"ERROR"))</f>
        <v>5.8587327760768629E-4</v>
      </c>
      <c r="AT1209" s="94">
        <f>IF('Net zero activities &amp; levers'!$C$14="Off",Constants!$H71*'Activity data'!BM13*Constants!$H89*FracLEACHMM*MMLeachEF*NtoN2O*kgtoGg,IF('Net zero activities &amp; levers'!$C$14="On",Constants!$H71*'Net zero Activity data'!BM13*Constants!$H89*FracLEACHMM*MMLeachEF*NtoN2O*kgtoGg,"ERROR"))</f>
        <v>5.8621578048485747E-4</v>
      </c>
      <c r="AU1209" s="94">
        <f>IF('Net zero activities &amp; levers'!$C$14="Off",Constants!$H71*'Activity data'!BN13*Constants!$H89*FracLEACHMM*MMLeachEF*NtoN2O*kgtoGg,IF('Net zero activities &amp; levers'!$C$14="On",Constants!$H71*'Net zero Activity data'!BN13*Constants!$H89*FracLEACHMM*MMLeachEF*NtoN2O*kgtoGg,"ERROR"))</f>
        <v>5.8647354978308105E-4</v>
      </c>
      <c r="AV1209" s="94">
        <f>IF('Net zero activities &amp; levers'!$C$14="Off",Constants!$H71*'Activity data'!BO13*Constants!$H89*FracLEACHMM*MMLeachEF*NtoN2O*kgtoGg,IF('Net zero activities &amp; levers'!$C$14="On",Constants!$H71*'Net zero Activity data'!BO13*Constants!$H89*FracLEACHMM*MMLeachEF*NtoN2O*kgtoGg,"ERROR"))</f>
        <v>5.8665853167492793E-4</v>
      </c>
      <c r="AW1209" s="94">
        <f>IF('Net zero activities &amp; levers'!$C$14="Off",Constants!$H71*'Activity data'!BP13*Constants!$H89*FracLEACHMM*MMLeachEF*NtoN2O*kgtoGg,IF('Net zero activities &amp; levers'!$C$14="On",Constants!$H71*'Net zero Activity data'!BP13*Constants!$H89*FracLEACHMM*MMLeachEF*NtoN2O*kgtoGg,"ERROR"))</f>
        <v>5.8675527523613749E-4</v>
      </c>
      <c r="AY1209" s="79"/>
    </row>
    <row r="1210" spans="1:51" x14ac:dyDescent="0.25">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6.9142871599526205E-3</v>
      </c>
      <c r="T1210" s="94">
        <f>IF('Net zero activities &amp; levers'!$C$14="Off",Constants!$H72*'Activity data'!AM14*Constants!$H90*FracLEACHMM*MMLeachEF*NtoN2O*kgtoGg,IF('Net zero activities &amp; levers'!$C$14="On",Constants!$H72*'Net zero Activity data'!AM14*Constants!$H90*FracLEACHMM*MMLeachEF*NtoN2O*kgtoGg,"ERROR"))</f>
        <v>6.9255099592025939E-3</v>
      </c>
      <c r="U1210" s="94">
        <f>IF('Net zero activities &amp; levers'!$C$14="Off",Constants!$H72*'Activity data'!AN14*Constants!$H90*FracLEACHMM*MMLeachEF*NtoN2O*kgtoGg,IF('Net zero activities &amp; levers'!$C$14="On",Constants!$H72*'Net zero Activity data'!AN14*Constants!$H90*FracLEACHMM*MMLeachEF*NtoN2O*kgtoGg,"ERROR"))</f>
        <v>6.9257540465546717E-3</v>
      </c>
      <c r="V1210" s="94">
        <f>IF('Net zero activities &amp; levers'!$C$14="Off",Constants!$H72*'Activity data'!AO14*Constants!$H90*FracLEACHMM*MMLeachEF*NtoN2O*kgtoGg,IF('Net zero activities &amp; levers'!$C$14="On",Constants!$H72*'Net zero Activity data'!AO14*Constants!$H90*FracLEACHMM*MMLeachEF*NtoN2O*kgtoGg,"ERROR"))</f>
        <v>6.9281057667635966E-3</v>
      </c>
      <c r="W1210" s="94">
        <f>IF('Net zero activities &amp; levers'!$C$14="Off",Constants!$H72*'Activity data'!AP14*Constants!$H90*FracLEACHMM*MMLeachEF*NtoN2O*kgtoGg,IF('Net zero activities &amp; levers'!$C$14="On",Constants!$H72*'Net zero Activity data'!AP14*Constants!$H90*FracLEACHMM*MMLeachEF*NtoN2O*kgtoGg,"ERROR"))</f>
        <v>6.9418822262838752E-3</v>
      </c>
      <c r="X1210" s="94">
        <f>IF('Net zero activities &amp; levers'!$C$14="Off",Constants!$H72*'Activity data'!AQ14*Constants!$H90*FracLEACHMM*MMLeachEF*NtoN2O*kgtoGg,IF('Net zero activities &amp; levers'!$C$14="On",Constants!$H72*'Net zero Activity data'!AQ14*Constants!$H90*FracLEACHMM*MMLeachEF*NtoN2O*kgtoGg,"ERROR"))</f>
        <v>6.9619460776934108E-3</v>
      </c>
      <c r="Y1210" s="94">
        <f>IF('Net zero activities &amp; levers'!$C$14="Off",Constants!$H72*'Activity data'!AR14*Constants!$H90*FracLEACHMM*MMLeachEF*NtoN2O*kgtoGg,IF('Net zero activities &amp; levers'!$C$14="On",Constants!$H72*'Net zero Activity data'!AR14*Constants!$H90*FracLEACHMM*MMLeachEF*NtoN2O*kgtoGg,"ERROR"))</f>
        <v>6.9807272769853018E-3</v>
      </c>
      <c r="Z1210" s="94">
        <f>IF('Net zero activities &amp; levers'!$C$14="Off",Constants!$H72*'Activity data'!AS14*Constants!$H90*FracLEACHMM*MMLeachEF*NtoN2O*kgtoGg,IF('Net zero activities &amp; levers'!$C$14="On",Constants!$H72*'Net zero Activity data'!AS14*Constants!$H90*FracLEACHMM*MMLeachEF*NtoN2O*kgtoGg,"ERROR"))</f>
        <v>6.9984365878878341E-3</v>
      </c>
      <c r="AA1210" s="94">
        <f>IF('Net zero activities &amp; levers'!$C$14="Off",Constants!$H72*'Activity data'!AT14*Constants!$H90*FracLEACHMM*MMLeachEF*NtoN2O*kgtoGg,IF('Net zero activities &amp; levers'!$C$14="On",Constants!$H72*'Net zero Activity data'!AT14*Constants!$H90*FracLEACHMM*MMLeachEF*NtoN2O*kgtoGg,"ERROR"))</f>
        <v>7.0150323043089895E-3</v>
      </c>
      <c r="AB1210" s="94">
        <f>IF('Net zero activities &amp; levers'!$C$14="Off",Constants!$H72*'Activity data'!AU14*Constants!$H90*FracLEACHMM*MMLeachEF*NtoN2O*kgtoGg,IF('Net zero activities &amp; levers'!$C$14="On",Constants!$H72*'Net zero Activity data'!AU14*Constants!$H90*FracLEACHMM*MMLeachEF*NtoN2O*kgtoGg,"ERROR"))</f>
        <v>7.0308824833667143E-3</v>
      </c>
      <c r="AC1210" s="94">
        <f>IF('Net zero activities &amp; levers'!$C$14="Off",Constants!$H72*'Activity data'!AV14*Constants!$H90*FracLEACHMM*MMLeachEF*NtoN2O*kgtoGg,IF('Net zero activities &amp; levers'!$C$14="On",Constants!$H72*'Net zero Activity data'!AV14*Constants!$H90*FracLEACHMM*MMLeachEF*NtoN2O*kgtoGg,"ERROR"))</f>
        <v>7.0462831611661494E-3</v>
      </c>
      <c r="AD1210" s="94">
        <f>IF('Net zero activities &amp; levers'!$C$14="Off",Constants!$H72*'Activity data'!AW14*Constants!$H90*FracLEACHMM*MMLeachEF*NtoN2O*kgtoGg,IF('Net zero activities &amp; levers'!$C$14="On",Constants!$H72*'Net zero Activity data'!AW14*Constants!$H90*FracLEACHMM*MMLeachEF*NtoN2O*kgtoGg,"ERROR"))</f>
        <v>7.0611843780418503E-3</v>
      </c>
      <c r="AE1210" s="94">
        <f>IF('Net zero activities &amp; levers'!$C$14="Off",Constants!$H72*'Activity data'!AX14*Constants!$H90*FracLEACHMM*MMLeachEF*NtoN2O*kgtoGg,IF('Net zero activities &amp; levers'!$C$14="On",Constants!$H72*'Net zero Activity data'!AX14*Constants!$H90*FracLEACHMM*MMLeachEF*NtoN2O*kgtoGg,"ERROR"))</f>
        <v>7.0756261546741969E-3</v>
      </c>
      <c r="AF1210" s="94">
        <f>IF('Net zero activities &amp; levers'!$C$14="Off",Constants!$H72*'Activity data'!AY14*Constants!$H90*FracLEACHMM*MMLeachEF*NtoN2O*kgtoGg,IF('Net zero activities &amp; levers'!$C$14="On",Constants!$H72*'Net zero Activity data'!AY14*Constants!$H90*FracLEACHMM*MMLeachEF*NtoN2O*kgtoGg,"ERROR"))</f>
        <v>7.0896870052980076E-3</v>
      </c>
      <c r="AG1210" s="94">
        <f>IF('Net zero activities &amp; levers'!$C$14="Off",Constants!$H72*'Activity data'!AZ14*Constants!$H90*FracLEACHMM*MMLeachEF*NtoN2O*kgtoGg,IF('Net zero activities &amp; levers'!$C$14="On",Constants!$H72*'Net zero Activity data'!AZ14*Constants!$H90*FracLEACHMM*MMLeachEF*NtoN2O*kgtoGg,"ERROR"))</f>
        <v>7.1034663939614374E-3</v>
      </c>
      <c r="AH1210" s="94">
        <f>IF('Net zero activities &amp; levers'!$C$14="Off",Constants!$H72*'Activity data'!BA14*Constants!$H90*FracLEACHMM*MMLeachEF*NtoN2O*kgtoGg,IF('Net zero activities &amp; levers'!$C$14="On",Constants!$H72*'Net zero Activity data'!BA14*Constants!$H90*FracLEACHMM*MMLeachEF*NtoN2O*kgtoGg,"ERROR"))</f>
        <v>7.1168638221124408E-3</v>
      </c>
      <c r="AI1210" s="94">
        <f>IF('Net zero activities &amp; levers'!$C$14="Off",Constants!$H72*'Activity data'!BB14*Constants!$H90*FracLEACHMM*MMLeachEF*NtoN2O*kgtoGg,IF('Net zero activities &amp; levers'!$C$14="On",Constants!$H72*'Net zero Activity data'!BB14*Constants!$H90*FracLEACHMM*MMLeachEF*NtoN2O*kgtoGg,"ERROR"))</f>
        <v>7.1300643960689608E-3</v>
      </c>
      <c r="AJ1210" s="94">
        <f>IF('Net zero activities &amp; levers'!$C$14="Off",Constants!$H72*'Activity data'!BC14*Constants!$H90*FracLEACHMM*MMLeachEF*NtoN2O*kgtoGg,IF('Net zero activities &amp; levers'!$C$14="On",Constants!$H72*'Net zero Activity data'!BC14*Constants!$H90*FracLEACHMM*MMLeachEF*NtoN2O*kgtoGg,"ERROR"))</f>
        <v>7.1429378666938896E-3</v>
      </c>
      <c r="AK1210" s="94">
        <f>IF('Net zero activities &amp; levers'!$C$14="Off",Constants!$H72*'Activity data'!BD14*Constants!$H90*FracLEACHMM*MMLeachEF*NtoN2O*kgtoGg,IF('Net zero activities &amp; levers'!$C$14="On",Constants!$H72*'Net zero Activity data'!BD14*Constants!$H90*FracLEACHMM*MMLeachEF*NtoN2O*kgtoGg,"ERROR"))</f>
        <v>7.1551548961455366E-3</v>
      </c>
      <c r="AL1210" s="94">
        <f>IF('Net zero activities &amp; levers'!$C$14="Off",Constants!$H72*'Activity data'!BE14*Constants!$H90*FracLEACHMM*MMLeachEF*NtoN2O*kgtoGg,IF('Net zero activities &amp; levers'!$C$14="On",Constants!$H72*'Net zero Activity data'!BE14*Constants!$H90*FracLEACHMM*MMLeachEF*NtoN2O*kgtoGg,"ERROR"))</f>
        <v>7.1666065020197216E-3</v>
      </c>
      <c r="AM1210" s="94">
        <f>IF('Net zero activities &amp; levers'!$C$14="Off",Constants!$H72*'Activity data'!BF14*Constants!$H90*FracLEACHMM*MMLeachEF*NtoN2O*kgtoGg,IF('Net zero activities &amp; levers'!$C$14="On",Constants!$H72*'Net zero Activity data'!BF14*Constants!$H90*FracLEACHMM*MMLeachEF*NtoN2O*kgtoGg,"ERROR"))</f>
        <v>7.1773130937117773E-3</v>
      </c>
      <c r="AN1210" s="94">
        <f>IF('Net zero activities &amp; levers'!$C$14="Off",Constants!$H72*'Activity data'!BG14*Constants!$H90*FracLEACHMM*MMLeachEF*NtoN2O*kgtoGg,IF('Net zero activities &amp; levers'!$C$14="On",Constants!$H72*'Net zero Activity data'!BG14*Constants!$H90*FracLEACHMM*MMLeachEF*NtoN2O*kgtoGg,"ERROR"))</f>
        <v>7.1875170253960594E-3</v>
      </c>
      <c r="AO1210" s="94">
        <f>IF('Net zero activities &amp; levers'!$C$14="Off",Constants!$H72*'Activity data'!BH14*Constants!$H90*FracLEACHMM*MMLeachEF*NtoN2O*kgtoGg,IF('Net zero activities &amp; levers'!$C$14="On",Constants!$H72*'Net zero Activity data'!BH14*Constants!$H90*FracLEACHMM*MMLeachEF*NtoN2O*kgtoGg,"ERROR"))</f>
        <v>7.1967864785074569E-3</v>
      </c>
      <c r="AP1210" s="94">
        <f>IF('Net zero activities &amp; levers'!$C$14="Off",Constants!$H72*'Activity data'!BI14*Constants!$H90*FracLEACHMM*MMLeachEF*NtoN2O*kgtoGg,IF('Net zero activities &amp; levers'!$C$14="On",Constants!$H72*'Net zero Activity data'!BI14*Constants!$H90*FracLEACHMM*MMLeachEF*NtoN2O*kgtoGg,"ERROR"))</f>
        <v>7.2052112512237436E-3</v>
      </c>
      <c r="AQ1210" s="94">
        <f>IF('Net zero activities &amp; levers'!$C$14="Off",Constants!$H72*'Activity data'!BJ14*Constants!$H90*FracLEACHMM*MMLeachEF*NtoN2O*kgtoGg,IF('Net zero activities &amp; levers'!$C$14="On",Constants!$H72*'Net zero Activity data'!BJ14*Constants!$H90*FracLEACHMM*MMLeachEF*NtoN2O*kgtoGg,"ERROR"))</f>
        <v>7.2128343068585061E-3</v>
      </c>
      <c r="AR1210" s="94">
        <f>IF('Net zero activities &amp; levers'!$C$14="Off",Constants!$H72*'Activity data'!BK14*Constants!$H90*FracLEACHMM*MMLeachEF*NtoN2O*kgtoGg,IF('Net zero activities &amp; levers'!$C$14="On",Constants!$H72*'Net zero Activity data'!BK14*Constants!$H90*FracLEACHMM*MMLeachEF*NtoN2O*kgtoGg,"ERROR"))</f>
        <v>7.219526733326766E-3</v>
      </c>
      <c r="AS1210" s="94">
        <f>IF('Net zero activities &amp; levers'!$C$14="Off",Constants!$H72*'Activity data'!BL14*Constants!$H90*FracLEACHMM*MMLeachEF*NtoN2O*kgtoGg,IF('Net zero activities &amp; levers'!$C$14="On",Constants!$H72*'Net zero Activity data'!BL14*Constants!$H90*FracLEACHMM*MMLeachEF*NtoN2O*kgtoGg,"ERROR"))</f>
        <v>7.2251462694130899E-3</v>
      </c>
      <c r="AT1210" s="94">
        <f>IF('Net zero activities &amp; levers'!$C$14="Off",Constants!$H72*'Activity data'!BM14*Constants!$H90*FracLEACHMM*MMLeachEF*NtoN2O*kgtoGg,IF('Net zero activities &amp; levers'!$C$14="On",Constants!$H72*'Net zero Activity data'!BM14*Constants!$H90*FracLEACHMM*MMLeachEF*NtoN2O*kgtoGg,"ERROR"))</f>
        <v>7.2293701066827492E-3</v>
      </c>
      <c r="AU1210" s="94">
        <f>IF('Net zero activities &amp; levers'!$C$14="Off",Constants!$H72*'Activity data'!BN14*Constants!$H90*FracLEACHMM*MMLeachEF*NtoN2O*kgtoGg,IF('Net zero activities &amp; levers'!$C$14="On",Constants!$H72*'Net zero Activity data'!BN14*Constants!$H90*FracLEACHMM*MMLeachEF*NtoN2O*kgtoGg,"ERROR"))</f>
        <v>7.232548986748819E-3</v>
      </c>
      <c r="AV1210" s="94">
        <f>IF('Net zero activities &amp; levers'!$C$14="Off",Constants!$H72*'Activity data'!BO14*Constants!$H90*FracLEACHMM*MMLeachEF*NtoN2O*kgtoGg,IF('Net zero activities &amp; levers'!$C$14="On",Constants!$H72*'Net zero Activity data'!BO14*Constants!$H90*FracLEACHMM*MMLeachEF*NtoN2O*kgtoGg,"ERROR"))</f>
        <v>7.2348302330129321E-3</v>
      </c>
      <c r="AW1210" s="94">
        <f>IF('Net zero activities &amp; levers'!$C$14="Off",Constants!$H72*'Activity data'!BP14*Constants!$H90*FracLEACHMM*MMLeachEF*NtoN2O*kgtoGg,IF('Net zero activities &amp; levers'!$C$14="On",Constants!$H72*'Net zero Activity data'!BP14*Constants!$H90*FracLEACHMM*MMLeachEF*NtoN2O*kgtoGg,"ERROR"))</f>
        <v>7.2360233005363686E-3</v>
      </c>
      <c r="AY1210" s="79"/>
    </row>
    <row r="1211" spans="1:51" x14ac:dyDescent="0.25">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5">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5">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2.2119850736863438E-2</v>
      </c>
      <c r="T1213" s="94">
        <f>IF('Net zero activities &amp; levers'!$C$14="Off",Constants!$H75*'Activity data'!AM17*Constants!$H93*FracLEACHMM*MMLeachEF*NtoN2O*kgtoGg,IF('Net zero activities &amp; levers'!$C$14="On",Constants!$H75*'Net zero Activity data'!AM17*Constants!$H93*FracLEACHMM*MMLeachEF*NtoN2O*kgtoGg,"ERROR"))</f>
        <v>2.2884216141871892E-2</v>
      </c>
      <c r="U1213" s="94">
        <f>IF('Net zero activities &amp; levers'!$C$14="Off",Constants!$H75*'Activity data'!AN17*Constants!$H93*FracLEACHMM*MMLeachEF*NtoN2O*kgtoGg,IF('Net zero activities &amp; levers'!$C$14="On",Constants!$H75*'Net zero Activity data'!AN17*Constants!$H93*FracLEACHMM*MMLeachEF*NtoN2O*kgtoGg,"ERROR"))</f>
        <v>2.2864544545948863E-2</v>
      </c>
      <c r="V1213" s="94">
        <f>IF('Net zero activities &amp; levers'!$C$14="Off",Constants!$H75*'Activity data'!AO17*Constants!$H93*FracLEACHMM*MMLeachEF*NtoN2O*kgtoGg,IF('Net zero activities &amp; levers'!$C$14="On",Constants!$H75*'Net zero Activity data'!AO17*Constants!$H93*FracLEACHMM*MMLeachEF*NtoN2O*kgtoGg,"ERROR"))</f>
        <v>2.2349209585613386E-2</v>
      </c>
      <c r="W1213" s="94">
        <f>IF('Net zero activities &amp; levers'!$C$14="Off",Constants!$H75*'Activity data'!AP17*Constants!$H93*FracLEACHMM*MMLeachEF*NtoN2O*kgtoGg,IF('Net zero activities &amp; levers'!$C$14="On",Constants!$H75*'Net zero Activity data'!AP17*Constants!$H93*FracLEACHMM*MMLeachEF*NtoN2O*kgtoGg,"ERROR"))</f>
        <v>2.2072248282822265E-2</v>
      </c>
      <c r="X1213" s="94">
        <f>IF('Net zero activities &amp; levers'!$C$14="Off",Constants!$H75*'Activity data'!AQ17*Constants!$H93*FracLEACHMM*MMLeachEF*NtoN2O*kgtoGg,IF('Net zero activities &amp; levers'!$C$14="On",Constants!$H75*'Net zero Activity data'!AQ17*Constants!$H93*FracLEACHMM*MMLeachEF*NtoN2O*kgtoGg,"ERROR"))</f>
        <v>2.1829131631099036E-2</v>
      </c>
      <c r="Y1213" s="94">
        <f>IF('Net zero activities &amp; levers'!$C$14="Off",Constants!$H75*'Activity data'!AR17*Constants!$H93*FracLEACHMM*MMLeachEF*NtoN2O*kgtoGg,IF('Net zero activities &amp; levers'!$C$14="On",Constants!$H75*'Net zero Activity data'!AR17*Constants!$H93*FracLEACHMM*MMLeachEF*NtoN2O*kgtoGg,"ERROR"))</f>
        <v>2.168349697720074E-2</v>
      </c>
      <c r="Z1213" s="94">
        <f>IF('Net zero activities &amp; levers'!$C$14="Off",Constants!$H75*'Activity data'!AS17*Constants!$H93*FracLEACHMM*MMLeachEF*NtoN2O*kgtoGg,IF('Net zero activities &amp; levers'!$C$14="On",Constants!$H75*'Net zero Activity data'!AS17*Constants!$H93*FracLEACHMM*MMLeachEF*NtoN2O*kgtoGg,"ERROR"))</f>
        <v>2.16040406617014E-2</v>
      </c>
      <c r="AA1213" s="94">
        <f>IF('Net zero activities &amp; levers'!$C$14="Off",Constants!$H75*'Activity data'!AT17*Constants!$H93*FracLEACHMM*MMLeachEF*NtoN2O*kgtoGg,IF('Net zero activities &amp; levers'!$C$14="On",Constants!$H75*'Net zero Activity data'!AT17*Constants!$H93*FracLEACHMM*MMLeachEF*NtoN2O*kgtoGg,"ERROR"))</f>
        <v>2.158909713703637E-2</v>
      </c>
      <c r="AB1213" s="94">
        <f>IF('Net zero activities &amp; levers'!$C$14="Off",Constants!$H75*'Activity data'!AU17*Constants!$H93*FracLEACHMM*MMLeachEF*NtoN2O*kgtoGg,IF('Net zero activities &amp; levers'!$C$14="On",Constants!$H75*'Net zero Activity data'!AU17*Constants!$H93*FracLEACHMM*MMLeachEF*NtoN2O*kgtoGg,"ERROR"))</f>
        <v>2.1693597526377076E-2</v>
      </c>
      <c r="AC1213" s="94">
        <f>IF('Net zero activities &amp; levers'!$C$14="Off",Constants!$H75*'Activity data'!AV17*Constants!$H93*FracLEACHMM*MMLeachEF*NtoN2O*kgtoGg,IF('Net zero activities &amp; levers'!$C$14="On",Constants!$H75*'Net zero Activity data'!AV17*Constants!$H93*FracLEACHMM*MMLeachEF*NtoN2O*kgtoGg,"ERROR"))</f>
        <v>2.1921059725777094E-2</v>
      </c>
      <c r="AD1213" s="94">
        <f>IF('Net zero activities &amp; levers'!$C$14="Off",Constants!$H75*'Activity data'!AW17*Constants!$H93*FracLEACHMM*MMLeachEF*NtoN2O*kgtoGg,IF('Net zero activities &amp; levers'!$C$14="On",Constants!$H75*'Net zero Activity data'!AW17*Constants!$H93*FracLEACHMM*MMLeachEF*NtoN2O*kgtoGg,"ERROR"))</f>
        <v>2.2243888566125167E-2</v>
      </c>
      <c r="AE1213" s="94">
        <f>IF('Net zero activities &amp; levers'!$C$14="Off",Constants!$H75*'Activity data'!AX17*Constants!$H93*FracLEACHMM*MMLeachEF*NtoN2O*kgtoGg,IF('Net zero activities &amp; levers'!$C$14="On",Constants!$H75*'Net zero Activity data'!AX17*Constants!$H93*FracLEACHMM*MMLeachEF*NtoN2O*kgtoGg,"ERROR"))</f>
        <v>2.2594213449130693E-2</v>
      </c>
      <c r="AF1213" s="94">
        <f>IF('Net zero activities &amp; levers'!$C$14="Off",Constants!$H75*'Activity data'!AY17*Constants!$H93*FracLEACHMM*MMLeachEF*NtoN2O*kgtoGg,IF('Net zero activities &amp; levers'!$C$14="On",Constants!$H75*'Net zero Activity data'!AY17*Constants!$H93*FracLEACHMM*MMLeachEF*NtoN2O*kgtoGg,"ERROR"))</f>
        <v>2.2978036113902488E-2</v>
      </c>
      <c r="AG1213" s="94">
        <f>IF('Net zero activities &amp; levers'!$C$14="Off",Constants!$H75*'Activity data'!AZ17*Constants!$H93*FracLEACHMM*MMLeachEF*NtoN2O*kgtoGg,IF('Net zero activities &amp; levers'!$C$14="On",Constants!$H75*'Net zero Activity data'!AZ17*Constants!$H93*FracLEACHMM*MMLeachEF*NtoN2O*kgtoGg,"ERROR"))</f>
        <v>2.3467810661069458E-2</v>
      </c>
      <c r="AH1213" s="94">
        <f>IF('Net zero activities &amp; levers'!$C$14="Off",Constants!$H75*'Activity data'!BA17*Constants!$H93*FracLEACHMM*MMLeachEF*NtoN2O*kgtoGg,IF('Net zero activities &amp; levers'!$C$14="On",Constants!$H75*'Net zero Activity data'!BA17*Constants!$H93*FracLEACHMM*MMLeachEF*NtoN2O*kgtoGg,"ERROR"))</f>
        <v>2.3992643640663967E-2</v>
      </c>
      <c r="AI1213" s="94">
        <f>IF('Net zero activities &amp; levers'!$C$14="Off",Constants!$H75*'Activity data'!BB17*Constants!$H93*FracLEACHMM*MMLeachEF*NtoN2O*kgtoGg,IF('Net zero activities &amp; levers'!$C$14="On",Constants!$H75*'Net zero Activity data'!BB17*Constants!$H93*FracLEACHMM*MMLeachEF*NtoN2O*kgtoGg,"ERROR"))</f>
        <v>2.4553401994137039E-2</v>
      </c>
      <c r="AJ1213" s="94">
        <f>IF('Net zero activities &amp; levers'!$C$14="Off",Constants!$H75*'Activity data'!BC17*Constants!$H93*FracLEACHMM*MMLeachEF*NtoN2O*kgtoGg,IF('Net zero activities &amp; levers'!$C$14="On",Constants!$H75*'Net zero Activity data'!BC17*Constants!$H93*FracLEACHMM*MMLeachEF*NtoN2O*kgtoGg,"ERROR"))</f>
        <v>2.5155179177804035E-2</v>
      </c>
      <c r="AK1213" s="94">
        <f>IF('Net zero activities &amp; levers'!$C$14="Off",Constants!$H75*'Activity data'!BD17*Constants!$H93*FracLEACHMM*MMLeachEF*NtoN2O*kgtoGg,IF('Net zero activities &amp; levers'!$C$14="On",Constants!$H75*'Net zero Activity data'!BD17*Constants!$H93*FracLEACHMM*MMLeachEF*NtoN2O*kgtoGg,"ERROR"))</f>
        <v>2.5780868953810543E-2</v>
      </c>
      <c r="AL1213" s="94">
        <f>IF('Net zero activities &amp; levers'!$C$14="Off",Constants!$H75*'Activity data'!BE17*Constants!$H93*FracLEACHMM*MMLeachEF*NtoN2O*kgtoGg,IF('Net zero activities &amp; levers'!$C$14="On",Constants!$H75*'Net zero Activity data'!BE17*Constants!$H93*FracLEACHMM*MMLeachEF*NtoN2O*kgtoGg,"ERROR"))</f>
        <v>2.6395448536936907E-2</v>
      </c>
      <c r="AM1213" s="94">
        <f>IF('Net zero activities &amp; levers'!$C$14="Off",Constants!$H75*'Activity data'!BF17*Constants!$H93*FracLEACHMM*MMLeachEF*NtoN2O*kgtoGg,IF('Net zero activities &amp; levers'!$C$14="On",Constants!$H75*'Net zero Activity data'!BF17*Constants!$H93*FracLEACHMM*MMLeachEF*NtoN2O*kgtoGg,"ERROR"))</f>
        <v>2.6985938283534693E-2</v>
      </c>
      <c r="AN1213" s="94">
        <f>IF('Net zero activities &amp; levers'!$C$14="Off",Constants!$H75*'Activity data'!BG17*Constants!$H93*FracLEACHMM*MMLeachEF*NtoN2O*kgtoGg,IF('Net zero activities &amp; levers'!$C$14="On",Constants!$H75*'Net zero Activity data'!BG17*Constants!$H93*FracLEACHMM*MMLeachEF*NtoN2O*kgtoGg,"ERROR"))</f>
        <v>2.7599371037367381E-2</v>
      </c>
      <c r="AO1213" s="94">
        <f>IF('Net zero activities &amp; levers'!$C$14="Off",Constants!$H75*'Activity data'!BH17*Constants!$H93*FracLEACHMM*MMLeachEF*NtoN2O*kgtoGg,IF('Net zero activities &amp; levers'!$C$14="On",Constants!$H75*'Net zero Activity data'!BH17*Constants!$H93*FracLEACHMM*MMLeachEF*NtoN2O*kgtoGg,"ERROR"))</f>
        <v>2.816769452545647E-2</v>
      </c>
      <c r="AP1213" s="94">
        <f>IF('Net zero activities &amp; levers'!$C$14="Off",Constants!$H75*'Activity data'!BI17*Constants!$H93*FracLEACHMM*MMLeachEF*NtoN2O*kgtoGg,IF('Net zero activities &amp; levers'!$C$14="On",Constants!$H75*'Net zero Activity data'!BI17*Constants!$H93*FracLEACHMM*MMLeachEF*NtoN2O*kgtoGg,"ERROR"))</f>
        <v>2.875043707640362E-2</v>
      </c>
      <c r="AQ1213" s="94">
        <f>IF('Net zero activities &amp; levers'!$C$14="Off",Constants!$H75*'Activity data'!BJ17*Constants!$H93*FracLEACHMM*MMLeachEF*NtoN2O*kgtoGg,IF('Net zero activities &amp; levers'!$C$14="On",Constants!$H75*'Net zero Activity data'!BJ17*Constants!$H93*FracLEACHMM*MMLeachEF*NtoN2O*kgtoGg,"ERROR"))</f>
        <v>2.9360485943112583E-2</v>
      </c>
      <c r="AR1213" s="94">
        <f>IF('Net zero activities &amp; levers'!$C$14="Off",Constants!$H75*'Activity data'!BK17*Constants!$H93*FracLEACHMM*MMLeachEF*NtoN2O*kgtoGg,IF('Net zero activities &amp; levers'!$C$14="On",Constants!$H75*'Net zero Activity data'!BK17*Constants!$H93*FracLEACHMM*MMLeachEF*NtoN2O*kgtoGg,"ERROR"))</f>
        <v>2.9999669991420112E-2</v>
      </c>
      <c r="AS1213" s="94">
        <f>IF('Net zero activities &amp; levers'!$C$14="Off",Constants!$H75*'Activity data'!BL17*Constants!$H93*FracLEACHMM*MMLeachEF*NtoN2O*kgtoGg,IF('Net zero activities &amp; levers'!$C$14="On",Constants!$H75*'Net zero Activity data'!BL17*Constants!$H93*FracLEACHMM*MMLeachEF*NtoN2O*kgtoGg,"ERROR"))</f>
        <v>3.0669498707449793E-2</v>
      </c>
      <c r="AT1213" s="94">
        <f>IF('Net zero activities &amp; levers'!$C$14="Off",Constants!$H75*'Activity data'!BM17*Constants!$H93*FracLEACHMM*MMLeachEF*NtoN2O*kgtoGg,IF('Net zero activities &amp; levers'!$C$14="On",Constants!$H75*'Net zero Activity data'!BM17*Constants!$H93*FracLEACHMM*MMLeachEF*NtoN2O*kgtoGg,"ERROR"))</f>
        <v>3.1286560507744206E-2</v>
      </c>
      <c r="AU1213" s="94">
        <f>IF('Net zero activities &amp; levers'!$C$14="Off",Constants!$H75*'Activity data'!BN17*Constants!$H93*FracLEACHMM*MMLeachEF*NtoN2O*kgtoGg,IF('Net zero activities &amp; levers'!$C$14="On",Constants!$H75*'Net zero Activity data'!BN17*Constants!$H93*FracLEACHMM*MMLeachEF*NtoN2O*kgtoGg,"ERROR"))</f>
        <v>3.1932726595321148E-2</v>
      </c>
      <c r="AV1213" s="94">
        <f>IF('Net zero activities &amp; levers'!$C$14="Off",Constants!$H75*'Activity data'!BO17*Constants!$H93*FracLEACHMM*MMLeachEF*NtoN2O*kgtoGg,IF('Net zero activities &amp; levers'!$C$14="On",Constants!$H75*'Net zero Activity data'!BO17*Constants!$H93*FracLEACHMM*MMLeachEF*NtoN2O*kgtoGg,"ERROR"))</f>
        <v>3.2636230731040113E-2</v>
      </c>
      <c r="AW1213" s="94">
        <f>IF('Net zero activities &amp; levers'!$C$14="Off",Constants!$H75*'Activity data'!BP17*Constants!$H93*FracLEACHMM*MMLeachEF*NtoN2O*kgtoGg,IF('Net zero activities &amp; levers'!$C$14="On",Constants!$H75*'Net zero Activity data'!BP17*Constants!$H93*FracLEACHMM*MMLeachEF*NtoN2O*kgtoGg,"ERROR"))</f>
        <v>3.3382774113920009E-2</v>
      </c>
      <c r="AY1213" s="79"/>
    </row>
    <row r="1214" spans="1:51" x14ac:dyDescent="0.25">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3.8999555700251309E-3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3.7580655955978051E-3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3.3059206492337782E-3</v>
      </c>
      <c r="T1214" s="94">
        <f>IF('Net zero activities &amp; levers'!$C$14="Off",Constants!$H76*'Activity data'!AM18*Constants!$H94*FracLEACHMM*MMLeachEF*NtoN2O*kgtoGg,IF('Net zero activities &amp; levers'!$C$14="On",Constants!$H76*'Net zero Activity data'!AM18*Constants!$H94*FracLEACHMM*MMLeachEF*NtoN2O*kgtoGg,"ERROR"))</f>
        <v>3.4201588240767131E-3</v>
      </c>
      <c r="U1214" s="94">
        <f>IF('Net zero activities &amp; levers'!$C$14="Off",Constants!$H76*'Activity data'!AN18*Constants!$H94*FracLEACHMM*MMLeachEF*NtoN2O*kgtoGg,IF('Net zero activities &amp; levers'!$C$14="On",Constants!$H76*'Net zero Activity data'!AN18*Constants!$H94*FracLEACHMM*MMLeachEF*NtoN2O*kgtoGg,"ERROR"))</f>
        <v>3.4172188071688704E-3</v>
      </c>
      <c r="V1214" s="94">
        <f>IF('Net zero activities &amp; levers'!$C$14="Off",Constants!$H76*'Activity data'!AO18*Constants!$H94*FracLEACHMM*MMLeachEF*NtoN2O*kgtoGg,IF('Net zero activities &amp; levers'!$C$14="On",Constants!$H76*'Net zero Activity data'!AO18*Constants!$H94*FracLEACHMM*MMLeachEF*NtoN2O*kgtoGg,"ERROR"))</f>
        <v>3.3401994589412646E-3</v>
      </c>
      <c r="W1214" s="94">
        <f>IF('Net zero activities &amp; levers'!$C$14="Off",Constants!$H76*'Activity data'!AP18*Constants!$H94*FracLEACHMM*MMLeachEF*NtoN2O*kgtoGg,IF('Net zero activities &amp; levers'!$C$14="On",Constants!$H76*'Net zero Activity data'!AP18*Constants!$H94*FracLEACHMM*MMLeachEF*NtoN2O*kgtoGg,"ERROR"))</f>
        <v>3.2988062280000664E-3</v>
      </c>
      <c r="X1214" s="94">
        <f>IF('Net zero activities &amp; levers'!$C$14="Off",Constants!$H76*'Activity data'!AQ18*Constants!$H94*FracLEACHMM*MMLeachEF*NtoN2O*kgtoGg,IF('Net zero activities &amp; levers'!$C$14="On",Constants!$H76*'Net zero Activity data'!AQ18*Constants!$H94*FracLEACHMM*MMLeachEF*NtoN2O*kgtoGg,"ERROR"))</f>
        <v>3.2624712468708769E-3</v>
      </c>
      <c r="Y1214" s="94">
        <f>IF('Net zero activities &amp; levers'!$C$14="Off",Constants!$H76*'Activity data'!AR18*Constants!$H94*FracLEACHMM*MMLeachEF*NtoN2O*kgtoGg,IF('Net zero activities &amp; levers'!$C$14="On",Constants!$H76*'Net zero Activity data'!AR18*Constants!$H94*FracLEACHMM*MMLeachEF*NtoN2O*kgtoGg,"ERROR"))</f>
        <v>3.2407054304874959E-3</v>
      </c>
      <c r="Z1214" s="94">
        <f>IF('Net zero activities &amp; levers'!$C$14="Off",Constants!$H76*'Activity data'!AS18*Constants!$H94*FracLEACHMM*MMLeachEF*NtoN2O*kgtoGg,IF('Net zero activities &amp; levers'!$C$14="On",Constants!$H76*'Net zero Activity data'!AS18*Constants!$H94*FracLEACHMM*MMLeachEF*NtoN2O*kgtoGg,"ERROR"))</f>
        <v>3.2288302927550535E-3</v>
      </c>
      <c r="AA1214" s="94">
        <f>IF('Net zero activities &amp; levers'!$C$14="Off",Constants!$H76*'Activity data'!AT18*Constants!$H94*FracLEACHMM*MMLeachEF*NtoN2O*kgtoGg,IF('Net zero activities &amp; levers'!$C$14="On",Constants!$H76*'Net zero Activity data'!AT18*Constants!$H94*FracLEACHMM*MMLeachEF*NtoN2O*kgtoGg,"ERROR"))</f>
        <v>3.2265969093859632E-3</v>
      </c>
      <c r="AB1214" s="94">
        <f>IF('Net zero activities &amp; levers'!$C$14="Off",Constants!$H76*'Activity data'!AU18*Constants!$H94*FracLEACHMM*MMLeachEF*NtoN2O*kgtoGg,IF('Net zero activities &amp; levers'!$C$14="On",Constants!$H76*'Net zero Activity data'!AU18*Constants!$H94*FracLEACHMM*MMLeachEF*NtoN2O*kgtoGg,"ERROR"))</f>
        <v>3.2422150073145662E-3</v>
      </c>
      <c r="AC1214" s="94">
        <f>IF('Net zero activities &amp; levers'!$C$14="Off",Constants!$H76*'Activity data'!AV18*Constants!$H94*FracLEACHMM*MMLeachEF*NtoN2O*kgtoGg,IF('Net zero activities &amp; levers'!$C$14="On",Constants!$H76*'Net zero Activity data'!AV18*Constants!$H94*FracLEACHMM*MMLeachEF*NtoN2O*kgtoGg,"ERROR"))</f>
        <v>3.2762103534343064E-3</v>
      </c>
      <c r="AD1214" s="94">
        <f>IF('Net zero activities &amp; levers'!$C$14="Off",Constants!$H76*'Activity data'!AW18*Constants!$H94*FracLEACHMM*MMLeachEF*NtoN2O*kgtoGg,IF('Net zero activities &amp; levers'!$C$14="On",Constants!$H76*'Net zero Activity data'!AW18*Constants!$H94*FracLEACHMM*MMLeachEF*NtoN2O*kgtoGg,"ERROR"))</f>
        <v>3.3244587137949075E-3</v>
      </c>
      <c r="AE1214" s="94">
        <f>IF('Net zero activities &amp; levers'!$C$14="Off",Constants!$H76*'Activity data'!AX18*Constants!$H94*FracLEACHMM*MMLeachEF*NtoN2O*kgtoGg,IF('Net zero activities &amp; levers'!$C$14="On",Constants!$H76*'Net zero Activity data'!AX18*Constants!$H94*FracLEACHMM*MMLeachEF*NtoN2O*kgtoGg,"ERROR"))</f>
        <v>3.3768164931689913E-3</v>
      </c>
      <c r="AF1214" s="94">
        <f>IF('Net zero activities &amp; levers'!$C$14="Off",Constants!$H76*'Activity data'!AY18*Constants!$H94*FracLEACHMM*MMLeachEF*NtoN2O*kgtoGg,IF('Net zero activities &amp; levers'!$C$14="On",Constants!$H76*'Net zero Activity data'!AY18*Constants!$H94*FracLEACHMM*MMLeachEF*NtoN2O*kgtoGg,"ERROR"))</f>
        <v>3.434180681029372E-3</v>
      </c>
      <c r="AG1214" s="94">
        <f>IF('Net zero activities &amp; levers'!$C$14="Off",Constants!$H76*'Activity data'!AZ18*Constants!$H94*FracLEACHMM*MMLeachEF*NtoN2O*kgtoGg,IF('Net zero activities &amp; levers'!$C$14="On",Constants!$H76*'Net zero Activity data'!AZ18*Constants!$H94*FracLEACHMM*MMLeachEF*NtoN2O*kgtoGg,"ERROR"))</f>
        <v>3.5073798996050226E-3</v>
      </c>
      <c r="AH1214" s="94">
        <f>IF('Net zero activities &amp; levers'!$C$14="Off",Constants!$H76*'Activity data'!BA18*Constants!$H94*FracLEACHMM*MMLeachEF*NtoN2O*kgtoGg,IF('Net zero activities &amp; levers'!$C$14="On",Constants!$H76*'Net zero Activity data'!BA18*Constants!$H94*FracLEACHMM*MMLeachEF*NtoN2O*kgtoGg,"ERROR"))</f>
        <v>3.5858187735956525E-3</v>
      </c>
      <c r="AI1214" s="94">
        <f>IF('Net zero activities &amp; levers'!$C$14="Off",Constants!$H76*'Activity data'!BB18*Constants!$H94*FracLEACHMM*MMLeachEF*NtoN2O*kgtoGg,IF('Net zero activities &amp; levers'!$C$14="On",Constants!$H76*'Net zero Activity data'!BB18*Constants!$H94*FracLEACHMM*MMLeachEF*NtoN2O*kgtoGg,"ERROR"))</f>
        <v>3.6696268716714451E-3</v>
      </c>
      <c r="AJ1214" s="94">
        <f>IF('Net zero activities &amp; levers'!$C$14="Off",Constants!$H76*'Activity data'!BC18*Constants!$H94*FracLEACHMM*MMLeachEF*NtoN2O*kgtoGg,IF('Net zero activities &amp; levers'!$C$14="On",Constants!$H76*'Net zero Activity data'!BC18*Constants!$H94*FracLEACHMM*MMLeachEF*NtoN2O*kgtoGg,"ERROR"))</f>
        <v>3.7595654359677696E-3</v>
      </c>
      <c r="AK1214" s="94">
        <f>IF('Net zero activities &amp; levers'!$C$14="Off",Constants!$H76*'Activity data'!BD18*Constants!$H94*FracLEACHMM*MMLeachEF*NtoN2O*kgtoGg,IF('Net zero activities &amp; levers'!$C$14="On",Constants!$H76*'Net zero Activity data'!BD18*Constants!$H94*FracLEACHMM*MMLeachEF*NtoN2O*kgtoGg,"ERROR"))</f>
        <v>3.8530778549764194E-3</v>
      </c>
      <c r="AL1214" s="94">
        <f>IF('Net zero activities &amp; levers'!$C$14="Off",Constants!$H76*'Activity data'!BE18*Constants!$H94*FracLEACHMM*MMLeachEF*NtoN2O*kgtoGg,IF('Net zero activities &amp; levers'!$C$14="On",Constants!$H76*'Net zero Activity data'!BE18*Constants!$H94*FracLEACHMM*MMLeachEF*NtoN2O*kgtoGg,"ERROR"))</f>
        <v>3.9449298009332215E-3</v>
      </c>
      <c r="AM1214" s="94">
        <f>IF('Net zero activities &amp; levers'!$C$14="Off",Constants!$H76*'Activity data'!BF18*Constants!$H94*FracLEACHMM*MMLeachEF*NtoN2O*kgtoGg,IF('Net zero activities &amp; levers'!$C$14="On",Constants!$H76*'Net zero Activity data'!BF18*Constants!$H94*FracLEACHMM*MMLeachEF*NtoN2O*kgtoGg,"ERROR"))</f>
        <v>4.0331814021605846E-3</v>
      </c>
      <c r="AN1214" s="94">
        <f>IF('Net zero activities &amp; levers'!$C$14="Off",Constants!$H76*'Activity data'!BG18*Constants!$H94*FracLEACHMM*MMLeachEF*NtoN2O*kgtoGg,IF('Net zero activities &amp; levers'!$C$14="On",Constants!$H76*'Net zero Activity data'!BG18*Constants!$H94*FracLEACHMM*MMLeachEF*NtoN2O*kgtoGg,"ERROR"))</f>
        <v>4.1248619488304652E-3</v>
      </c>
      <c r="AO1214" s="94">
        <f>IF('Net zero activities &amp; levers'!$C$14="Off",Constants!$H76*'Activity data'!BH18*Constants!$H94*FracLEACHMM*MMLeachEF*NtoN2O*kgtoGg,IF('Net zero activities &amp; levers'!$C$14="On",Constants!$H76*'Net zero Activity data'!BH18*Constants!$H94*FracLEACHMM*MMLeachEF*NtoN2O*kgtoGg,"ERROR"))</f>
        <v>4.2098006935385006E-3</v>
      </c>
      <c r="AP1214" s="94">
        <f>IF('Net zero activities &amp; levers'!$C$14="Off",Constants!$H76*'Activity data'!BI18*Constants!$H94*FracLEACHMM*MMLeachEF*NtoN2O*kgtoGg,IF('Net zero activities &amp; levers'!$C$14="On",Constants!$H76*'Net zero Activity data'!BI18*Constants!$H94*FracLEACHMM*MMLeachEF*NtoN2O*kgtoGg,"ERROR"))</f>
        <v>4.2968944382152123E-3</v>
      </c>
      <c r="AQ1214" s="94">
        <f>IF('Net zero activities &amp; levers'!$C$14="Off",Constants!$H76*'Activity data'!BJ18*Constants!$H94*FracLEACHMM*MMLeachEF*NtoN2O*kgtoGg,IF('Net zero activities &amp; levers'!$C$14="On",Constants!$H76*'Net zero Activity data'!BJ18*Constants!$H94*FracLEACHMM*MMLeachEF*NtoN2O*kgtoGg,"ERROR"))</f>
        <v>4.3880692462863087E-3</v>
      </c>
      <c r="AR1214" s="94">
        <f>IF('Net zero activities &amp; levers'!$C$14="Off",Constants!$H76*'Activity data'!BK18*Constants!$H94*FracLEACHMM*MMLeachEF*NtoN2O*kgtoGg,IF('Net zero activities &amp; levers'!$C$14="On",Constants!$H76*'Net zero Activity data'!BK18*Constants!$H94*FracLEACHMM*MMLeachEF*NtoN2O*kgtoGg,"ERROR"))</f>
        <v>4.4835984507596094E-3</v>
      </c>
      <c r="AS1214" s="94">
        <f>IF('Net zero activities &amp; levers'!$C$14="Off",Constants!$H76*'Activity data'!BL18*Constants!$H94*FracLEACHMM*MMLeachEF*NtoN2O*kgtoGg,IF('Net zero activities &amp; levers'!$C$14="On",Constants!$H76*'Net zero Activity data'!BL18*Constants!$H94*FracLEACHMM*MMLeachEF*NtoN2O*kgtoGg,"ERROR"))</f>
        <v>4.5837076517716169E-3</v>
      </c>
      <c r="AT1214" s="94">
        <f>IF('Net zero activities &amp; levers'!$C$14="Off",Constants!$H76*'Activity data'!BM18*Constants!$H94*FracLEACHMM*MMLeachEF*NtoN2O*kgtoGg,IF('Net zero activities &amp; levers'!$C$14="On",Constants!$H76*'Net zero Activity data'!BM18*Constants!$H94*FracLEACHMM*MMLeachEF*NtoN2O*kgtoGg,"ERROR"))</f>
        <v>4.6759305773109378E-3</v>
      </c>
      <c r="AU1214" s="94">
        <f>IF('Net zero activities &amp; levers'!$C$14="Off",Constants!$H76*'Activity data'!BN18*Constants!$H94*FracLEACHMM*MMLeachEF*NtoN2O*kgtoGg,IF('Net zero activities &amp; levers'!$C$14="On",Constants!$H76*'Net zero Activity data'!BN18*Constants!$H94*FracLEACHMM*MMLeachEF*NtoN2O*kgtoGg,"ERROR"))</f>
        <v>4.7725032819447566E-3</v>
      </c>
      <c r="AV1214" s="94">
        <f>IF('Net zero activities &amp; levers'!$C$14="Off",Constants!$H76*'Activity data'!BO18*Constants!$H94*FracLEACHMM*MMLeachEF*NtoN2O*kgtoGg,IF('Net zero activities &amp; levers'!$C$14="On",Constants!$H76*'Net zero Activity data'!BO18*Constants!$H94*FracLEACHMM*MMLeachEF*NtoN2O*kgtoGg,"ERROR"))</f>
        <v>4.8776454403056521E-3</v>
      </c>
      <c r="AW1214" s="94">
        <f>IF('Net zero activities &amp; levers'!$C$14="Off",Constants!$H76*'Activity data'!BP18*Constants!$H94*FracLEACHMM*MMLeachEF*NtoN2O*kgtoGg,IF('Net zero activities &amp; levers'!$C$14="On",Constants!$H76*'Net zero Activity data'!BP18*Constants!$H94*FracLEACHMM*MMLeachEF*NtoN2O*kgtoGg,"ERROR"))</f>
        <v>4.9892200261548447E-3</v>
      </c>
      <c r="AY1214" s="79"/>
    </row>
    <row r="1215" spans="1:51" x14ac:dyDescent="0.25">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1.8197780265539365E-2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1.7866519757963228E-2</v>
      </c>
      <c r="T1215" s="94">
        <f>IF('Net zero activities &amp; levers'!$C$14="Off",Constants!$H77*'Activity data'!AM19*Constants!$H95*FracLEACHMM*MMLeachEF*NtoN2O*kgtoGg,IF('Net zero activities &amp; levers'!$C$14="On",Constants!$H77*'Net zero Activity data'!AM19*Constants!$H95*FracLEACHMM*MMLeachEF*NtoN2O*kgtoGg,"ERROR"))</f>
        <v>1.8509144113960856E-2</v>
      </c>
      <c r="U1215" s="94">
        <f>IF('Net zero activities &amp; levers'!$C$14="Off",Constants!$H77*'Activity data'!AN19*Constants!$H95*FracLEACHMM*MMLeachEF*NtoN2O*kgtoGg,IF('Net zero activities &amp; levers'!$C$14="On",Constants!$H77*'Net zero Activity data'!AN19*Constants!$H95*FracLEACHMM*MMLeachEF*NtoN2O*kgtoGg,"ERROR"))</f>
        <v>1.8806988990823701E-2</v>
      </c>
      <c r="V1215" s="94">
        <f>IF('Net zero activities &amp; levers'!$C$14="Off",Constants!$H77*'Activity data'!AO19*Constants!$H95*FracLEACHMM*MMLeachEF*NtoN2O*kgtoGg,IF('Net zero activities &amp; levers'!$C$14="On",Constants!$H77*'Net zero Activity data'!AO19*Constants!$H95*FracLEACHMM*MMLeachEF*NtoN2O*kgtoGg,"ERROR"))</f>
        <v>1.8884456622465989E-2</v>
      </c>
      <c r="W1215" s="94">
        <f>IF('Net zero activities &amp; levers'!$C$14="Off",Constants!$H77*'Activity data'!AP19*Constants!$H95*FracLEACHMM*MMLeachEF*NtoN2O*kgtoGg,IF('Net zero activities &amp; levers'!$C$14="On",Constants!$H77*'Net zero Activity data'!AP19*Constants!$H95*FracLEACHMM*MMLeachEF*NtoN2O*kgtoGg,"ERROR"))</f>
        <v>1.9076579460793972E-2</v>
      </c>
      <c r="X1215" s="94">
        <f>IF('Net zero activities &amp; levers'!$C$14="Off",Constants!$H77*'Activity data'!AQ19*Constants!$H95*FracLEACHMM*MMLeachEF*NtoN2O*kgtoGg,IF('Net zero activities &amp; levers'!$C$14="On",Constants!$H77*'Net zero Activity data'!AQ19*Constants!$H95*FracLEACHMM*MMLeachEF*NtoN2O*kgtoGg,"ERROR"))</f>
        <v>1.9288020002145689E-2</v>
      </c>
      <c r="Y1215" s="94">
        <f>IF('Net zero activities &amp; levers'!$C$14="Off",Constants!$H77*'Activity data'!AR19*Constants!$H95*FracLEACHMM*MMLeachEF*NtoN2O*kgtoGg,IF('Net zero activities &amp; levers'!$C$14="On",Constants!$H77*'Net zero Activity data'!AR19*Constants!$H95*FracLEACHMM*MMLeachEF*NtoN2O*kgtoGg,"ERROR"))</f>
        <v>1.9539785970133085E-2</v>
      </c>
      <c r="Z1215" s="94">
        <f>IF('Net zero activities &amp; levers'!$C$14="Off",Constants!$H77*'Activity data'!AS19*Constants!$H95*FracLEACHMM*MMLeachEF*NtoN2O*kgtoGg,IF('Net zero activities &amp; levers'!$C$14="On",Constants!$H77*'Net zero Activity data'!AS19*Constants!$H95*FracLEACHMM*MMLeachEF*NtoN2O*kgtoGg,"ERROR"))</f>
        <v>1.9819994601871449E-2</v>
      </c>
      <c r="AA1215" s="94">
        <f>IF('Net zero activities &amp; levers'!$C$14="Off",Constants!$H77*'Activity data'!AT19*Constants!$H95*FracLEACHMM*MMLeachEF*NtoN2O*kgtoGg,IF('Net zero activities &amp; levers'!$C$14="On",Constants!$H77*'Net zero Activity data'!AT19*Constants!$H95*FracLEACHMM*MMLeachEF*NtoN2O*kgtoGg,"ERROR"))</f>
        <v>2.0129932389994051E-2</v>
      </c>
      <c r="AB1215" s="94">
        <f>IF('Net zero activities &amp; levers'!$C$14="Off",Constants!$H77*'Activity data'!AU19*Constants!$H95*FracLEACHMM*MMLeachEF*NtoN2O*kgtoGg,IF('Net zero activities &amp; levers'!$C$14="On",Constants!$H77*'Net zero Activity data'!AU19*Constants!$H95*FracLEACHMM*MMLeachEF*NtoN2O*kgtoGg,"ERROR"))</f>
        <v>2.0500232945743369E-2</v>
      </c>
      <c r="AC1215" s="94">
        <f>IF('Net zero activities &amp; levers'!$C$14="Off",Constants!$H77*'Activity data'!AV19*Constants!$H95*FracLEACHMM*MMLeachEF*NtoN2O*kgtoGg,IF('Net zero activities &amp; levers'!$C$14="On",Constants!$H77*'Net zero Activity data'!AV19*Constants!$H95*FracLEACHMM*MMLeachEF*NtoN2O*kgtoGg,"ERROR"))</f>
        <v>2.0937059179758664E-2</v>
      </c>
      <c r="AD1215" s="94">
        <f>IF('Net zero activities &amp; levers'!$C$14="Off",Constants!$H77*'Activity data'!AW19*Constants!$H95*FracLEACHMM*MMLeachEF*NtoN2O*kgtoGg,IF('Net zero activities &amp; levers'!$C$14="On",Constants!$H77*'Net zero Activity data'!AW19*Constants!$H95*FracLEACHMM*MMLeachEF*NtoN2O*kgtoGg,"ERROR"))</f>
        <v>2.1429807921436568E-2</v>
      </c>
      <c r="AE1215" s="94">
        <f>IF('Net zero activities &amp; levers'!$C$14="Off",Constants!$H77*'Activity data'!AX19*Constants!$H95*FracLEACHMM*MMLeachEF*NtoN2O*kgtoGg,IF('Net zero activities &amp; levers'!$C$14="On",Constants!$H77*'Net zero Activity data'!AX19*Constants!$H95*FracLEACHMM*MMLeachEF*NtoN2O*kgtoGg,"ERROR"))</f>
        <v>2.1945154822106773E-2</v>
      </c>
      <c r="AF1215" s="94">
        <f>IF('Net zero activities &amp; levers'!$C$14="Off",Constants!$H77*'Activity data'!AY19*Constants!$H95*FracLEACHMM*MMLeachEF*NtoN2O*kgtoGg,IF('Net zero activities &amp; levers'!$C$14="On",Constants!$H77*'Net zero Activity data'!AY19*Constants!$H95*FracLEACHMM*MMLeachEF*NtoN2O*kgtoGg,"ERROR"))</f>
        <v>2.2487694592975279E-2</v>
      </c>
      <c r="AG1215" s="94">
        <f>IF('Net zero activities &amp; levers'!$C$14="Off",Constants!$H77*'Activity data'!AZ19*Constants!$H95*FracLEACHMM*MMLeachEF*NtoN2O*kgtoGg,IF('Net zero activities &amp; levers'!$C$14="On",Constants!$H77*'Net zero Activity data'!AZ19*Constants!$H95*FracLEACHMM*MMLeachEF*NtoN2O*kgtoGg,"ERROR"))</f>
        <v>2.3099678743148656E-2</v>
      </c>
      <c r="AH1215" s="94">
        <f>IF('Net zero activities &amp; levers'!$C$14="Off",Constants!$H77*'Activity data'!BA19*Constants!$H95*FracLEACHMM*MMLeachEF*NtoN2O*kgtoGg,IF('Net zero activities &amp; levers'!$C$14="On",Constants!$H77*'Net zero Activity data'!BA19*Constants!$H95*FracLEACHMM*MMLeachEF*NtoN2O*kgtoGg,"ERROR"))</f>
        <v>2.3744156426757715E-2</v>
      </c>
      <c r="AI1215" s="94">
        <f>IF('Net zero activities &amp; levers'!$C$14="Off",Constants!$H77*'Activity data'!BB19*Constants!$H95*FracLEACHMM*MMLeachEF*NtoN2O*kgtoGg,IF('Net zero activities &amp; levers'!$C$14="On",Constants!$H77*'Net zero Activity data'!BB19*Constants!$H95*FracLEACHMM*MMLeachEF*NtoN2O*kgtoGg,"ERROR"))</f>
        <v>2.4423456573095255E-2</v>
      </c>
      <c r="AJ1215" s="94">
        <f>IF('Net zero activities &amp; levers'!$C$14="Off",Constants!$H77*'Activity data'!BC19*Constants!$H95*FracLEACHMM*MMLeachEF*NtoN2O*kgtoGg,IF('Net zero activities &amp; levers'!$C$14="On",Constants!$H77*'Net zero Activity data'!BC19*Constants!$H95*FracLEACHMM*MMLeachEF*NtoN2O*kgtoGg,"ERROR"))</f>
        <v>2.5142024875307544E-2</v>
      </c>
      <c r="AK1215" s="94">
        <f>IF('Net zero activities &amp; levers'!$C$14="Off",Constants!$H77*'Activity data'!BD19*Constants!$H95*FracLEACHMM*MMLeachEF*NtoN2O*kgtoGg,IF('Net zero activities &amp; levers'!$C$14="On",Constants!$H77*'Net zero Activity data'!BD19*Constants!$H95*FracLEACHMM*MMLeachEF*NtoN2O*kgtoGg,"ERROR"))</f>
        <v>2.5890804322949275E-2</v>
      </c>
      <c r="AL1215" s="94">
        <f>IF('Net zero activities &amp; levers'!$C$14="Off",Constants!$H77*'Activity data'!BE19*Constants!$H95*FracLEACHMM*MMLeachEF*NtoN2O*kgtoGg,IF('Net zero activities &amp; levers'!$C$14="On",Constants!$H77*'Net zero Activity data'!BE19*Constants!$H95*FracLEACHMM*MMLeachEF*NtoN2O*kgtoGg,"ERROR"))</f>
        <v>2.664925548017839E-2</v>
      </c>
      <c r="AM1215" s="94">
        <f>IF('Net zero activities &amp; levers'!$C$14="Off",Constants!$H77*'Activity data'!BF19*Constants!$H95*FracLEACHMM*MMLeachEF*NtoN2O*kgtoGg,IF('Net zero activities &amp; levers'!$C$14="On",Constants!$H77*'Net zero Activity data'!BF19*Constants!$H95*FracLEACHMM*MMLeachEF*NtoN2O*kgtoGg,"ERROR"))</f>
        <v>2.7409320556492311E-2</v>
      </c>
      <c r="AN1215" s="94">
        <f>IF('Net zero activities &amp; levers'!$C$14="Off",Constants!$H77*'Activity data'!BG19*Constants!$H95*FracLEACHMM*MMLeachEF*NtoN2O*kgtoGg,IF('Net zero activities &amp; levers'!$C$14="On",Constants!$H77*'Net zero Activity data'!BG19*Constants!$H95*FracLEACHMM*MMLeachEF*NtoN2O*kgtoGg,"ERROR"))</f>
        <v>2.8201196183477262E-2</v>
      </c>
      <c r="AO1215" s="94">
        <f>IF('Net zero activities &amp; levers'!$C$14="Off",Constants!$H77*'Activity data'!BH19*Constants!$H95*FracLEACHMM*MMLeachEF*NtoN2O*kgtoGg,IF('Net zero activities &amp; levers'!$C$14="On",Constants!$H77*'Net zero Activity data'!BH19*Constants!$H95*FracLEACHMM*MMLeachEF*NtoN2O*kgtoGg,"ERROR"))</f>
        <v>2.8981036630624464E-2</v>
      </c>
      <c r="AP1215" s="94">
        <f>IF('Net zero activities &amp; levers'!$C$14="Off",Constants!$H77*'Activity data'!BI19*Constants!$H95*FracLEACHMM*MMLeachEF*NtoN2O*kgtoGg,IF('Net zero activities &amp; levers'!$C$14="On",Constants!$H77*'Net zero Activity data'!BI19*Constants!$H95*FracLEACHMM*MMLeachEF*NtoN2O*kgtoGg,"ERROR"))</f>
        <v>2.9787501375830049E-2</v>
      </c>
      <c r="AQ1215" s="94">
        <f>IF('Net zero activities &amp; levers'!$C$14="Off",Constants!$H77*'Activity data'!BJ19*Constants!$H95*FracLEACHMM*MMLeachEF*NtoN2O*kgtoGg,IF('Net zero activities &amp; levers'!$C$14="On",Constants!$H77*'Net zero Activity data'!BJ19*Constants!$H95*FracLEACHMM*MMLeachEF*NtoN2O*kgtoGg,"ERROR"))</f>
        <v>3.0630461447410714E-2</v>
      </c>
      <c r="AR1215" s="94">
        <f>IF('Net zero activities &amp; levers'!$C$14="Off",Constants!$H77*'Activity data'!BK19*Constants!$H95*FracLEACHMM*MMLeachEF*NtoN2O*kgtoGg,IF('Net zero activities &amp; levers'!$C$14="On",Constants!$H77*'Net zero Activity data'!BK19*Constants!$H95*FracLEACHMM*MMLeachEF*NtoN2O*kgtoGg,"ERROR"))</f>
        <v>3.1512558779286347E-2</v>
      </c>
      <c r="AS1215" s="94">
        <f>IF('Net zero activities &amp; levers'!$C$14="Off",Constants!$H77*'Activity data'!BL19*Constants!$H95*FracLEACHMM*MMLeachEF*NtoN2O*kgtoGg,IF('Net zero activities &amp; levers'!$C$14="On",Constants!$H77*'Net zero Activity data'!BL19*Constants!$H95*FracLEACHMM*MMLeachEF*NtoN2O*kgtoGg,"ERROR"))</f>
        <v>3.2436334131589861E-2</v>
      </c>
      <c r="AT1215" s="94">
        <f>IF('Net zero activities &amp; levers'!$C$14="Off",Constants!$H77*'Activity data'!BM19*Constants!$H95*FracLEACHMM*MMLeachEF*NtoN2O*kgtoGg,IF('Net zero activities &amp; levers'!$C$14="On",Constants!$H77*'Net zero Activity data'!BM19*Constants!$H95*FracLEACHMM*MMLeachEF*NtoN2O*kgtoGg,"ERROR"))</f>
        <v>3.3343283263071261E-2</v>
      </c>
      <c r="AU1215" s="94">
        <f>IF('Net zero activities &amp; levers'!$C$14="Off",Constants!$H77*'Activity data'!BN19*Constants!$H95*FracLEACHMM*MMLeachEF*NtoN2O*kgtoGg,IF('Net zero activities &amp; levers'!$C$14="On",Constants!$H77*'Net zero Activity data'!BN19*Constants!$H95*FracLEACHMM*MMLeachEF*NtoN2O*kgtoGg,"ERROR"))</f>
        <v>3.4292330953186408E-2</v>
      </c>
      <c r="AV1215" s="94">
        <f>IF('Net zero activities &amp; levers'!$C$14="Off",Constants!$H77*'Activity data'!BO19*Constants!$H95*FracLEACHMM*MMLeachEF*NtoN2O*kgtoGg,IF('Net zero activities &amp; levers'!$C$14="On",Constants!$H77*'Net zero Activity data'!BO19*Constants!$H95*FracLEACHMM*MMLeachEF*NtoN2O*kgtoGg,"ERROR"))</f>
        <v>3.5306560909979502E-2</v>
      </c>
      <c r="AW1215" s="94">
        <f>IF('Net zero activities &amp; levers'!$C$14="Off",Constants!$H77*'Activity data'!BP19*Constants!$H95*FracLEACHMM*MMLeachEF*NtoN2O*kgtoGg,IF('Net zero activities &amp; levers'!$C$14="On",Constants!$H77*'Net zero Activity data'!BP19*Constants!$H95*FracLEACHMM*MMLeachEF*NtoN2O*kgtoGg,"ERROR"))</f>
        <v>3.6377908135725716E-2</v>
      </c>
      <c r="AY1215" s="79"/>
    </row>
    <row r="1216" spans="1:51" x14ac:dyDescent="0.25">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8.0430818839717713E-2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6.7721104784121369E-2</v>
      </c>
      <c r="T1216" s="94">
        <f>IF('Net zero activities &amp; levers'!$C$14="Off",Constants!$H78*'Activity data'!AM20*Constants!$H96*FracLEACHMM*MMLeachEF*NtoN2O*kgtoGg,IF('Net zero activities &amp; levers'!$C$14="On",Constants!$H78*'Net zero Activity data'!AM20*Constants!$H96*FracLEACHMM*MMLeachEF*NtoN2O*kgtoGg,"ERROR"))</f>
        <v>7.2746055762746717E-2</v>
      </c>
      <c r="U1216" s="94">
        <f>IF('Net zero activities &amp; levers'!$C$14="Off",Constants!$H78*'Activity data'!AN20*Constants!$H96*FracLEACHMM*MMLeachEF*NtoN2O*kgtoGg,IF('Net zero activities &amp; levers'!$C$14="On",Constants!$H78*'Net zero Activity data'!AN20*Constants!$H96*FracLEACHMM*MMLeachEF*NtoN2O*kgtoGg,"ERROR"))</f>
        <v>7.4131998037435823E-2</v>
      </c>
      <c r="V1216" s="94">
        <f>IF('Net zero activities &amp; levers'!$C$14="Off",Constants!$H78*'Activity data'!AO20*Constants!$H96*FracLEACHMM*MMLeachEF*NtoN2O*kgtoGg,IF('Net zero activities &amp; levers'!$C$14="On",Constants!$H78*'Net zero Activity data'!AO20*Constants!$H96*FracLEACHMM*MMLeachEF*NtoN2O*kgtoGg,"ERROR"))</f>
        <v>7.3072847188380266E-2</v>
      </c>
      <c r="W1216" s="94">
        <f>IF('Net zero activities &amp; levers'!$C$14="Off",Constants!$H78*'Activity data'!AP20*Constants!$H96*FracLEACHMM*MMLeachEF*NtoN2O*kgtoGg,IF('Net zero activities &amp; levers'!$C$14="On",Constants!$H78*'Net zero Activity data'!AP20*Constants!$H96*FracLEACHMM*MMLeachEF*NtoN2O*kgtoGg,"ERROR"))</f>
        <v>7.3078546347850409E-2</v>
      </c>
      <c r="X1216" s="94">
        <f>IF('Net zero activities &amp; levers'!$C$14="Off",Constants!$H78*'Activity data'!AQ20*Constants!$H96*FracLEACHMM*MMLeachEF*NtoN2O*kgtoGg,IF('Net zero activities &amp; levers'!$C$14="On",Constants!$H78*'Net zero Activity data'!AQ20*Constants!$H96*FracLEACHMM*MMLeachEF*NtoN2O*kgtoGg,"ERROR"))</f>
        <v>7.3192853128497673E-2</v>
      </c>
      <c r="Y1216" s="94">
        <f>IF('Net zero activities &amp; levers'!$C$14="Off",Constants!$H78*'Activity data'!AR20*Constants!$H96*FracLEACHMM*MMLeachEF*NtoN2O*kgtoGg,IF('Net zero activities &amp; levers'!$C$14="On",Constants!$H78*'Net zero Activity data'!AR20*Constants!$H96*FracLEACHMM*MMLeachEF*NtoN2O*kgtoGg,"ERROR"))</f>
        <v>7.379139145393912E-2</v>
      </c>
      <c r="Z1216" s="94">
        <f>IF('Net zero activities &amp; levers'!$C$14="Off",Constants!$H78*'Activity data'!AS20*Constants!$H96*FracLEACHMM*MMLeachEF*NtoN2O*kgtoGg,IF('Net zero activities &amp; levers'!$C$14="On",Constants!$H78*'Net zero Activity data'!AS20*Constants!$H96*FracLEACHMM*MMLeachEF*NtoN2O*kgtoGg,"ERROR"))</f>
        <v>7.4730832126072358E-2</v>
      </c>
      <c r="AA1216" s="94">
        <f>IF('Net zero activities &amp; levers'!$C$14="Off",Constants!$H78*'Activity data'!AT20*Constants!$H96*FracLEACHMM*MMLeachEF*NtoN2O*kgtoGg,IF('Net zero activities &amp; levers'!$C$14="On",Constants!$H78*'Net zero Activity data'!AT20*Constants!$H96*FracLEACHMM*MMLeachEF*NtoN2O*kgtoGg,"ERROR"))</f>
        <v>7.6016686997398025E-2</v>
      </c>
      <c r="AB1216" s="94">
        <f>IF('Net zero activities &amp; levers'!$C$14="Off",Constants!$H78*'Activity data'!AU20*Constants!$H96*FracLEACHMM*MMLeachEF*NtoN2O*kgtoGg,IF('Net zero activities &amp; levers'!$C$14="On",Constants!$H78*'Net zero Activity data'!AU20*Constants!$H96*FracLEACHMM*MMLeachEF*NtoN2O*kgtoGg,"ERROR"))</f>
        <v>7.7952791767565116E-2</v>
      </c>
      <c r="AC1216" s="94">
        <f>IF('Net zero activities &amp; levers'!$C$14="Off",Constants!$H78*'Activity data'!AV20*Constants!$H96*FracLEACHMM*MMLeachEF*NtoN2O*kgtoGg,IF('Net zero activities &amp; levers'!$C$14="On",Constants!$H78*'Net zero Activity data'!AV20*Constants!$H96*FracLEACHMM*MMLeachEF*NtoN2O*kgtoGg,"ERROR"))</f>
        <v>8.058176878132102E-2</v>
      </c>
      <c r="AD1216" s="94">
        <f>IF('Net zero activities &amp; levers'!$C$14="Off",Constants!$H78*'Activity data'!AW20*Constants!$H96*FracLEACHMM*MMLeachEF*NtoN2O*kgtoGg,IF('Net zero activities &amp; levers'!$C$14="On",Constants!$H78*'Net zero Activity data'!AW20*Constants!$H96*FracLEACHMM*MMLeachEF*NtoN2O*kgtoGg,"ERROR"))</f>
        <v>8.3779949770334525E-2</v>
      </c>
      <c r="AE1216" s="94">
        <f>IF('Net zero activities &amp; levers'!$C$14="Off",Constants!$H78*'Activity data'!AX20*Constants!$H96*FracLEACHMM*MMLeachEF*NtoN2O*kgtoGg,IF('Net zero activities &amp; levers'!$C$14="On",Constants!$H78*'Net zero Activity data'!AX20*Constants!$H96*FracLEACHMM*MMLeachEF*NtoN2O*kgtoGg,"ERROR"))</f>
        <v>8.7193551289418469E-2</v>
      </c>
      <c r="AF1216" s="94">
        <f>IF('Net zero activities &amp; levers'!$C$14="Off",Constants!$H78*'Activity data'!AY20*Constants!$H96*FracLEACHMM*MMLeachEF*NtoN2O*kgtoGg,IF('Net zero activities &amp; levers'!$C$14="On",Constants!$H78*'Net zero Activity data'!AY20*Constants!$H96*FracLEACHMM*MMLeachEF*NtoN2O*kgtoGg,"ERROR"))</f>
        <v>9.086314533375843E-2</v>
      </c>
      <c r="AG1216" s="94">
        <f>IF('Net zero activities &amp; levers'!$C$14="Off",Constants!$H78*'Activity data'!AZ20*Constants!$H96*FracLEACHMM*MMLeachEF*NtoN2O*kgtoGg,IF('Net zero activities &amp; levers'!$C$14="On",Constants!$H78*'Net zero Activity data'!AZ20*Constants!$H96*FracLEACHMM*MMLeachEF*NtoN2O*kgtoGg,"ERROR"))</f>
        <v>9.5207542157191016E-2</v>
      </c>
      <c r="AH1216" s="94">
        <f>IF('Net zero activities &amp; levers'!$C$14="Off",Constants!$H78*'Activity data'!BA20*Constants!$H96*FracLEACHMM*MMLeachEF*NtoN2O*kgtoGg,IF('Net zero activities &amp; levers'!$C$14="On",Constants!$H78*'Net zero Activity data'!BA20*Constants!$H96*FracLEACHMM*MMLeachEF*NtoN2O*kgtoGg,"ERROR"))</f>
        <v>9.9845384412612703E-2</v>
      </c>
      <c r="AI1216" s="94">
        <f>IF('Net zero activities &amp; levers'!$C$14="Off",Constants!$H78*'Activity data'!BB20*Constants!$H96*FracLEACHMM*MMLeachEF*NtoN2O*kgtoGg,IF('Net zero activities &amp; levers'!$C$14="On",Constants!$H78*'Net zero Activity data'!BB20*Constants!$H96*FracLEACHMM*MMLeachEF*NtoN2O*kgtoGg,"ERROR"))</f>
        <v>0.10479058883031935</v>
      </c>
      <c r="AJ1216" s="94">
        <f>IF('Net zero activities &amp; levers'!$C$14="Off",Constants!$H78*'Activity data'!BC20*Constants!$H96*FracLEACHMM*MMLeachEF*NtoN2O*kgtoGg,IF('Net zero activities &amp; levers'!$C$14="On",Constants!$H78*'Net zero Activity data'!BC20*Constants!$H96*FracLEACHMM*MMLeachEF*NtoN2O*kgtoGg,"ERROR"))</f>
        <v>0.11008424950630839</v>
      </c>
      <c r="AK1216" s="94">
        <f>IF('Net zero activities &amp; levers'!$C$14="Off",Constants!$H78*'Activity data'!BD20*Constants!$H96*FracLEACHMM*MMLeachEF*NtoN2O*kgtoGg,IF('Net zero activities &amp; levers'!$C$14="On",Constants!$H78*'Net zero Activity data'!BD20*Constants!$H96*FracLEACHMM*MMLeachEF*NtoN2O*kgtoGg,"ERROR"))</f>
        <v>0.11563811747896563</v>
      </c>
      <c r="AL1216" s="94">
        <f>IF('Net zero activities &amp; levers'!$C$14="Off",Constants!$H78*'Activity data'!BE20*Constants!$H96*FracLEACHMM*MMLeachEF*NtoN2O*kgtoGg,IF('Net zero activities &amp; levers'!$C$14="On",Constants!$H78*'Net zero Activity data'!BE20*Constants!$H96*FracLEACHMM*MMLeachEF*NtoN2O*kgtoGg,"ERROR"))</f>
        <v>0.12124974675259657</v>
      </c>
      <c r="AM1216" s="94">
        <f>IF('Net zero activities &amp; levers'!$C$14="Off",Constants!$H78*'Activity data'!BF20*Constants!$H96*FracLEACHMM*MMLeachEF*NtoN2O*kgtoGg,IF('Net zero activities &amp; levers'!$C$14="On",Constants!$H78*'Net zero Activity data'!BF20*Constants!$H96*FracLEACHMM*MMLeachEF*NtoN2O*kgtoGg,"ERROR"))</f>
        <v>0.12684018285608722</v>
      </c>
      <c r="AN1216" s="94">
        <f>IF('Net zero activities &amp; levers'!$C$14="Off",Constants!$H78*'Activity data'!BG20*Constants!$H96*FracLEACHMM*MMLeachEF*NtoN2O*kgtoGg,IF('Net zero activities &amp; levers'!$C$14="On",Constants!$H78*'Net zero Activity data'!BG20*Constants!$H96*FracLEACHMM*MMLeachEF*NtoN2O*kgtoGg,"ERROR"))</f>
        <v>0.13269670954262766</v>
      </c>
      <c r="AO1216" s="94">
        <f>IF('Net zero activities &amp; levers'!$C$14="Off",Constants!$H78*'Activity data'!BH20*Constants!$H96*FracLEACHMM*MMLeachEF*NtoN2O*kgtoGg,IF('Net zero activities &amp; levers'!$C$14="On",Constants!$H78*'Net zero Activity data'!BH20*Constants!$H96*FracLEACHMM*MMLeachEF*NtoN2O*kgtoGg,"ERROR"))</f>
        <v>0.13840376003949142</v>
      </c>
      <c r="AP1216" s="94">
        <f>IF('Net zero activities &amp; levers'!$C$14="Off",Constants!$H78*'Activity data'!BI20*Constants!$H96*FracLEACHMM*MMLeachEF*NtoN2O*kgtoGg,IF('Net zero activities &amp; levers'!$C$14="On",Constants!$H78*'Net zero Activity data'!BI20*Constants!$H96*FracLEACHMM*MMLeachEF*NtoN2O*kgtoGg,"ERROR"))</f>
        <v>0.14433134444584136</v>
      </c>
      <c r="AQ1216" s="94">
        <f>IF('Net zero activities &amp; levers'!$C$14="Off",Constants!$H78*'Activity data'!BJ20*Constants!$H96*FracLEACHMM*MMLeachEF*NtoN2O*kgtoGg,IF('Net zero activities &amp; levers'!$C$14="On",Constants!$H78*'Net zero Activity data'!BJ20*Constants!$H96*FracLEACHMM*MMLeachEF*NtoN2O*kgtoGg,"ERROR"))</f>
        <v>0.15056902557263782</v>
      </c>
      <c r="AR1216" s="94">
        <f>IF('Net zero activities &amp; levers'!$C$14="Off",Constants!$H78*'Activity data'!BK20*Constants!$H96*FracLEACHMM*MMLeachEF*NtoN2O*kgtoGg,IF('Net zero activities &amp; levers'!$C$14="On",Constants!$H78*'Net zero Activity data'!BK20*Constants!$H96*FracLEACHMM*MMLeachEF*NtoN2O*kgtoGg,"ERROR"))</f>
        <v>0.15713981745462244</v>
      </c>
      <c r="AS1216" s="94">
        <f>IF('Net zero activities &amp; levers'!$C$14="Off",Constants!$H78*'Activity data'!BL20*Constants!$H96*FracLEACHMM*MMLeachEF*NtoN2O*kgtoGg,IF('Net zero activities &amp; levers'!$C$14="On",Constants!$H78*'Net zero Activity data'!BL20*Constants!$H96*FracLEACHMM*MMLeachEF*NtoN2O*kgtoGg,"ERROR"))</f>
        <v>0.16406568679413838</v>
      </c>
      <c r="AT1216" s="94">
        <f>IF('Net zero activities &amp; levers'!$C$14="Off",Constants!$H78*'Activity data'!BM20*Constants!$H96*FracLEACHMM*MMLeachEF*NtoN2O*kgtoGg,IF('Net zero activities &amp; levers'!$C$14="On",Constants!$H78*'Net zero Activity data'!BM20*Constants!$H96*FracLEACHMM*MMLeachEF*NtoN2O*kgtoGg,"ERROR"))</f>
        <v>0.17080292085025456</v>
      </c>
      <c r="AU1216" s="94">
        <f>IF('Net zero activities &amp; levers'!$C$14="Off",Constants!$H78*'Activity data'!BN20*Constants!$H96*FracLEACHMM*MMLeachEF*NtoN2O*kgtoGg,IF('Net zero activities &amp; levers'!$C$14="On",Constants!$H78*'Net zero Activity data'!BN20*Constants!$H96*FracLEACHMM*MMLeachEF*NtoN2O*kgtoGg,"ERROR"))</f>
        <v>0.17789457992774635</v>
      </c>
      <c r="AV1216" s="94">
        <f>IF('Net zero activities &amp; levers'!$C$14="Off",Constants!$H78*'Activity data'!BO20*Constants!$H96*FracLEACHMM*MMLeachEF*NtoN2O*kgtoGg,IF('Net zero activities &amp; levers'!$C$14="On",Constants!$H78*'Net zero Activity data'!BO20*Constants!$H96*FracLEACHMM*MMLeachEF*NtoN2O*kgtoGg,"ERROR"))</f>
        <v>0.18554565393050121</v>
      </c>
      <c r="AW1216" s="94">
        <f>IF('Net zero activities &amp; levers'!$C$14="Off",Constants!$H78*'Activity data'!BP20*Constants!$H96*FracLEACHMM*MMLeachEF*NtoN2O*kgtoGg,IF('Net zero activities &amp; levers'!$C$14="On",Constants!$H78*'Net zero Activity data'!BP20*Constants!$H96*FracLEACHMM*MMLeachEF*NtoN2O*kgtoGg,"ERROR"))</f>
        <v>0.19367806389247613</v>
      </c>
      <c r="AY1216" s="79"/>
    </row>
    <row r="1220" spans="1:52" x14ac:dyDescent="0.25">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72.246065125367679</v>
      </c>
      <c r="L1220" s="27">
        <f t="shared" si="385"/>
        <v>72.649957574793405</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72.223708556447988</v>
      </c>
      <c r="T1220" s="27">
        <f t="shared" si="385"/>
        <v>73.433953590671948</v>
      </c>
      <c r="U1220" s="27">
        <f t="shared" si="385"/>
        <v>73.815520007442061</v>
      </c>
      <c r="V1220" s="27">
        <f t="shared" si="385"/>
        <v>73.69387664151607</v>
      </c>
      <c r="W1220" s="27">
        <f t="shared" si="385"/>
        <v>73.867797643681854</v>
      </c>
      <c r="X1220" s="27">
        <f t="shared" si="385"/>
        <v>74.104125334437256</v>
      </c>
      <c r="Y1220" s="27">
        <f t="shared" si="385"/>
        <v>74.43625124204452</v>
      </c>
      <c r="Z1220" s="27">
        <f t="shared" si="385"/>
        <v>74.835653279987824</v>
      </c>
      <c r="AA1220" s="27">
        <f t="shared" si="385"/>
        <v>75.303856336960493</v>
      </c>
      <c r="AB1220" s="27">
        <f t="shared" si="385"/>
        <v>75.909370772409076</v>
      </c>
      <c r="AC1220" s="27">
        <f t="shared" si="385"/>
        <v>76.664478114345883</v>
      </c>
      <c r="AD1220" s="27">
        <f t="shared" si="385"/>
        <v>77.543244301457847</v>
      </c>
      <c r="AE1220" s="27">
        <f t="shared" si="385"/>
        <v>78.469847600654177</v>
      </c>
      <c r="AF1220" s="27">
        <f t="shared" si="385"/>
        <v>79.453945502873466</v>
      </c>
      <c r="AG1220" s="27">
        <f t="shared" si="385"/>
        <v>80.588262140414244</v>
      </c>
      <c r="AH1220" s="27">
        <f t="shared" si="385"/>
        <v>81.789525583734331</v>
      </c>
      <c r="AI1220" s="27">
        <f t="shared" si="385"/>
        <v>83.062400052442698</v>
      </c>
      <c r="AJ1220" s="27">
        <f t="shared" si="385"/>
        <v>84.41555806119554</v>
      </c>
      <c r="AK1220" s="27">
        <f t="shared" si="385"/>
        <v>85.827840588614009</v>
      </c>
      <c r="AL1220" s="27">
        <f t="shared" si="385"/>
        <v>87.253942574092775</v>
      </c>
      <c r="AM1220" s="27">
        <f t="shared" si="385"/>
        <v>88.676405002762891</v>
      </c>
      <c r="AN1220" s="27">
        <f t="shared" si="385"/>
        <v>90.160719665746086</v>
      </c>
      <c r="AO1220" s="27">
        <f t="shared" si="385"/>
        <v>91.611506162683995</v>
      </c>
      <c r="AP1220" s="27">
        <f t="shared" si="385"/>
        <v>93.11191624093901</v>
      </c>
      <c r="AQ1220" s="27">
        <f t="shared" si="385"/>
        <v>94.682600951272718</v>
      </c>
      <c r="AR1220" s="27">
        <f t="shared" si="385"/>
        <v>96.328293114276846</v>
      </c>
      <c r="AS1220" s="27">
        <f t="shared" si="385"/>
        <v>98.05343909893719</v>
      </c>
      <c r="AT1220" s="27">
        <f t="shared" si="385"/>
        <v>99.733350863160126</v>
      </c>
      <c r="AU1220" s="27">
        <f t="shared" si="385"/>
        <v>101.49305940869296</v>
      </c>
      <c r="AV1220" s="27">
        <f t="shared" si="385"/>
        <v>103.38056261943146</v>
      </c>
      <c r="AW1220" s="27">
        <f t="shared" si="385"/>
        <v>105.37757099236671</v>
      </c>
      <c r="AY1220" s="79"/>
      <c r="AZ1220" s="79"/>
    </row>
    <row r="1221" spans="1:52" x14ac:dyDescent="0.25">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57.783598896292546</v>
      </c>
      <c r="L1221" s="27">
        <f t="shared" si="386"/>
        <v>58.1066387636453</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57.765717742365183</v>
      </c>
      <c r="T1221" s="27">
        <f t="shared" si="386"/>
        <v>58.733691755932206</v>
      </c>
      <c r="U1221" s="27">
        <f t="shared" si="386"/>
        <v>59.038874892767126</v>
      </c>
      <c r="V1221" s="27">
        <f t="shared" si="386"/>
        <v>58.941582514935</v>
      </c>
      <c r="W1221" s="27">
        <f t="shared" si="386"/>
        <v>59.080687411670191</v>
      </c>
      <c r="X1221" s="27">
        <f t="shared" si="386"/>
        <v>59.269706211060878</v>
      </c>
      <c r="Y1221" s="27">
        <f t="shared" si="386"/>
        <v>59.535346010196534</v>
      </c>
      <c r="Z1221" s="27">
        <f t="shared" si="386"/>
        <v>59.854794372108422</v>
      </c>
      <c r="AA1221" s="27">
        <f t="shared" si="386"/>
        <v>60.229270928017449</v>
      </c>
      <c r="AB1221" s="27">
        <f t="shared" si="386"/>
        <v>60.713571397574647</v>
      </c>
      <c r="AC1221" s="27">
        <f t="shared" si="386"/>
        <v>61.317518750200797</v>
      </c>
      <c r="AD1221" s="27">
        <f t="shared" si="386"/>
        <v>62.020370494328134</v>
      </c>
      <c r="AE1221" s="27">
        <f t="shared" si="386"/>
        <v>62.761483152627669</v>
      </c>
      <c r="AF1221" s="27">
        <f t="shared" si="386"/>
        <v>63.548580946228547</v>
      </c>
      <c r="AG1221" s="27">
        <f t="shared" si="386"/>
        <v>64.455826171159586</v>
      </c>
      <c r="AH1221" s="27">
        <f t="shared" si="386"/>
        <v>65.416616559634519</v>
      </c>
      <c r="AI1221" s="27">
        <f t="shared" si="386"/>
        <v>66.434682631711155</v>
      </c>
      <c r="AJ1221" s="27">
        <f t="shared" si="386"/>
        <v>67.516960808182034</v>
      </c>
      <c r="AK1221" s="27">
        <f t="shared" si="386"/>
        <v>68.646527753468007</v>
      </c>
      <c r="AL1221" s="27">
        <f t="shared" si="386"/>
        <v>69.787147730087</v>
      </c>
      <c r="AM1221" s="27">
        <f t="shared" si="386"/>
        <v>70.924856728918783</v>
      </c>
      <c r="AN1221" s="27">
        <f t="shared" si="386"/>
        <v>72.112036168696903</v>
      </c>
      <c r="AO1221" s="27">
        <f t="shared" si="386"/>
        <v>73.272399226224607</v>
      </c>
      <c r="AP1221" s="27">
        <f t="shared" si="386"/>
        <v>74.472452045591268</v>
      </c>
      <c r="AQ1221" s="27">
        <f t="shared" si="386"/>
        <v>75.728711679067047</v>
      </c>
      <c r="AR1221" s="27">
        <f t="shared" si="386"/>
        <v>77.044963514911501</v>
      </c>
      <c r="AS1221" s="27">
        <f t="shared" si="386"/>
        <v>78.424763832647557</v>
      </c>
      <c r="AT1221" s="27">
        <f t="shared" si="386"/>
        <v>79.768385072040658</v>
      </c>
      <c r="AU1221" s="27">
        <f t="shared" si="386"/>
        <v>81.17582909813396</v>
      </c>
      <c r="AV1221" s="27">
        <f t="shared" si="386"/>
        <v>82.685485413055972</v>
      </c>
      <c r="AW1221" s="27">
        <f t="shared" si="386"/>
        <v>84.282725769523637</v>
      </c>
      <c r="AY1221" s="79"/>
      <c r="AZ1221" s="79"/>
    </row>
    <row r="1222" spans="1:52" x14ac:dyDescent="0.25">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26.126191807126638</v>
      </c>
      <c r="L1222" s="27">
        <f t="shared" si="387"/>
        <v>26.272250579806308</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26.118107048368749</v>
      </c>
      <c r="T1222" s="27">
        <f t="shared" si="387"/>
        <v>26.555765401704527</v>
      </c>
      <c r="U1222" s="27">
        <f t="shared" si="387"/>
        <v>26.693750458390934</v>
      </c>
      <c r="V1222" s="27">
        <f t="shared" si="387"/>
        <v>26.649760825118427</v>
      </c>
      <c r="W1222" s="27">
        <f t="shared" si="387"/>
        <v>26.71265550947232</v>
      </c>
      <c r="X1222" s="27">
        <f t="shared" si="387"/>
        <v>26.798118192696624</v>
      </c>
      <c r="Y1222" s="27">
        <f t="shared" si="387"/>
        <v>26.918224182568949</v>
      </c>
      <c r="Z1222" s="27">
        <f t="shared" si="387"/>
        <v>27.062659097236711</v>
      </c>
      <c r="AA1222" s="27">
        <f t="shared" si="387"/>
        <v>27.231974378974542</v>
      </c>
      <c r="AB1222" s="27">
        <f t="shared" si="387"/>
        <v>27.450945284241996</v>
      </c>
      <c r="AC1222" s="27">
        <f t="shared" si="387"/>
        <v>27.724013156051718</v>
      </c>
      <c r="AD1222" s="27">
        <f t="shared" si="387"/>
        <v>28.041799514634214</v>
      </c>
      <c r="AE1222" s="27">
        <f t="shared" si="387"/>
        <v>28.37688510693479</v>
      </c>
      <c r="AF1222" s="27">
        <f t="shared" si="387"/>
        <v>28.732762350986167</v>
      </c>
      <c r="AG1222" s="27">
        <f t="shared" si="387"/>
        <v>29.142962878737809</v>
      </c>
      <c r="AH1222" s="27">
        <f t="shared" si="387"/>
        <v>29.577373238341593</v>
      </c>
      <c r="AI1222" s="27">
        <f t="shared" si="387"/>
        <v>30.037680141674837</v>
      </c>
      <c r="AJ1222" s="27">
        <f t="shared" si="387"/>
        <v>30.527019811879413</v>
      </c>
      <c r="AK1222" s="27">
        <f t="shared" si="387"/>
        <v>31.037740556783113</v>
      </c>
      <c r="AL1222" s="27">
        <f t="shared" si="387"/>
        <v>31.553458803091583</v>
      </c>
      <c r="AM1222" s="27">
        <f t="shared" si="387"/>
        <v>32.067860884165157</v>
      </c>
      <c r="AN1222" s="27">
        <f t="shared" si="387"/>
        <v>32.604630457981209</v>
      </c>
      <c r="AO1222" s="27">
        <f t="shared" si="387"/>
        <v>33.129275311986966</v>
      </c>
      <c r="AP1222" s="27">
        <f t="shared" si="387"/>
        <v>33.671865436802946</v>
      </c>
      <c r="AQ1222" s="27">
        <f t="shared" si="387"/>
        <v>34.239868828260882</v>
      </c>
      <c r="AR1222" s="27">
        <f t="shared" si="387"/>
        <v>34.834997006266434</v>
      </c>
      <c r="AS1222" s="27">
        <f t="shared" si="387"/>
        <v>35.458857901836573</v>
      </c>
      <c r="AT1222" s="27">
        <f t="shared" si="387"/>
        <v>36.066360841892561</v>
      </c>
      <c r="AU1222" s="27">
        <f t="shared" si="387"/>
        <v>36.702720523287681</v>
      </c>
      <c r="AV1222" s="27">
        <f t="shared" si="387"/>
        <v>37.385294319310326</v>
      </c>
      <c r="AW1222" s="27">
        <f t="shared" si="387"/>
        <v>38.107468235650359</v>
      </c>
      <c r="AY1222" s="79"/>
      <c r="AZ1222" s="79"/>
    </row>
    <row r="1223" spans="1:52" x14ac:dyDescent="0.25">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413.68555596285609</v>
      </c>
      <c r="S1223" s="27">
        <f t="shared" si="388"/>
        <v>367.10775140126185</v>
      </c>
      <c r="T1223" s="27">
        <f t="shared" si="388"/>
        <v>380.83942188791741</v>
      </c>
      <c r="U1223" s="27">
        <f t="shared" si="388"/>
        <v>381.67212300528638</v>
      </c>
      <c r="V1223" s="27">
        <f t="shared" si="388"/>
        <v>374.38785811845224</v>
      </c>
      <c r="W1223" s="27">
        <f t="shared" si="388"/>
        <v>371.02013444151527</v>
      </c>
      <c r="X1223" s="27">
        <f t="shared" si="388"/>
        <v>368.19348338242031</v>
      </c>
      <c r="Y1223" s="27">
        <f t="shared" si="388"/>
        <v>366.87055085566737</v>
      </c>
      <c r="Z1223" s="27">
        <f t="shared" si="388"/>
        <v>366.5529934062356</v>
      </c>
      <c r="AA1223" s="27">
        <f t="shared" si="388"/>
        <v>367.22165264198151</v>
      </c>
      <c r="AB1223" s="27">
        <f t="shared" si="388"/>
        <v>369.78949605483501</v>
      </c>
      <c r="AC1223" s="27">
        <f t="shared" si="388"/>
        <v>374.32729222117479</v>
      </c>
      <c r="AD1223" s="27">
        <f t="shared" si="388"/>
        <v>377.19311708928177</v>
      </c>
      <c r="AE1223" s="27">
        <f t="shared" si="388"/>
        <v>380.30935070420128</v>
      </c>
      <c r="AF1223" s="27">
        <f t="shared" si="388"/>
        <v>383.76102612503496</v>
      </c>
      <c r="AG1223" s="27">
        <f t="shared" si="388"/>
        <v>388.68748984209822</v>
      </c>
      <c r="AH1223" s="27">
        <f t="shared" si="388"/>
        <v>393.92268734105562</v>
      </c>
      <c r="AI1223" s="27">
        <f t="shared" si="388"/>
        <v>399.46311574560417</v>
      </c>
      <c r="AJ1223" s="27">
        <f t="shared" si="388"/>
        <v>405.36632763723298</v>
      </c>
      <c r="AK1223" s="27">
        <f t="shared" si="388"/>
        <v>411.34318539398583</v>
      </c>
      <c r="AL1223" s="27">
        <f t="shared" si="388"/>
        <v>416.84322212096885</v>
      </c>
      <c r="AM1223" s="27">
        <f t="shared" si="388"/>
        <v>421.66976796734122</v>
      </c>
      <c r="AN1223" s="27">
        <f t="shared" si="388"/>
        <v>428.70653475916799</v>
      </c>
      <c r="AO1223" s="27">
        <f t="shared" si="388"/>
        <v>434.88384487983222</v>
      </c>
      <c r="AP1223" s="27">
        <f t="shared" si="388"/>
        <v>441.09188912493386</v>
      </c>
      <c r="AQ1223" s="27">
        <f t="shared" si="388"/>
        <v>447.51334146869289</v>
      </c>
      <c r="AR1223" s="27">
        <f t="shared" si="388"/>
        <v>454.16271351860905</v>
      </c>
      <c r="AS1223" s="27">
        <f t="shared" si="388"/>
        <v>461.04859559187889</v>
      </c>
      <c r="AT1223" s="27">
        <f t="shared" si="388"/>
        <v>466.95077939830412</v>
      </c>
      <c r="AU1223" s="27">
        <f t="shared" si="388"/>
        <v>473.05678094171992</v>
      </c>
      <c r="AV1223" s="27">
        <f t="shared" si="388"/>
        <v>479.75623425821254</v>
      </c>
      <c r="AW1223" s="27">
        <f t="shared" si="388"/>
        <v>486.8226667581352</v>
      </c>
      <c r="AY1223" s="79"/>
      <c r="AZ1223" s="79"/>
    </row>
    <row r="1224" spans="1:52" x14ac:dyDescent="0.25">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291.3087348709679</v>
      </c>
      <c r="S1224" s="27">
        <f t="shared" si="389"/>
        <v>258.50961697978511</v>
      </c>
      <c r="T1224" s="27">
        <f t="shared" si="389"/>
        <v>268.17917275584364</v>
      </c>
      <c r="U1224" s="27">
        <f t="shared" si="389"/>
        <v>268.76554350418132</v>
      </c>
      <c r="V1224" s="27">
        <f t="shared" si="389"/>
        <v>263.63611619384227</v>
      </c>
      <c r="W1224" s="27">
        <f t="shared" si="389"/>
        <v>261.26463546510337</v>
      </c>
      <c r="X1224" s="27">
        <f t="shared" si="389"/>
        <v>259.27416678163655</v>
      </c>
      <c r="Y1224" s="27">
        <f t="shared" si="389"/>
        <v>258.34258530596463</v>
      </c>
      <c r="Z1224" s="27">
        <f t="shared" si="389"/>
        <v>258.1189679775145</v>
      </c>
      <c r="AA1224" s="27">
        <f t="shared" si="389"/>
        <v>258.58982385637535</v>
      </c>
      <c r="AB1224" s="27">
        <f t="shared" si="389"/>
        <v>260.39804559668738</v>
      </c>
      <c r="AC1224" s="27">
        <f t="shared" si="389"/>
        <v>263.59346695299269</v>
      </c>
      <c r="AD1224" s="27">
        <f t="shared" si="389"/>
        <v>265.61152101520645</v>
      </c>
      <c r="AE1224" s="27">
        <f t="shared" si="389"/>
        <v>267.80590769088269</v>
      </c>
      <c r="AF1224" s="27">
        <f t="shared" si="389"/>
        <v>270.23650548559647</v>
      </c>
      <c r="AG1224" s="27">
        <f t="shared" si="389"/>
        <v>273.70561841961023</v>
      </c>
      <c r="AH1224" s="27">
        <f t="shared" si="389"/>
        <v>277.39213523954453</v>
      </c>
      <c r="AI1224" s="27">
        <f t="shared" si="389"/>
        <v>281.29358929301202</v>
      </c>
      <c r="AJ1224" s="27">
        <f t="shared" si="389"/>
        <v>285.45050790677192</v>
      </c>
      <c r="AK1224" s="27">
        <f t="shared" si="389"/>
        <v>289.65928640175946</v>
      </c>
      <c r="AL1224" s="27">
        <f t="shared" si="389"/>
        <v>293.53229747886155</v>
      </c>
      <c r="AM1224" s="27">
        <f t="shared" si="389"/>
        <v>296.93105033362571</v>
      </c>
      <c r="AN1224" s="27">
        <f t="shared" si="389"/>
        <v>301.88619465075811</v>
      </c>
      <c r="AO1224" s="27">
        <f t="shared" si="389"/>
        <v>306.23612751696118</v>
      </c>
      <c r="AP1224" s="27">
        <f t="shared" si="389"/>
        <v>310.60770271217035</v>
      </c>
      <c r="AQ1224" s="27">
        <f t="shared" si="389"/>
        <v>315.12955543661644</v>
      </c>
      <c r="AR1224" s="27">
        <f t="shared" si="389"/>
        <v>319.81190446144291</v>
      </c>
      <c r="AS1224" s="27">
        <f t="shared" si="389"/>
        <v>324.66079890873908</v>
      </c>
      <c r="AT1224" s="27">
        <f t="shared" si="389"/>
        <v>328.81699356635488</v>
      </c>
      <c r="AU1224" s="27">
        <f t="shared" si="389"/>
        <v>333.1167124206732</v>
      </c>
      <c r="AV1224" s="27">
        <f t="shared" si="389"/>
        <v>337.83432762822417</v>
      </c>
      <c r="AW1224" s="27">
        <f t="shared" si="389"/>
        <v>342.81036191787291</v>
      </c>
      <c r="AY1224" s="79"/>
      <c r="AZ1224" s="79"/>
    </row>
    <row r="1225" spans="1:52" x14ac:dyDescent="0.25">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35.195504797614646</v>
      </c>
      <c r="O1225" s="27">
        <f t="shared" si="390"/>
        <v>35.929559405213332</v>
      </c>
      <c r="P1225" s="27">
        <f t="shared" si="390"/>
        <v>36.435327957872907</v>
      </c>
      <c r="Q1225" s="27">
        <f t="shared" si="390"/>
        <v>37.125912791560353</v>
      </c>
      <c r="R1225" s="27">
        <f t="shared" si="390"/>
        <v>37.849847328761314</v>
      </c>
      <c r="S1225" s="27">
        <f t="shared" si="390"/>
        <v>34.945734880362735</v>
      </c>
      <c r="T1225" s="27">
        <f t="shared" si="390"/>
        <v>37.126310121863817</v>
      </c>
      <c r="U1225" s="27">
        <f t="shared" si="390"/>
        <v>38.091605263801455</v>
      </c>
      <c r="V1225" s="27">
        <f t="shared" si="390"/>
        <v>38.241190124753324</v>
      </c>
      <c r="W1225" s="27">
        <f t="shared" si="390"/>
        <v>38.775797644226841</v>
      </c>
      <c r="X1225" s="27">
        <f t="shared" si="390"/>
        <v>39.362770285967983</v>
      </c>
      <c r="Y1225" s="27">
        <f t="shared" si="390"/>
        <v>40.111631744252151</v>
      </c>
      <c r="Z1225" s="27">
        <f t="shared" si="390"/>
        <v>40.97811083123846</v>
      </c>
      <c r="AA1225" s="27">
        <f t="shared" si="390"/>
        <v>41.968005840334627</v>
      </c>
      <c r="AB1225" s="27">
        <f t="shared" si="390"/>
        <v>43.196001546244318</v>
      </c>
      <c r="AC1225" s="27">
        <f t="shared" si="390"/>
        <v>44.685818417445063</v>
      </c>
      <c r="AD1225" s="27">
        <f t="shared" si="390"/>
        <v>46.521178227808413</v>
      </c>
      <c r="AE1225" s="27">
        <f t="shared" si="390"/>
        <v>48.464015550171958</v>
      </c>
      <c r="AF1225" s="27">
        <f t="shared" si="390"/>
        <v>50.53291732155774</v>
      </c>
      <c r="AG1225" s="27">
        <f t="shared" si="390"/>
        <v>52.891961610432503</v>
      </c>
      <c r="AH1225" s="27">
        <f t="shared" si="390"/>
        <v>55.402449551952458</v>
      </c>
      <c r="AI1225" s="27">
        <f t="shared" si="390"/>
        <v>58.074505370530936</v>
      </c>
      <c r="AJ1225" s="27">
        <f t="shared" si="390"/>
        <v>60.92817105791972</v>
      </c>
      <c r="AK1225" s="27">
        <f t="shared" si="390"/>
        <v>63.931668908248753</v>
      </c>
      <c r="AL1225" s="27">
        <f t="shared" si="390"/>
        <v>67.006100228620127</v>
      </c>
      <c r="AM1225" s="27">
        <f t="shared" si="390"/>
        <v>70.119961035903842</v>
      </c>
      <c r="AN1225" s="27">
        <f t="shared" si="390"/>
        <v>73.301580570123264</v>
      </c>
      <c r="AO1225" s="27">
        <f t="shared" si="390"/>
        <v>76.463071745343427</v>
      </c>
      <c r="AP1225" s="27">
        <f t="shared" si="390"/>
        <v>79.758933969438331</v>
      </c>
      <c r="AQ1225" s="27">
        <f t="shared" si="390"/>
        <v>83.230024655970965</v>
      </c>
      <c r="AR1225" s="27">
        <f t="shared" si="390"/>
        <v>86.889374999446048</v>
      </c>
      <c r="AS1225" s="27">
        <f t="shared" si="390"/>
        <v>90.749855374578985</v>
      </c>
      <c r="AT1225" s="27">
        <f t="shared" si="390"/>
        <v>94.576410142711268</v>
      </c>
      <c r="AU1225" s="27">
        <f t="shared" si="390"/>
        <v>98.607869573421212</v>
      </c>
      <c r="AV1225" s="27">
        <f t="shared" si="390"/>
        <v>102.94029053222913</v>
      </c>
      <c r="AW1225" s="27">
        <f t="shared" si="390"/>
        <v>107.54440019266934</v>
      </c>
      <c r="AY1225" s="79"/>
      <c r="AZ1225" s="79"/>
    </row>
    <row r="1226" spans="1:52" x14ac:dyDescent="0.25">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134.50952060304346</v>
      </c>
      <c r="T1226" s="27">
        <f t="shared" si="391"/>
        <v>134.5978352598826</v>
      </c>
      <c r="U1226" s="27">
        <f t="shared" si="391"/>
        <v>134.55209180447844</v>
      </c>
      <c r="V1226" s="27">
        <f t="shared" si="391"/>
        <v>134.53903703800194</v>
      </c>
      <c r="W1226" s="27">
        <f t="shared" si="391"/>
        <v>134.67854571120449</v>
      </c>
      <c r="X1226" s="27">
        <f t="shared" si="391"/>
        <v>134.90483220689865</v>
      </c>
      <c r="Y1226" s="27">
        <f t="shared" si="391"/>
        <v>135.11998781656493</v>
      </c>
      <c r="Z1226" s="27">
        <f t="shared" si="391"/>
        <v>135.32627367041866</v>
      </c>
      <c r="AA1226" s="27">
        <f t="shared" si="391"/>
        <v>135.52273082086006</v>
      </c>
      <c r="AB1226" s="27">
        <f t="shared" si="391"/>
        <v>135.7137749763717</v>
      </c>
      <c r="AC1226" s="27">
        <f t="shared" si="391"/>
        <v>135.90295241350591</v>
      </c>
      <c r="AD1226" s="27">
        <f t="shared" si="391"/>
        <v>136.0893367545562</v>
      </c>
      <c r="AE1226" s="27">
        <f t="shared" si="391"/>
        <v>136.27319967317703</v>
      </c>
      <c r="AF1226" s="27">
        <f t="shared" si="391"/>
        <v>136.45534333351932</v>
      </c>
      <c r="AG1226" s="27">
        <f t="shared" si="391"/>
        <v>136.63687183937546</v>
      </c>
      <c r="AH1226" s="27">
        <f t="shared" si="391"/>
        <v>136.81627550490597</v>
      </c>
      <c r="AI1226" s="27">
        <f t="shared" si="391"/>
        <v>136.99582569477411</v>
      </c>
      <c r="AJ1226" s="27">
        <f t="shared" si="391"/>
        <v>137.17364609726505</v>
      </c>
      <c r="AK1226" s="27">
        <f t="shared" si="391"/>
        <v>137.3452157051286</v>
      </c>
      <c r="AL1226" s="27">
        <f t="shared" si="391"/>
        <v>137.50892236978345</v>
      </c>
      <c r="AM1226" s="27">
        <f t="shared" si="391"/>
        <v>137.66487719948714</v>
      </c>
      <c r="AN1226" s="27">
        <f t="shared" si="391"/>
        <v>137.8161644943176</v>
      </c>
      <c r="AO1226" s="27">
        <f t="shared" si="391"/>
        <v>137.95688571441841</v>
      </c>
      <c r="AP1226" s="27">
        <f t="shared" si="391"/>
        <v>138.0880956451193</v>
      </c>
      <c r="AQ1226" s="27">
        <f t="shared" si="391"/>
        <v>138.21023608756138</v>
      </c>
      <c r="AR1226" s="27">
        <f t="shared" si="391"/>
        <v>138.3214494575289</v>
      </c>
      <c r="AS1226" s="27">
        <f t="shared" si="391"/>
        <v>138.41969286097324</v>
      </c>
      <c r="AT1226" s="27">
        <f t="shared" si="391"/>
        <v>138.50048221334654</v>
      </c>
      <c r="AU1226" s="27">
        <f t="shared" si="391"/>
        <v>138.56840641538551</v>
      </c>
      <c r="AV1226" s="27">
        <f t="shared" si="391"/>
        <v>138.62533860541211</v>
      </c>
      <c r="AW1226" s="27">
        <f t="shared" si="391"/>
        <v>138.66859186137901</v>
      </c>
      <c r="AY1226" s="79"/>
      <c r="AZ1226" s="79"/>
    </row>
    <row r="1227" spans="1:52" x14ac:dyDescent="0.25">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14.57731005863897</v>
      </c>
      <c r="T1227" s="27">
        <f t="shared" si="392"/>
        <v>14.586881055024168</v>
      </c>
      <c r="U1227" s="27">
        <f t="shared" si="392"/>
        <v>14.581923662197322</v>
      </c>
      <c r="V1227" s="27">
        <f t="shared" si="392"/>
        <v>14.580508867335086</v>
      </c>
      <c r="W1227" s="27">
        <f t="shared" si="392"/>
        <v>14.595627954638539</v>
      </c>
      <c r="X1227" s="27">
        <f t="shared" si="392"/>
        <v>14.620151485724129</v>
      </c>
      <c r="Y1227" s="27">
        <f t="shared" si="392"/>
        <v>14.643468720213551</v>
      </c>
      <c r="Z1227" s="27">
        <f t="shared" si="392"/>
        <v>14.665824705417089</v>
      </c>
      <c r="AA1227" s="27">
        <f t="shared" si="392"/>
        <v>14.687115516523853</v>
      </c>
      <c r="AB1227" s="27">
        <f t="shared" si="392"/>
        <v>14.707819700713191</v>
      </c>
      <c r="AC1227" s="27">
        <f t="shared" si="392"/>
        <v>14.728321581508247</v>
      </c>
      <c r="AD1227" s="27">
        <f t="shared" si="392"/>
        <v>14.748520763821768</v>
      </c>
      <c r="AE1227" s="27">
        <f t="shared" si="392"/>
        <v>14.768446689964435</v>
      </c>
      <c r="AF1227" s="27">
        <f t="shared" si="392"/>
        <v>14.788186293526485</v>
      </c>
      <c r="AG1227" s="27">
        <f t="shared" si="392"/>
        <v>14.80785923044933</v>
      </c>
      <c r="AH1227" s="27">
        <f t="shared" si="392"/>
        <v>14.827301890317345</v>
      </c>
      <c r="AI1227" s="27">
        <f t="shared" si="392"/>
        <v>14.846760429586991</v>
      </c>
      <c r="AJ1227" s="27">
        <f t="shared" si="392"/>
        <v>14.866031505197411</v>
      </c>
      <c r="AK1227" s="27">
        <f t="shared" si="392"/>
        <v>14.884625158339979</v>
      </c>
      <c r="AL1227" s="27">
        <f t="shared" si="392"/>
        <v>14.902366674320708</v>
      </c>
      <c r="AM1227" s="27">
        <f t="shared" si="392"/>
        <v>14.919268094365481</v>
      </c>
      <c r="AN1227" s="27">
        <f t="shared" si="392"/>
        <v>14.935663675843946</v>
      </c>
      <c r="AO1227" s="27">
        <f t="shared" si="392"/>
        <v>14.950914171482042</v>
      </c>
      <c r="AP1227" s="27">
        <f t="shared" si="392"/>
        <v>14.965133892391199</v>
      </c>
      <c r="AQ1227" s="27">
        <f t="shared" si="392"/>
        <v>14.978370718247056</v>
      </c>
      <c r="AR1227" s="27">
        <f t="shared" si="392"/>
        <v>14.990423335559308</v>
      </c>
      <c r="AS1227" s="27">
        <f t="shared" si="392"/>
        <v>15.001070348103873</v>
      </c>
      <c r="AT1227" s="27">
        <f t="shared" si="392"/>
        <v>15.009825798526281</v>
      </c>
      <c r="AU1227" s="27">
        <f t="shared" si="392"/>
        <v>15.017187003511392</v>
      </c>
      <c r="AV1227" s="27">
        <f t="shared" si="392"/>
        <v>15.023356962207361</v>
      </c>
      <c r="AW1227" s="27">
        <f t="shared" si="392"/>
        <v>15.028044482618171</v>
      </c>
      <c r="AY1227" s="79"/>
      <c r="AZ1227" s="79"/>
    </row>
    <row r="1228" spans="1:52" x14ac:dyDescent="0.25">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15.545788610572222</v>
      </c>
      <c r="R1228" s="27">
        <f t="shared" si="393"/>
        <v>15.648067752449878</v>
      </c>
      <c r="S1228" s="27">
        <f t="shared" si="393"/>
        <v>15.608841098506876</v>
      </c>
      <c r="T1228" s="27">
        <f t="shared" si="393"/>
        <v>15.634176304598387</v>
      </c>
      <c r="U1228" s="27">
        <f t="shared" si="393"/>
        <v>15.634727326070967</v>
      </c>
      <c r="V1228" s="27">
        <f t="shared" si="393"/>
        <v>15.640036279286257</v>
      </c>
      <c r="W1228" s="27">
        <f t="shared" si="393"/>
        <v>15.671136313545395</v>
      </c>
      <c r="X1228" s="27">
        <f t="shared" si="393"/>
        <v>15.716429987532408</v>
      </c>
      <c r="Y1228" s="27">
        <f t="shared" si="393"/>
        <v>15.75882810444668</v>
      </c>
      <c r="Z1228" s="27">
        <f t="shared" si="393"/>
        <v>15.798806458461641</v>
      </c>
      <c r="AA1228" s="27">
        <f t="shared" si="393"/>
        <v>15.836270899052716</v>
      </c>
      <c r="AB1228" s="27">
        <f t="shared" si="393"/>
        <v>15.872052306531405</v>
      </c>
      <c r="AC1228" s="27">
        <f t="shared" si="393"/>
        <v>15.906818975461929</v>
      </c>
      <c r="AD1228" s="27">
        <f t="shared" si="393"/>
        <v>15.940458123071297</v>
      </c>
      <c r="AE1228" s="27">
        <f t="shared" si="393"/>
        <v>15.973060095106831</v>
      </c>
      <c r="AF1228" s="27">
        <f t="shared" si="393"/>
        <v>16.004802135612195</v>
      </c>
      <c r="AG1228" s="27">
        <f t="shared" si="393"/>
        <v>16.035908782343299</v>
      </c>
      <c r="AH1228" s="27">
        <f t="shared" si="393"/>
        <v>16.066153162175954</v>
      </c>
      <c r="AI1228" s="27">
        <f t="shared" si="393"/>
        <v>16.095953148281513</v>
      </c>
      <c r="AJ1228" s="27">
        <f t="shared" si="393"/>
        <v>16.125014706287757</v>
      </c>
      <c r="AK1228" s="27">
        <f t="shared" si="393"/>
        <v>16.15259436374124</v>
      </c>
      <c r="AL1228" s="27">
        <f t="shared" si="393"/>
        <v>16.178446095420561</v>
      </c>
      <c r="AM1228" s="27">
        <f t="shared" si="393"/>
        <v>16.202615975057011</v>
      </c>
      <c r="AN1228" s="27">
        <f t="shared" si="393"/>
        <v>16.225651111515109</v>
      </c>
      <c r="AO1228" s="27">
        <f t="shared" si="393"/>
        <v>16.24657668451183</v>
      </c>
      <c r="AP1228" s="27">
        <f t="shared" si="393"/>
        <v>16.2655954113274</v>
      </c>
      <c r="AQ1228" s="27">
        <f t="shared" si="393"/>
        <v>16.282804280634604</v>
      </c>
      <c r="AR1228" s="27">
        <f t="shared" si="393"/>
        <v>16.297912276425052</v>
      </c>
      <c r="AS1228" s="27">
        <f t="shared" si="393"/>
        <v>16.310598247341446</v>
      </c>
      <c r="AT1228" s="27">
        <f t="shared" si="393"/>
        <v>16.320133460913411</v>
      </c>
      <c r="AU1228" s="27">
        <f t="shared" si="393"/>
        <v>16.327309708106313</v>
      </c>
      <c r="AV1228" s="27">
        <f t="shared" si="393"/>
        <v>16.332459568044055</v>
      </c>
      <c r="AW1228" s="27">
        <f t="shared" si="393"/>
        <v>16.335152889996454</v>
      </c>
      <c r="AY1228" s="79"/>
      <c r="AZ1228" s="79"/>
    </row>
    <row r="1229" spans="1:52" x14ac:dyDescent="0.25">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23.099483706921031</v>
      </c>
      <c r="T1229" s="27">
        <f t="shared" si="394"/>
        <v>23.136977213109546</v>
      </c>
      <c r="U1229" s="27">
        <f t="shared" si="394"/>
        <v>23.137792668366455</v>
      </c>
      <c r="V1229" s="27">
        <f t="shared" si="394"/>
        <v>23.14564937454492</v>
      </c>
      <c r="W1229" s="27">
        <f t="shared" si="394"/>
        <v>23.191674235078761</v>
      </c>
      <c r="X1229" s="27">
        <f t="shared" si="394"/>
        <v>23.258704226459077</v>
      </c>
      <c r="Y1229" s="27">
        <f t="shared" si="394"/>
        <v>23.321449090391294</v>
      </c>
      <c r="Z1229" s="27">
        <f t="shared" si="394"/>
        <v>23.380612953446221</v>
      </c>
      <c r="AA1229" s="27">
        <f t="shared" si="394"/>
        <v>23.436056482505219</v>
      </c>
      <c r="AB1229" s="27">
        <f t="shared" si="394"/>
        <v>23.489009295199537</v>
      </c>
      <c r="AC1229" s="27">
        <f t="shared" si="394"/>
        <v>23.540460398932115</v>
      </c>
      <c r="AD1229" s="27">
        <f t="shared" si="394"/>
        <v>23.590242886767914</v>
      </c>
      <c r="AE1229" s="27">
        <f t="shared" si="394"/>
        <v>23.638490461145512</v>
      </c>
      <c r="AF1229" s="27">
        <f t="shared" si="394"/>
        <v>23.685465425068244</v>
      </c>
      <c r="AG1229" s="27">
        <f t="shared" si="394"/>
        <v>23.731500071382303</v>
      </c>
      <c r="AH1229" s="27">
        <f t="shared" si="394"/>
        <v>23.776258651136008</v>
      </c>
      <c r="AI1229" s="27">
        <f t="shared" si="394"/>
        <v>23.820359573758481</v>
      </c>
      <c r="AJ1229" s="27">
        <f t="shared" si="394"/>
        <v>23.863367698540223</v>
      </c>
      <c r="AK1229" s="27">
        <f t="shared" si="394"/>
        <v>23.904182762513823</v>
      </c>
      <c r="AL1229" s="27">
        <f t="shared" si="394"/>
        <v>23.94244067358829</v>
      </c>
      <c r="AM1229" s="27">
        <f t="shared" si="394"/>
        <v>23.978209616159802</v>
      </c>
      <c r="AN1229" s="27">
        <f t="shared" si="394"/>
        <v>24.012299255226694</v>
      </c>
      <c r="AO1229" s="27">
        <f t="shared" si="394"/>
        <v>24.043266956764896</v>
      </c>
      <c r="AP1229" s="27">
        <f t="shared" si="394"/>
        <v>24.071412721554868</v>
      </c>
      <c r="AQ1229" s="27">
        <f t="shared" si="394"/>
        <v>24.096880082883459</v>
      </c>
      <c r="AR1229" s="27">
        <f t="shared" si="394"/>
        <v>24.119238366910007</v>
      </c>
      <c r="AS1229" s="27">
        <f t="shared" si="394"/>
        <v>24.138012302568676</v>
      </c>
      <c r="AT1229" s="27">
        <f t="shared" si="394"/>
        <v>24.152123440554998</v>
      </c>
      <c r="AU1229" s="27">
        <f t="shared" si="394"/>
        <v>24.162743550277629</v>
      </c>
      <c r="AV1229" s="27">
        <f t="shared" si="394"/>
        <v>24.170364814724749</v>
      </c>
      <c r="AW1229" s="27">
        <f t="shared" si="394"/>
        <v>24.174350654939559</v>
      </c>
      <c r="AY1229" s="79"/>
      <c r="AZ1229" s="79"/>
    </row>
    <row r="1230" spans="1:52" x14ac:dyDescent="0.25">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5.6203482259438013</v>
      </c>
      <c r="N1230" s="27">
        <f t="shared" si="395"/>
        <v>5.629075655008374</v>
      </c>
      <c r="O1230" s="27">
        <f t="shared" si="395"/>
        <v>5.6165815405282276</v>
      </c>
      <c r="P1230" s="27">
        <f t="shared" si="395"/>
        <v>5.5833231296706112</v>
      </c>
      <c r="Q1230" s="27">
        <f t="shared" si="395"/>
        <v>5.5648827699457346</v>
      </c>
      <c r="R1230" s="27">
        <f t="shared" si="395"/>
        <v>5.5483103177944031</v>
      </c>
      <c r="S1230" s="27">
        <f t="shared" si="395"/>
        <v>5.2803833464567367</v>
      </c>
      <c r="T1230" s="27">
        <f t="shared" si="395"/>
        <v>5.4084183105105064</v>
      </c>
      <c r="U1230" s="27">
        <f t="shared" si="395"/>
        <v>5.4467115947178373</v>
      </c>
      <c r="V1230" s="27">
        <f t="shared" si="395"/>
        <v>5.4224186083093189</v>
      </c>
      <c r="W1230" s="27">
        <f t="shared" si="395"/>
        <v>5.4223243033308801</v>
      </c>
      <c r="X1230" s="27">
        <f t="shared" si="395"/>
        <v>5.4234073071057072</v>
      </c>
      <c r="Y1230" s="27">
        <f t="shared" si="395"/>
        <v>5.4369231886816394</v>
      </c>
      <c r="Z1230" s="27">
        <f t="shared" si="395"/>
        <v>5.4591522823339398</v>
      </c>
      <c r="AA1230" s="27">
        <f t="shared" si="395"/>
        <v>5.4902125756346534</v>
      </c>
      <c r="AB1230" s="27">
        <f t="shared" si="395"/>
        <v>5.5376204396745452</v>
      </c>
      <c r="AC1230" s="27">
        <f t="shared" si="395"/>
        <v>5.6023226186449859</v>
      </c>
      <c r="AD1230" s="27">
        <f t="shared" si="395"/>
        <v>5.6811895482573158</v>
      </c>
      <c r="AE1230" s="27">
        <f t="shared" si="395"/>
        <v>5.7653288791715855</v>
      </c>
      <c r="AF1230" s="27">
        <f t="shared" si="395"/>
        <v>5.8557364759404038</v>
      </c>
      <c r="AG1230" s="27">
        <f t="shared" si="395"/>
        <v>5.9628535041253414</v>
      </c>
      <c r="AH1230" s="27">
        <f t="shared" si="395"/>
        <v>6.077164122124282</v>
      </c>
      <c r="AI1230" s="27">
        <f t="shared" si="395"/>
        <v>6.1989600195503085</v>
      </c>
      <c r="AJ1230" s="27">
        <f t="shared" si="395"/>
        <v>6.3293136796276546</v>
      </c>
      <c r="AK1230" s="27">
        <f t="shared" si="395"/>
        <v>6.4661549750479965</v>
      </c>
      <c r="AL1230" s="27">
        <f t="shared" si="395"/>
        <v>6.6045071340041819</v>
      </c>
      <c r="AM1230" s="27">
        <f t="shared" si="395"/>
        <v>6.7424345411353785</v>
      </c>
      <c r="AN1230" s="27">
        <f t="shared" si="395"/>
        <v>6.8870444673045936</v>
      </c>
      <c r="AO1230" s="27">
        <f t="shared" si="395"/>
        <v>7.0281911039522464</v>
      </c>
      <c r="AP1230" s="27">
        <f t="shared" si="395"/>
        <v>7.1751234269686286</v>
      </c>
      <c r="AQ1230" s="27">
        <f t="shared" si="395"/>
        <v>7.3301139720202508</v>
      </c>
      <c r="AR1230" s="27">
        <f t="shared" si="395"/>
        <v>7.49386719023276</v>
      </c>
      <c r="AS1230" s="27">
        <f t="shared" si="395"/>
        <v>7.6670892883429591</v>
      </c>
      <c r="AT1230" s="27">
        <f t="shared" si="395"/>
        <v>7.8364451360238094</v>
      </c>
      <c r="AU1230" s="27">
        <f t="shared" si="395"/>
        <v>8.0154296684326614</v>
      </c>
      <c r="AV1230" s="27">
        <f t="shared" si="395"/>
        <v>8.2092106985069559</v>
      </c>
      <c r="AW1230" s="27">
        <f t="shared" si="395"/>
        <v>8.4160816764157058</v>
      </c>
      <c r="AY1230" s="79"/>
      <c r="AZ1230" s="79"/>
    </row>
    <row r="1231" spans="1:52" x14ac:dyDescent="0.25">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5">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1.8300977880312246</v>
      </c>
      <c r="M1232" s="27">
        <f t="shared" si="397"/>
        <v>1.8309187348828144</v>
      </c>
      <c r="N1232" s="27">
        <f t="shared" si="397"/>
        <v>1.8141094978660446</v>
      </c>
      <c r="O1232" s="27">
        <f t="shared" si="397"/>
        <v>1.7866561368117297</v>
      </c>
      <c r="P1232" s="27">
        <f t="shared" si="397"/>
        <v>1.7489975228040082</v>
      </c>
      <c r="Q1232" s="27">
        <f t="shared" si="397"/>
        <v>1.7216531928010095</v>
      </c>
      <c r="R1232" s="27">
        <f t="shared" si="397"/>
        <v>1.6967284692901876</v>
      </c>
      <c r="S1232" s="27">
        <f t="shared" si="397"/>
        <v>1.5145155655524785</v>
      </c>
      <c r="T1232" s="27">
        <f t="shared" si="397"/>
        <v>1.5668506069334709</v>
      </c>
      <c r="U1232" s="27">
        <f t="shared" si="397"/>
        <v>1.5655037199865789</v>
      </c>
      <c r="V1232" s="27">
        <f t="shared" si="397"/>
        <v>1.5302194484882745</v>
      </c>
      <c r="W1232" s="27">
        <f t="shared" si="397"/>
        <v>1.5112562914072105</v>
      </c>
      <c r="X1232" s="27">
        <f t="shared" si="397"/>
        <v>1.4946104307429604</v>
      </c>
      <c r="Y1232" s="27">
        <f t="shared" si="397"/>
        <v>1.484639027552376</v>
      </c>
      <c r="Z1232" s="27">
        <f t="shared" si="397"/>
        <v>1.47919876359957</v>
      </c>
      <c r="AA1232" s="27">
        <f t="shared" si="397"/>
        <v>1.4781756011479497</v>
      </c>
      <c r="AB1232" s="27">
        <f t="shared" si="397"/>
        <v>1.4853305981750786</v>
      </c>
      <c r="AC1232" s="27">
        <f t="shared" si="397"/>
        <v>1.5009046201548932</v>
      </c>
      <c r="AD1232" s="27">
        <f t="shared" si="397"/>
        <v>1.5230082640507174</v>
      </c>
      <c r="AE1232" s="27">
        <f t="shared" si="397"/>
        <v>1.546994523932119</v>
      </c>
      <c r="AF1232" s="27">
        <f t="shared" si="397"/>
        <v>1.5732743305693289</v>
      </c>
      <c r="AG1232" s="27">
        <f t="shared" si="397"/>
        <v>1.6068085159542065</v>
      </c>
      <c r="AH1232" s="27">
        <f t="shared" si="397"/>
        <v>1.6427431036856912</v>
      </c>
      <c r="AI1232" s="27">
        <f t="shared" si="397"/>
        <v>1.6811374520450673</v>
      </c>
      <c r="AJ1232" s="27">
        <f t="shared" si="397"/>
        <v>1.7223403029367834</v>
      </c>
      <c r="AK1232" s="27">
        <f t="shared" si="397"/>
        <v>1.7651804159303879</v>
      </c>
      <c r="AL1232" s="27">
        <f t="shared" si="397"/>
        <v>1.807259829394261</v>
      </c>
      <c r="AM1232" s="27">
        <f t="shared" si="397"/>
        <v>1.8476898450919306</v>
      </c>
      <c r="AN1232" s="27">
        <f t="shared" si="397"/>
        <v>1.8896907367413041</v>
      </c>
      <c r="AO1232" s="27">
        <f t="shared" si="397"/>
        <v>1.928603059397513</v>
      </c>
      <c r="AP1232" s="27">
        <f t="shared" si="397"/>
        <v>1.9685026353312862</v>
      </c>
      <c r="AQ1232" s="27">
        <f t="shared" si="397"/>
        <v>2.0102718369126795</v>
      </c>
      <c r="AR1232" s="27">
        <f t="shared" si="397"/>
        <v>2.0540358840543407</v>
      </c>
      <c r="AS1232" s="27">
        <f t="shared" si="397"/>
        <v>2.0998981291819869</v>
      </c>
      <c r="AT1232" s="27">
        <f t="shared" si="397"/>
        <v>2.1421474966199083</v>
      </c>
      <c r="AU1232" s="27">
        <f t="shared" si="397"/>
        <v>2.1863895943270379</v>
      </c>
      <c r="AV1232" s="27">
        <f t="shared" si="397"/>
        <v>2.2345575488332261</v>
      </c>
      <c r="AW1232" s="27">
        <f t="shared" si="397"/>
        <v>2.2856723410251796</v>
      </c>
      <c r="AY1232" s="79"/>
      <c r="AZ1232" s="79"/>
    </row>
    <row r="1233" spans="1:52" x14ac:dyDescent="0.25">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0.25358132281546886</v>
      </c>
      <c r="M1233" s="27">
        <f t="shared" si="398"/>
        <v>0.25369507454499329</v>
      </c>
      <c r="N1233" s="27">
        <f t="shared" si="398"/>
        <v>0.25136595935447836</v>
      </c>
      <c r="O1233" s="27">
        <f t="shared" si="398"/>
        <v>0.24756197704412702</v>
      </c>
      <c r="P1233" s="27">
        <f t="shared" si="398"/>
        <v>0.24234393830437845</v>
      </c>
      <c r="Q1233" s="27">
        <f t="shared" si="398"/>
        <v>0.23855506351363703</v>
      </c>
      <c r="R1233" s="27">
        <f t="shared" si="398"/>
        <v>0.2351014533295149</v>
      </c>
      <c r="S1233" s="27">
        <f t="shared" si="398"/>
        <v>0.20985373735169108</v>
      </c>
      <c r="T1233" s="27">
        <f t="shared" si="398"/>
        <v>0.21710536571263853</v>
      </c>
      <c r="U1233" s="27">
        <f t="shared" si="398"/>
        <v>0.21691873886902968</v>
      </c>
      <c r="V1233" s="27">
        <f t="shared" si="398"/>
        <v>0.21202969288491011</v>
      </c>
      <c r="W1233" s="27">
        <f t="shared" si="398"/>
        <v>0.20940212703087621</v>
      </c>
      <c r="X1233" s="27">
        <f t="shared" si="398"/>
        <v>0.2070956495331992</v>
      </c>
      <c r="Y1233" s="27">
        <f t="shared" si="398"/>
        <v>0.20571399570686735</v>
      </c>
      <c r="Z1233" s="27">
        <f t="shared" si="398"/>
        <v>0.20496018389493031</v>
      </c>
      <c r="AA1233" s="27">
        <f t="shared" si="398"/>
        <v>0.20481841284333191</v>
      </c>
      <c r="AB1233" s="27">
        <f t="shared" si="398"/>
        <v>0.20580982085592342</v>
      </c>
      <c r="AC1233" s="27">
        <f t="shared" si="398"/>
        <v>0.2079677826441004</v>
      </c>
      <c r="AD1233" s="27">
        <f t="shared" si="398"/>
        <v>0.21103049945344365</v>
      </c>
      <c r="AE1233" s="27">
        <f t="shared" si="398"/>
        <v>0.21435407459237918</v>
      </c>
      <c r="AF1233" s="27">
        <f t="shared" si="398"/>
        <v>0.21799544729605716</v>
      </c>
      <c r="AG1233" s="27">
        <f t="shared" si="398"/>
        <v>0.22264199850498709</v>
      </c>
      <c r="AH1233" s="27">
        <f t="shared" si="398"/>
        <v>0.22762115336292571</v>
      </c>
      <c r="AI1233" s="27">
        <f t="shared" si="398"/>
        <v>0.23294113664976548</v>
      </c>
      <c r="AJ1233" s="27">
        <f t="shared" si="398"/>
        <v>0.23865027061037747</v>
      </c>
      <c r="AK1233" s="27">
        <f t="shared" si="398"/>
        <v>0.2445862662678385</v>
      </c>
      <c r="AL1233" s="27">
        <f t="shared" si="398"/>
        <v>0.25041685816257381</v>
      </c>
      <c r="AM1233" s="27">
        <f t="shared" si="398"/>
        <v>0.25601890682309614</v>
      </c>
      <c r="AN1233" s="27">
        <f t="shared" si="398"/>
        <v>0.2618386186076424</v>
      </c>
      <c r="AO1233" s="27">
        <f t="shared" si="398"/>
        <v>0.26723037325458887</v>
      </c>
      <c r="AP1233" s="27">
        <f t="shared" si="398"/>
        <v>0.27275892331963592</v>
      </c>
      <c r="AQ1233" s="27">
        <f t="shared" si="398"/>
        <v>0.27854653175194277</v>
      </c>
      <c r="AR1233" s="27">
        <f t="shared" si="398"/>
        <v>0.28461054922604706</v>
      </c>
      <c r="AS1233" s="27">
        <f t="shared" si="398"/>
        <v>0.29096529642196983</v>
      </c>
      <c r="AT1233" s="27">
        <f t="shared" si="398"/>
        <v>0.29681943741546851</v>
      </c>
      <c r="AU1233" s="27">
        <f t="shared" si="398"/>
        <v>0.30294969435259883</v>
      </c>
      <c r="AV1233" s="27">
        <f t="shared" si="398"/>
        <v>0.3096239243860302</v>
      </c>
      <c r="AW1233" s="27">
        <f t="shared" si="398"/>
        <v>0.31670647303684163</v>
      </c>
      <c r="AY1233" s="79"/>
      <c r="AZ1233" s="79"/>
    </row>
    <row r="1234" spans="1:52" x14ac:dyDescent="0.25">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7.3513306511079053</v>
      </c>
      <c r="L1234" s="27">
        <f t="shared" si="399"/>
        <v>7.3924283487896005</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7.3490557793890403</v>
      </c>
      <c r="T1234" s="27">
        <f t="shared" si="399"/>
        <v>7.4722031286599382</v>
      </c>
      <c r="U1234" s="27">
        <f t="shared" si="399"/>
        <v>7.5110290618117022</v>
      </c>
      <c r="V1234" s="27">
        <f t="shared" si="399"/>
        <v>7.4986513551105292</v>
      </c>
      <c r="W1234" s="27">
        <f t="shared" si="399"/>
        <v>7.5163485236950613</v>
      </c>
      <c r="X1234" s="27">
        <f t="shared" si="399"/>
        <v>7.5403958263923236</v>
      </c>
      <c r="Y1234" s="27">
        <f t="shared" si="399"/>
        <v>7.5741909868676158</v>
      </c>
      <c r="Z1234" s="27">
        <f t="shared" si="399"/>
        <v>7.6148317669371268</v>
      </c>
      <c r="AA1234" s="27">
        <f t="shared" si="399"/>
        <v>7.6624733302207861</v>
      </c>
      <c r="AB1234" s="27">
        <f t="shared" si="399"/>
        <v>7.7240868841392878</v>
      </c>
      <c r="AC1234" s="27">
        <f t="shared" si="399"/>
        <v>7.8009221240658375</v>
      </c>
      <c r="AD1234" s="27">
        <f t="shared" si="399"/>
        <v>7.8903401538957416</v>
      </c>
      <c r="AE1234" s="27">
        <f t="shared" si="399"/>
        <v>7.9846258042350273</v>
      </c>
      <c r="AF1234" s="27">
        <f t="shared" si="399"/>
        <v>8.0847617640235896</v>
      </c>
      <c r="AG1234" s="27">
        <f t="shared" si="399"/>
        <v>8.2001830904466289</v>
      </c>
      <c r="AH1234" s="27">
        <f t="shared" si="399"/>
        <v>8.3224165263522423</v>
      </c>
      <c r="AI1234" s="27">
        <f t="shared" si="399"/>
        <v>8.4519366750356451</v>
      </c>
      <c r="AJ1234" s="27">
        <f t="shared" si="399"/>
        <v>8.5896260000981943</v>
      </c>
      <c r="AK1234" s="27">
        <f t="shared" si="399"/>
        <v>8.73333148514876</v>
      </c>
      <c r="AL1234" s="27">
        <f t="shared" si="399"/>
        <v>8.8784431562032786</v>
      </c>
      <c r="AM1234" s="27">
        <f t="shared" si="399"/>
        <v>9.0231844875655636</v>
      </c>
      <c r="AN1234" s="27">
        <f t="shared" si="399"/>
        <v>9.1742195350652782</v>
      </c>
      <c r="AO1234" s="27">
        <f t="shared" si="399"/>
        <v>9.3218429554501228</v>
      </c>
      <c r="AP1234" s="27">
        <f t="shared" si="399"/>
        <v>9.4745157768469301</v>
      </c>
      <c r="AQ1234" s="27">
        <f t="shared" si="399"/>
        <v>9.634339327572718</v>
      </c>
      <c r="AR1234" s="27">
        <f t="shared" si="399"/>
        <v>9.8017951913514132</v>
      </c>
      <c r="AS1234" s="27">
        <f t="shared" si="399"/>
        <v>9.9773358042922293</v>
      </c>
      <c r="AT1234" s="27">
        <f t="shared" si="399"/>
        <v>10.148273651523894</v>
      </c>
      <c r="AU1234" s="27">
        <f t="shared" si="399"/>
        <v>10.327331145455831</v>
      </c>
      <c r="AV1234" s="27">
        <f t="shared" si="399"/>
        <v>10.519392265782431</v>
      </c>
      <c r="AW1234" s="27">
        <f t="shared" si="399"/>
        <v>10.722595981265105</v>
      </c>
      <c r="AY1234" s="79"/>
      <c r="AZ1234" s="79"/>
    </row>
    <row r="1235" spans="1:52" x14ac:dyDescent="0.25">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2.0944490884992812</v>
      </c>
      <c r="L1235" s="27">
        <f t="shared" si="400"/>
        <v>2.1061581299686476</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2.0938009605311412</v>
      </c>
      <c r="T1235" s="27">
        <f t="shared" si="400"/>
        <v>2.1288865614478496</v>
      </c>
      <c r="U1235" s="27">
        <f t="shared" si="400"/>
        <v>2.1399483602104432</v>
      </c>
      <c r="V1235" s="27">
        <f t="shared" si="400"/>
        <v>2.1364218589893245</v>
      </c>
      <c r="W1235" s="27">
        <f t="shared" si="400"/>
        <v>2.1414639146891727</v>
      </c>
      <c r="X1235" s="27">
        <f t="shared" si="400"/>
        <v>2.148315171095053</v>
      </c>
      <c r="Y1235" s="27">
        <f t="shared" si="400"/>
        <v>2.1579436650932786</v>
      </c>
      <c r="Z1235" s="27">
        <f t="shared" si="400"/>
        <v>2.1695225273173109</v>
      </c>
      <c r="AA1235" s="27">
        <f t="shared" si="400"/>
        <v>2.1830959650430519</v>
      </c>
      <c r="AB1235" s="27">
        <f t="shared" si="400"/>
        <v>2.2006501274074339</v>
      </c>
      <c r="AC1235" s="27">
        <f t="shared" si="400"/>
        <v>2.222541061969673</v>
      </c>
      <c r="AD1235" s="27">
        <f t="shared" si="400"/>
        <v>2.2480169274913004</v>
      </c>
      <c r="AE1235" s="27">
        <f t="shared" si="400"/>
        <v>2.2748796145045582</v>
      </c>
      <c r="AF1235" s="27">
        <f t="shared" si="400"/>
        <v>2.3034090984386744</v>
      </c>
      <c r="AG1235" s="27">
        <f t="shared" si="400"/>
        <v>2.3362934976574303</v>
      </c>
      <c r="AH1235" s="27">
        <f t="shared" si="400"/>
        <v>2.3711187178205395</v>
      </c>
      <c r="AI1235" s="27">
        <f t="shared" si="400"/>
        <v>2.4080199769567159</v>
      </c>
      <c r="AJ1235" s="27">
        <f t="shared" si="400"/>
        <v>2.4472486955465773</v>
      </c>
      <c r="AK1235" s="27">
        <f t="shared" si="400"/>
        <v>2.4881914631163022</v>
      </c>
      <c r="AL1235" s="27">
        <f t="shared" si="400"/>
        <v>2.5295348635964507</v>
      </c>
      <c r="AM1235" s="27">
        <f t="shared" si="400"/>
        <v>2.5707727515282386</v>
      </c>
      <c r="AN1235" s="27">
        <f t="shared" si="400"/>
        <v>2.6138037662629046</v>
      </c>
      <c r="AO1235" s="27">
        <f t="shared" si="400"/>
        <v>2.6558627829144799</v>
      </c>
      <c r="AP1235" s="27">
        <f t="shared" si="400"/>
        <v>2.6993604116825409</v>
      </c>
      <c r="AQ1235" s="27">
        <f t="shared" si="400"/>
        <v>2.7448953367219815</v>
      </c>
      <c r="AR1235" s="27">
        <f t="shared" si="400"/>
        <v>2.7926047648378689</v>
      </c>
      <c r="AS1235" s="27">
        <f t="shared" si="400"/>
        <v>2.8426175984618185</v>
      </c>
      <c r="AT1235" s="27">
        <f t="shared" si="400"/>
        <v>2.8913190697077655</v>
      </c>
      <c r="AU1235" s="27">
        <f t="shared" si="400"/>
        <v>2.9423338890314197</v>
      </c>
      <c r="AV1235" s="27">
        <f t="shared" si="400"/>
        <v>2.9970535387785815</v>
      </c>
      <c r="AW1235" s="27">
        <f t="shared" si="400"/>
        <v>3.0549477972293579</v>
      </c>
      <c r="AY1235" s="79"/>
      <c r="AZ1235" s="79"/>
    </row>
    <row r="1236" spans="1:52" x14ac:dyDescent="0.25">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0.43258377187145619</v>
      </c>
      <c r="L1236" s="27">
        <f t="shared" si="401"/>
        <v>0.43500213637199753</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0.43244990867914801</v>
      </c>
      <c r="T1236" s="27">
        <f t="shared" si="401"/>
        <v>0.4396964259930643</v>
      </c>
      <c r="U1236" s="27">
        <f t="shared" si="401"/>
        <v>0.44198111014159841</v>
      </c>
      <c r="V1236" s="27">
        <f t="shared" si="401"/>
        <v>0.4412527528813921</v>
      </c>
      <c r="W1236" s="27">
        <f t="shared" si="401"/>
        <v>0.44229413005527662</v>
      </c>
      <c r="X1236" s="27">
        <f t="shared" si="401"/>
        <v>0.4437091763098685</v>
      </c>
      <c r="Y1236" s="27">
        <f t="shared" si="401"/>
        <v>0.44569782825374471</v>
      </c>
      <c r="Z1236" s="27">
        <f t="shared" si="401"/>
        <v>0.44808930576559047</v>
      </c>
      <c r="AA1236" s="27">
        <f t="shared" si="401"/>
        <v>0.45089273933717022</v>
      </c>
      <c r="AB1236" s="27">
        <f t="shared" si="401"/>
        <v>0.45451834466189517</v>
      </c>
      <c r="AC1236" s="27">
        <f t="shared" si="401"/>
        <v>0.45903965916637413</v>
      </c>
      <c r="AD1236" s="27">
        <f t="shared" si="401"/>
        <v>0.46430139890478528</v>
      </c>
      <c r="AE1236" s="27">
        <f t="shared" si="401"/>
        <v>0.46984957027577029</v>
      </c>
      <c r="AF1236" s="27">
        <f t="shared" si="401"/>
        <v>0.47574199890415431</v>
      </c>
      <c r="AG1236" s="27">
        <f t="shared" si="401"/>
        <v>0.48253388395301411</v>
      </c>
      <c r="AH1236" s="27">
        <f t="shared" si="401"/>
        <v>0.48972662269139317</v>
      </c>
      <c r="AI1236" s="27">
        <f t="shared" si="401"/>
        <v>0.49734814280930212</v>
      </c>
      <c r="AJ1236" s="27">
        <f t="shared" si="401"/>
        <v>0.50545037224350875</v>
      </c>
      <c r="AK1236" s="27">
        <f t="shared" si="401"/>
        <v>0.51390661829093987</v>
      </c>
      <c r="AL1236" s="27">
        <f t="shared" si="401"/>
        <v>0.52244561034374248</v>
      </c>
      <c r="AM1236" s="27">
        <f t="shared" si="401"/>
        <v>0.53096281002336188</v>
      </c>
      <c r="AN1236" s="27">
        <f t="shared" si="401"/>
        <v>0.5398503589084559</v>
      </c>
      <c r="AO1236" s="27">
        <f t="shared" si="401"/>
        <v>0.54853715304646922</v>
      </c>
      <c r="AP1236" s="27">
        <f t="shared" si="401"/>
        <v>0.55752107556016206</v>
      </c>
      <c r="AQ1236" s="27">
        <f t="shared" si="401"/>
        <v>0.56692577760501295</v>
      </c>
      <c r="AR1236" s="27">
        <f t="shared" si="401"/>
        <v>0.57677959762934605</v>
      </c>
      <c r="AS1236" s="27">
        <f t="shared" si="401"/>
        <v>0.58710915891103355</v>
      </c>
      <c r="AT1236" s="27">
        <f t="shared" si="401"/>
        <v>0.5971678737506273</v>
      </c>
      <c r="AU1236" s="27">
        <f t="shared" si="401"/>
        <v>0.60770438336814181</v>
      </c>
      <c r="AV1236" s="27">
        <f t="shared" si="401"/>
        <v>0.61900608204064222</v>
      </c>
      <c r="AW1236" s="27">
        <f t="shared" si="401"/>
        <v>0.63096345872163018</v>
      </c>
      <c r="AY1236" s="79"/>
      <c r="AZ1236" s="79"/>
    </row>
    <row r="1237" spans="1:52" x14ac:dyDescent="0.25">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8.4723794986300324E-2</v>
      </c>
      <c r="S1237" s="27">
        <f t="shared" si="402"/>
        <v>7.5184548793854583E-2</v>
      </c>
      <c r="T1237" s="27">
        <f t="shared" si="402"/>
        <v>7.7996827874817445E-2</v>
      </c>
      <c r="U1237" s="27">
        <f t="shared" si="402"/>
        <v>7.8167367062700457E-2</v>
      </c>
      <c r="V1237" s="27">
        <f t="shared" si="402"/>
        <v>7.6675532126714796E-2</v>
      </c>
      <c r="W1237" s="27">
        <f t="shared" si="402"/>
        <v>7.5985814232863699E-2</v>
      </c>
      <c r="X1237" s="27">
        <f t="shared" si="402"/>
        <v>7.5406909310086853E-2</v>
      </c>
      <c r="Y1237" s="27">
        <f t="shared" si="402"/>
        <v>7.5135969552675111E-2</v>
      </c>
      <c r="Z1237" s="27">
        <f t="shared" si="402"/>
        <v>7.5070933024678835E-2</v>
      </c>
      <c r="AA1237" s="27">
        <f t="shared" si="402"/>
        <v>7.5207876041393992E-2</v>
      </c>
      <c r="AB1237" s="27">
        <f t="shared" si="402"/>
        <v>7.5733776536907188E-2</v>
      </c>
      <c r="AC1237" s="27">
        <f t="shared" si="402"/>
        <v>7.6663128085553256E-2</v>
      </c>
      <c r="AD1237" s="27">
        <f t="shared" si="402"/>
        <v>7.7250055898459388E-2</v>
      </c>
      <c r="AE1237" s="27">
        <f t="shared" si="402"/>
        <v>7.7888268023863061E-2</v>
      </c>
      <c r="AF1237" s="27">
        <f t="shared" si="402"/>
        <v>7.8595179436405177E-2</v>
      </c>
      <c r="AG1237" s="27">
        <f t="shared" si="402"/>
        <v>7.9604131032504369E-2</v>
      </c>
      <c r="AH1237" s="27">
        <f t="shared" si="402"/>
        <v>8.0676312048305387E-2</v>
      </c>
      <c r="AI1237" s="27">
        <f t="shared" si="402"/>
        <v>8.1811005086332045E-2</v>
      </c>
      <c r="AJ1237" s="27">
        <f t="shared" si="402"/>
        <v>8.3019997053438474E-2</v>
      </c>
      <c r="AK1237" s="27">
        <f t="shared" si="402"/>
        <v>8.4244071870522186E-2</v>
      </c>
      <c r="AL1237" s="27">
        <f t="shared" si="402"/>
        <v>8.5370492596016104E-2</v>
      </c>
      <c r="AM1237" s="27">
        <f t="shared" si="402"/>
        <v>8.6358980772327357E-2</v>
      </c>
      <c r="AN1237" s="27">
        <f t="shared" si="402"/>
        <v>8.780012750429271E-2</v>
      </c>
      <c r="AO1237" s="27">
        <f t="shared" si="402"/>
        <v>8.9065255446726721E-2</v>
      </c>
      <c r="AP1237" s="27">
        <f t="shared" si="402"/>
        <v>9.0336677811628172E-2</v>
      </c>
      <c r="AQ1237" s="27">
        <f t="shared" si="402"/>
        <v>9.1651806667458438E-2</v>
      </c>
      <c r="AR1237" s="27">
        <f t="shared" si="402"/>
        <v>9.3013614026271119E-2</v>
      </c>
      <c r="AS1237" s="27">
        <f t="shared" si="402"/>
        <v>9.4423859205650648E-2</v>
      </c>
      <c r="AT1237" s="27">
        <f t="shared" si="402"/>
        <v>9.5632640618439277E-2</v>
      </c>
      <c r="AU1237" s="27">
        <f t="shared" si="402"/>
        <v>9.6883164393063992E-2</v>
      </c>
      <c r="AV1237" s="27">
        <f t="shared" si="402"/>
        <v>9.8255228515500434E-2</v>
      </c>
      <c r="AW1237" s="27">
        <f t="shared" si="402"/>
        <v>9.9702450855701577E-2</v>
      </c>
      <c r="AY1237" s="79"/>
      <c r="AZ1237" s="79"/>
    </row>
    <row r="1238" spans="1:52" x14ac:dyDescent="0.25">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6.2235193009076033E-2</v>
      </c>
      <c r="S1238" s="27">
        <f t="shared" si="403"/>
        <v>5.522799003801046E-2</v>
      </c>
      <c r="T1238" s="27">
        <f t="shared" si="403"/>
        <v>5.7293793764430084E-2</v>
      </c>
      <c r="U1238" s="27">
        <f t="shared" si="403"/>
        <v>5.7419066000821604E-2</v>
      </c>
      <c r="V1238" s="27">
        <f t="shared" si="403"/>
        <v>5.6323215240196872E-2</v>
      </c>
      <c r="W1238" s="27">
        <f t="shared" si="403"/>
        <v>5.5816572138898381E-2</v>
      </c>
      <c r="X1238" s="27">
        <f t="shared" si="403"/>
        <v>5.5391328444269881E-2</v>
      </c>
      <c r="Y1238" s="27">
        <f t="shared" si="403"/>
        <v>5.5192305394144728E-2</v>
      </c>
      <c r="Z1238" s="27">
        <f t="shared" si="403"/>
        <v>5.5144531792016283E-2</v>
      </c>
      <c r="AA1238" s="27">
        <f t="shared" si="403"/>
        <v>5.5245125433718588E-2</v>
      </c>
      <c r="AB1238" s="27">
        <f t="shared" si="403"/>
        <v>5.563143389460759E-2</v>
      </c>
      <c r="AC1238" s="27">
        <f t="shared" si="403"/>
        <v>5.6314103657129723E-2</v>
      </c>
      <c r="AD1238" s="27">
        <f t="shared" si="403"/>
        <v>5.6745240691589934E-2</v>
      </c>
      <c r="AE1238" s="27">
        <f t="shared" si="403"/>
        <v>5.7214049422497866E-2</v>
      </c>
      <c r="AF1238" s="27">
        <f t="shared" si="403"/>
        <v>5.7733322292734486E-2</v>
      </c>
      <c r="AG1238" s="27">
        <f t="shared" si="403"/>
        <v>5.8474463519118447E-2</v>
      </c>
      <c r="AH1238" s="27">
        <f t="shared" si="403"/>
        <v>5.9262050907877797E-2</v>
      </c>
      <c r="AI1238" s="27">
        <f t="shared" si="403"/>
        <v>6.0095557483439775E-2</v>
      </c>
      <c r="AJ1238" s="27">
        <f t="shared" si="403"/>
        <v>6.0983641503182466E-2</v>
      </c>
      <c r="AK1238" s="27">
        <f t="shared" si="403"/>
        <v>6.188280486704114E-2</v>
      </c>
      <c r="AL1238" s="27">
        <f t="shared" si="403"/>
        <v>6.2710234885631239E-2</v>
      </c>
      <c r="AM1238" s="27">
        <f t="shared" si="403"/>
        <v>6.3436344385918234E-2</v>
      </c>
      <c r="AN1238" s="27">
        <f t="shared" si="403"/>
        <v>6.4494961330930731E-2</v>
      </c>
      <c r="AO1238" s="27">
        <f t="shared" si="403"/>
        <v>6.5424280912180444E-2</v>
      </c>
      <c r="AP1238" s="27">
        <f t="shared" si="403"/>
        <v>6.635822416021947E-2</v>
      </c>
      <c r="AQ1238" s="27">
        <f t="shared" si="403"/>
        <v>6.7324272696969223E-2</v>
      </c>
      <c r="AR1238" s="27">
        <f t="shared" si="403"/>
        <v>6.832460966051758E-2</v>
      </c>
      <c r="AS1238" s="27">
        <f t="shared" si="403"/>
        <v>6.9360527385201598E-2</v>
      </c>
      <c r="AT1238" s="27">
        <f t="shared" si="403"/>
        <v>7.0248456738966347E-2</v>
      </c>
      <c r="AU1238" s="27">
        <f t="shared" si="403"/>
        <v>7.1167048599597618E-2</v>
      </c>
      <c r="AV1238" s="27">
        <f t="shared" si="403"/>
        <v>7.2174919829804771E-2</v>
      </c>
      <c r="AW1238" s="27">
        <f t="shared" si="403"/>
        <v>7.3237999708179291E-2</v>
      </c>
      <c r="AY1238" s="79"/>
      <c r="AZ1238" s="79"/>
    </row>
    <row r="1239" spans="1:52" x14ac:dyDescent="0.25">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0.5198656905589939</v>
      </c>
      <c r="O1239" s="27">
        <f t="shared" si="404"/>
        <v>0.53070826286138528</v>
      </c>
      <c r="P1239" s="27">
        <f t="shared" si="404"/>
        <v>0.53817886796858128</v>
      </c>
      <c r="Q1239" s="27">
        <f t="shared" si="404"/>
        <v>0.54837935702304763</v>
      </c>
      <c r="R1239" s="27">
        <f t="shared" si="404"/>
        <v>0.55907244781022658</v>
      </c>
      <c r="S1239" s="27">
        <f t="shared" si="404"/>
        <v>0.51617638957411849</v>
      </c>
      <c r="T1239" s="27">
        <f t="shared" si="404"/>
        <v>0.54838522590868466</v>
      </c>
      <c r="U1239" s="27">
        <f t="shared" si="404"/>
        <v>0.56264340542457159</v>
      </c>
      <c r="V1239" s="27">
        <f t="shared" si="404"/>
        <v>0.56485289318396248</v>
      </c>
      <c r="W1239" s="27">
        <f t="shared" si="404"/>
        <v>0.57274947284341848</v>
      </c>
      <c r="X1239" s="27">
        <f t="shared" si="404"/>
        <v>0.5814195271441791</v>
      </c>
      <c r="Y1239" s="27">
        <f t="shared" si="404"/>
        <v>0.59248080844650897</v>
      </c>
      <c r="Z1239" s="27">
        <f t="shared" si="404"/>
        <v>0.60527939597924385</v>
      </c>
      <c r="AA1239" s="27">
        <f t="shared" si="404"/>
        <v>0.61990093516283751</v>
      </c>
      <c r="AB1239" s="27">
        <f t="shared" si="404"/>
        <v>0.6380394116338296</v>
      </c>
      <c r="AC1239" s="27">
        <f t="shared" si="404"/>
        <v>0.66004519563968078</v>
      </c>
      <c r="AD1239" s="27">
        <f t="shared" si="404"/>
        <v>0.68715492458732297</v>
      </c>
      <c r="AE1239" s="27">
        <f t="shared" si="404"/>
        <v>0.71585218215024782</v>
      </c>
      <c r="AF1239" s="27">
        <f t="shared" si="404"/>
        <v>0.74641151221995305</v>
      </c>
      <c r="AG1239" s="27">
        <f t="shared" si="404"/>
        <v>0.78125647879586213</v>
      </c>
      <c r="AH1239" s="27">
        <f t="shared" si="404"/>
        <v>0.81833838896771882</v>
      </c>
      <c r="AI1239" s="27">
        <f t="shared" si="404"/>
        <v>0.85780678560886114</v>
      </c>
      <c r="AJ1239" s="27">
        <f t="shared" si="404"/>
        <v>0.89995770493022353</v>
      </c>
      <c r="AK1239" s="27">
        <f t="shared" si="404"/>
        <v>0.94432176485868269</v>
      </c>
      <c r="AL1239" s="27">
        <f t="shared" si="404"/>
        <v>0.98973356874192731</v>
      </c>
      <c r="AM1239" s="27">
        <f t="shared" si="404"/>
        <v>1.0357277776101246</v>
      </c>
      <c r="AN1239" s="27">
        <f t="shared" si="404"/>
        <v>1.082722836944096</v>
      </c>
      <c r="AO1239" s="27">
        <f t="shared" si="404"/>
        <v>1.1294205843539691</v>
      </c>
      <c r="AP1239" s="27">
        <f t="shared" si="404"/>
        <v>1.1781030993788004</v>
      </c>
      <c r="AQ1239" s="27">
        <f t="shared" si="404"/>
        <v>1.2293738786196051</v>
      </c>
      <c r="AR1239" s="27">
        <f t="shared" si="404"/>
        <v>1.2834254032176242</v>
      </c>
      <c r="AS1239" s="27">
        <f t="shared" si="404"/>
        <v>1.3404477788774822</v>
      </c>
      <c r="AT1239" s="27">
        <f t="shared" si="404"/>
        <v>1.3969690462505737</v>
      </c>
      <c r="AU1239" s="27">
        <f t="shared" si="404"/>
        <v>1.4565169189962048</v>
      </c>
      <c r="AV1239" s="27">
        <f t="shared" si="404"/>
        <v>1.5205102336679004</v>
      </c>
      <c r="AW1239" s="27">
        <f t="shared" si="404"/>
        <v>1.5885166072601415</v>
      </c>
      <c r="AY1239" s="79"/>
      <c r="AZ1239" s="79"/>
    </row>
    <row r="1240" spans="1:52" x14ac:dyDescent="0.25">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3.65765484103747E-2</v>
      </c>
      <c r="T1240" s="27">
        <f t="shared" si="405"/>
        <v>3.660056340430777E-2</v>
      </c>
      <c r="U1240" s="27">
        <f t="shared" si="405"/>
        <v>3.6588124599206483E-2</v>
      </c>
      <c r="V1240" s="27">
        <f t="shared" si="405"/>
        <v>3.6584574677268819E-2</v>
      </c>
      <c r="W1240" s="27">
        <f t="shared" si="405"/>
        <v>3.6622510621997367E-2</v>
      </c>
      <c r="X1240" s="27">
        <f t="shared" si="405"/>
        <v>3.6684043656441803E-2</v>
      </c>
      <c r="Y1240" s="27">
        <f t="shared" si="405"/>
        <v>3.6742549920812093E-2</v>
      </c>
      <c r="Z1240" s="27">
        <f t="shared" si="405"/>
        <v>3.6798644273732452E-2</v>
      </c>
      <c r="AA1240" s="27">
        <f t="shared" si="405"/>
        <v>3.6852065953041607E-2</v>
      </c>
      <c r="AB1240" s="27">
        <f t="shared" si="405"/>
        <v>3.6904015701812273E-2</v>
      </c>
      <c r="AC1240" s="27">
        <f t="shared" si="405"/>
        <v>3.6955457842535608E-2</v>
      </c>
      <c r="AD1240" s="27">
        <f t="shared" si="405"/>
        <v>3.7006140469629946E-2</v>
      </c>
      <c r="AE1240" s="27">
        <f t="shared" si="405"/>
        <v>3.7056137458048741E-2</v>
      </c>
      <c r="AF1240" s="27">
        <f t="shared" si="405"/>
        <v>3.7105666936559145E-2</v>
      </c>
      <c r="AG1240" s="27">
        <f t="shared" si="405"/>
        <v>3.7155029138970848E-2</v>
      </c>
      <c r="AH1240" s="27">
        <f t="shared" si="405"/>
        <v>3.7203813543434237E-2</v>
      </c>
      <c r="AI1240" s="27">
        <f t="shared" si="405"/>
        <v>3.7252637791579363E-2</v>
      </c>
      <c r="AJ1240" s="27">
        <f t="shared" si="405"/>
        <v>3.7300991666687253E-2</v>
      </c>
      <c r="AK1240" s="27">
        <f t="shared" si="405"/>
        <v>3.734764579228101E-2</v>
      </c>
      <c r="AL1240" s="27">
        <f t="shared" si="405"/>
        <v>3.7392161784294088E-2</v>
      </c>
      <c r="AM1240" s="27">
        <f t="shared" si="405"/>
        <v>3.7434569855878279E-2</v>
      </c>
      <c r="AN1240" s="27">
        <f t="shared" si="405"/>
        <v>3.7475708706410447E-2</v>
      </c>
      <c r="AO1240" s="27">
        <f t="shared" si="405"/>
        <v>3.751397437337816E-2</v>
      </c>
      <c r="AP1240" s="27">
        <f t="shared" si="405"/>
        <v>3.7549653679650956E-2</v>
      </c>
      <c r="AQ1240" s="27">
        <f t="shared" si="405"/>
        <v>3.7582866762158565E-2</v>
      </c>
      <c r="AR1240" s="27">
        <f t="shared" si="405"/>
        <v>3.7613108496663765E-2</v>
      </c>
      <c r="AS1240" s="27">
        <f t="shared" si="405"/>
        <v>3.7639823368488236E-2</v>
      </c>
      <c r="AT1240" s="27">
        <f t="shared" si="405"/>
        <v>3.7661792041373814E-2</v>
      </c>
      <c r="AU1240" s="27">
        <f t="shared" si="405"/>
        <v>3.7680262353757474E-2</v>
      </c>
      <c r="AV1240" s="27">
        <f t="shared" si="405"/>
        <v>3.7695743659432207E-2</v>
      </c>
      <c r="AW1240" s="27">
        <f t="shared" si="405"/>
        <v>3.7707505316181014E-2</v>
      </c>
      <c r="AY1240" s="79"/>
      <c r="AZ1240" s="79"/>
    </row>
    <row r="1241" spans="1:52" x14ac:dyDescent="0.25">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4.1772161715909646E-3</v>
      </c>
      <c r="T1241" s="27">
        <f t="shared" si="406"/>
        <v>4.1799587983662517E-3</v>
      </c>
      <c r="U1241" s="27">
        <f t="shared" si="406"/>
        <v>4.178538227533779E-3</v>
      </c>
      <c r="V1241" s="27">
        <f t="shared" si="406"/>
        <v>4.1781328095276968E-3</v>
      </c>
      <c r="W1241" s="27">
        <f t="shared" si="406"/>
        <v>4.1824652752384221E-3</v>
      </c>
      <c r="X1241" s="27">
        <f t="shared" si="406"/>
        <v>4.1894926410708817E-3</v>
      </c>
      <c r="Y1241" s="27">
        <f t="shared" si="406"/>
        <v>4.1961743353336901E-3</v>
      </c>
      <c r="Z1241" s="27">
        <f t="shared" si="406"/>
        <v>4.202580577812475E-3</v>
      </c>
      <c r="AA1241" s="27">
        <f t="shared" si="406"/>
        <v>4.208681588225488E-3</v>
      </c>
      <c r="AB1241" s="27">
        <f t="shared" si="406"/>
        <v>4.2146144971550083E-3</v>
      </c>
      <c r="AC1241" s="27">
        <f t="shared" si="406"/>
        <v>4.2204894348259938E-3</v>
      </c>
      <c r="AD1241" s="27">
        <f t="shared" si="406"/>
        <v>4.2262776324203059E-3</v>
      </c>
      <c r="AE1241" s="27">
        <f t="shared" si="406"/>
        <v>4.2319875268097551E-3</v>
      </c>
      <c r="AF1241" s="27">
        <f t="shared" si="406"/>
        <v>4.2376440293392676E-3</v>
      </c>
      <c r="AG1241" s="27">
        <f t="shared" si="406"/>
        <v>4.2432814281409825E-3</v>
      </c>
      <c r="AH1241" s="27">
        <f t="shared" si="406"/>
        <v>4.2488528396629104E-3</v>
      </c>
      <c r="AI1241" s="27">
        <f t="shared" si="406"/>
        <v>4.2544288015232083E-3</v>
      </c>
      <c r="AJ1241" s="27">
        <f t="shared" si="406"/>
        <v>4.2599510445406087E-3</v>
      </c>
      <c r="AK1241" s="27">
        <f t="shared" si="406"/>
        <v>4.265279168061591E-3</v>
      </c>
      <c r="AL1241" s="27">
        <f t="shared" si="406"/>
        <v>4.270363106536188E-3</v>
      </c>
      <c r="AM1241" s="27">
        <f t="shared" si="406"/>
        <v>4.2752063104503435E-3</v>
      </c>
      <c r="AN1241" s="27">
        <f t="shared" si="406"/>
        <v>4.2799045632705831E-3</v>
      </c>
      <c r="AO1241" s="27">
        <f t="shared" si="406"/>
        <v>4.2842746848326518E-3</v>
      </c>
      <c r="AP1241" s="27">
        <f t="shared" si="406"/>
        <v>4.2883494316754032E-3</v>
      </c>
      <c r="AQ1241" s="27">
        <f t="shared" si="406"/>
        <v>4.2921425240088447E-3</v>
      </c>
      <c r="AR1241" s="27">
        <f t="shared" si="406"/>
        <v>4.295596274237398E-3</v>
      </c>
      <c r="AS1241" s="27">
        <f t="shared" si="406"/>
        <v>4.2986472399369263E-3</v>
      </c>
      <c r="AT1241" s="27">
        <f t="shared" si="406"/>
        <v>4.3011561670947438E-3</v>
      </c>
      <c r="AU1241" s="27">
        <f t="shared" si="406"/>
        <v>4.303265564808212E-3</v>
      </c>
      <c r="AV1241" s="27">
        <f t="shared" si="406"/>
        <v>4.3050336037083366E-3</v>
      </c>
      <c r="AW1241" s="27">
        <f t="shared" si="406"/>
        <v>4.3063768409713106E-3</v>
      </c>
      <c r="AY1241" s="79"/>
      <c r="AZ1241" s="79"/>
    </row>
    <row r="1242" spans="1:52" x14ac:dyDescent="0.25">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1.6230654784419023E-2</v>
      </c>
      <c r="R1242" s="27">
        <f t="shared" si="407"/>
        <v>1.6337439810579345E-2</v>
      </c>
      <c r="S1242" s="27">
        <f t="shared" si="407"/>
        <v>1.629648503533792E-2</v>
      </c>
      <c r="T1242" s="27">
        <f t="shared" si="407"/>
        <v>1.6322936378159073E-2</v>
      </c>
      <c r="U1242" s="27">
        <f t="shared" si="407"/>
        <v>1.6323511674757034E-2</v>
      </c>
      <c r="V1242" s="27">
        <f t="shared" si="407"/>
        <v>1.6329054512696135E-2</v>
      </c>
      <c r="W1242" s="27">
        <f t="shared" si="407"/>
        <v>1.6361524651875851E-2</v>
      </c>
      <c r="X1242" s="27">
        <f t="shared" si="407"/>
        <v>1.6408813728346457E-2</v>
      </c>
      <c r="Y1242" s="27">
        <f t="shared" si="407"/>
        <v>1.6453079684637474E-2</v>
      </c>
      <c r="Z1242" s="27">
        <f t="shared" si="407"/>
        <v>1.6494819275926192E-2</v>
      </c>
      <c r="AA1242" s="27">
        <f t="shared" si="407"/>
        <v>1.6533934203908141E-2</v>
      </c>
      <c r="AB1242" s="27">
        <f t="shared" si="407"/>
        <v>1.6571291953137553E-2</v>
      </c>
      <c r="AC1242" s="27">
        <f t="shared" si="407"/>
        <v>1.6607590259743354E-2</v>
      </c>
      <c r="AD1242" s="27">
        <f t="shared" si="407"/>
        <v>1.6642711372333197E-2</v>
      </c>
      <c r="AE1242" s="27">
        <f t="shared" si="407"/>
        <v>1.6676749616815704E-2</v>
      </c>
      <c r="AF1242" s="27">
        <f t="shared" si="407"/>
        <v>1.6709890045680485E-2</v>
      </c>
      <c r="AG1242" s="27">
        <f t="shared" si="407"/>
        <v>1.6742367088643108E-2</v>
      </c>
      <c r="AH1242" s="27">
        <f t="shared" si="407"/>
        <v>1.6773943877735616E-2</v>
      </c>
      <c r="AI1242" s="27">
        <f t="shared" si="407"/>
        <v>1.6805056695436665E-2</v>
      </c>
      <c r="AJ1242" s="27">
        <f t="shared" si="407"/>
        <v>1.6835398553756795E-2</v>
      </c>
      <c r="AK1242" s="27">
        <f t="shared" si="407"/>
        <v>1.686419322673309E-2</v>
      </c>
      <c r="AL1242" s="27">
        <f t="shared" si="407"/>
        <v>1.6891183850559092E-2</v>
      </c>
      <c r="AM1242" s="27">
        <f t="shared" si="407"/>
        <v>1.6916418528733823E-2</v>
      </c>
      <c r="AN1242" s="27">
        <f t="shared" si="407"/>
        <v>1.6940468472878126E-2</v>
      </c>
      <c r="AO1242" s="27">
        <f t="shared" si="407"/>
        <v>1.6962315917223594E-2</v>
      </c>
      <c r="AP1242" s="27">
        <f t="shared" si="407"/>
        <v>1.6982172509714035E-2</v>
      </c>
      <c r="AQ1242" s="27">
        <f t="shared" si="407"/>
        <v>1.7000139511836106E-2</v>
      </c>
      <c r="AR1242" s="27">
        <f t="shared" si="407"/>
        <v>1.7015913086937499E-2</v>
      </c>
      <c r="AS1242" s="27">
        <f t="shared" si="407"/>
        <v>1.7029157935411068E-2</v>
      </c>
      <c r="AT1242" s="27">
        <f t="shared" si="407"/>
        <v>1.7039113220643561E-2</v>
      </c>
      <c r="AU1242" s="27">
        <f t="shared" si="407"/>
        <v>1.7046605615770843E-2</v>
      </c>
      <c r="AV1242" s="27">
        <f t="shared" si="407"/>
        <v>1.7051982351614321E-2</v>
      </c>
      <c r="AW1242" s="27">
        <f t="shared" si="407"/>
        <v>1.7054794327251439E-2</v>
      </c>
      <c r="AY1242" s="79"/>
      <c r="AZ1242" s="79"/>
    </row>
    <row r="1243" spans="1:52" x14ac:dyDescent="0.25">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2.6872875319249701E-2</v>
      </c>
      <c r="O1243" s="27">
        <f t="shared" si="408"/>
        <v>2.7009694315810229E-2</v>
      </c>
      <c r="P1243" s="27">
        <f t="shared" si="408"/>
        <v>2.7166328132291764E-2</v>
      </c>
      <c r="Q1243" s="27">
        <f t="shared" si="408"/>
        <v>2.7334899828466052E-2</v>
      </c>
      <c r="R1243" s="27">
        <f t="shared" si="408"/>
        <v>2.7514742110372921E-2</v>
      </c>
      <c r="S1243" s="27">
        <f t="shared" si="408"/>
        <v>2.7445768018224993E-2</v>
      </c>
      <c r="T1243" s="27">
        <f t="shared" si="408"/>
        <v>2.7490316116619565E-2</v>
      </c>
      <c r="U1243" s="27">
        <f t="shared" si="408"/>
        <v>2.7491285003894028E-2</v>
      </c>
      <c r="V1243" s="27">
        <f t="shared" si="408"/>
        <v>2.7500619988948132E-2</v>
      </c>
      <c r="W1243" s="27">
        <f t="shared" si="408"/>
        <v>2.7555304659017382E-2</v>
      </c>
      <c r="X1243" s="27">
        <f t="shared" si="408"/>
        <v>2.7634946681195413E-2</v>
      </c>
      <c r="Y1243" s="27">
        <f t="shared" si="408"/>
        <v>2.7709497307593301E-2</v>
      </c>
      <c r="Z1243" s="27">
        <f t="shared" si="408"/>
        <v>2.7779793149745866E-2</v>
      </c>
      <c r="AA1243" s="27">
        <f t="shared" si="408"/>
        <v>2.7845668658305792E-2</v>
      </c>
      <c r="AB1243" s="27">
        <f t="shared" si="408"/>
        <v>2.7908584809660519E-2</v>
      </c>
      <c r="AC1243" s="27">
        <f t="shared" si="408"/>
        <v>2.7969716697941769E-2</v>
      </c>
      <c r="AD1243" s="27">
        <f t="shared" si="408"/>
        <v>2.8028866011833228E-2</v>
      </c>
      <c r="AE1243" s="27">
        <f t="shared" si="408"/>
        <v>2.8086191610561344E-2</v>
      </c>
      <c r="AF1243" s="27">
        <f t="shared" si="408"/>
        <v>2.814200515076188E-2</v>
      </c>
      <c r="AG1243" s="27">
        <f t="shared" si="408"/>
        <v>2.8196701447855226E-2</v>
      </c>
      <c r="AH1243" s="27">
        <f t="shared" si="408"/>
        <v>2.8249881580031829E-2</v>
      </c>
      <c r="AI1243" s="27">
        <f t="shared" si="408"/>
        <v>2.8302280313572507E-2</v>
      </c>
      <c r="AJ1243" s="27">
        <f t="shared" si="408"/>
        <v>2.8353380633849578E-2</v>
      </c>
      <c r="AK1243" s="27">
        <f t="shared" si="408"/>
        <v>2.8401875257871526E-2</v>
      </c>
      <c r="AL1243" s="27">
        <f t="shared" si="408"/>
        <v>2.8447331587784962E-2</v>
      </c>
      <c r="AM1243" s="27">
        <f t="shared" si="408"/>
        <v>2.8489830637223924E-2</v>
      </c>
      <c r="AN1243" s="27">
        <f t="shared" si="408"/>
        <v>2.8530334413737962E-2</v>
      </c>
      <c r="AO1243" s="27">
        <f t="shared" si="408"/>
        <v>2.856712884443861E-2</v>
      </c>
      <c r="AP1243" s="27">
        <f t="shared" si="408"/>
        <v>2.8600570376765576E-2</v>
      </c>
      <c r="AQ1243" s="27">
        <f t="shared" si="408"/>
        <v>2.8630829550517208E-2</v>
      </c>
      <c r="AR1243" s="27">
        <f t="shared" si="408"/>
        <v>2.8657394658398581E-2</v>
      </c>
      <c r="AS1243" s="27">
        <f t="shared" si="408"/>
        <v>2.8679701004696807E-2</v>
      </c>
      <c r="AT1243" s="27">
        <f t="shared" si="408"/>
        <v>2.8696467224433996E-2</v>
      </c>
      <c r="AU1243" s="27">
        <f t="shared" si="408"/>
        <v>2.8709085561340289E-2</v>
      </c>
      <c r="AV1243" s="27">
        <f t="shared" si="408"/>
        <v>2.8718140805114353E-2</v>
      </c>
      <c r="AW1243" s="27">
        <f t="shared" si="408"/>
        <v>2.8722876601259467E-2</v>
      </c>
      <c r="AY1243" s="79"/>
      <c r="AZ1243" s="79"/>
    </row>
    <row r="1244" spans="1:52" x14ac:dyDescent="0.25">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4.1840370126470525E-3</v>
      </c>
      <c r="N1244" s="27">
        <f t="shared" si="409"/>
        <v>4.1905340987284569E-3</v>
      </c>
      <c r="O1244" s="27">
        <f t="shared" si="409"/>
        <v>4.1812329246154589E-3</v>
      </c>
      <c r="P1244" s="27">
        <f t="shared" si="409"/>
        <v>4.1564738854214557E-3</v>
      </c>
      <c r="Q1244" s="27">
        <f t="shared" si="409"/>
        <v>4.1427460620707141E-3</v>
      </c>
      <c r="R1244" s="27">
        <f t="shared" si="409"/>
        <v>4.130408792135833E-3</v>
      </c>
      <c r="S1244" s="27">
        <f t="shared" si="409"/>
        <v>3.9309520468066824E-3</v>
      </c>
      <c r="T1244" s="27">
        <f t="shared" si="409"/>
        <v>4.026266964491155E-3</v>
      </c>
      <c r="U1244" s="27">
        <f t="shared" si="409"/>
        <v>4.0547741871788346E-3</v>
      </c>
      <c r="V1244" s="27">
        <f t="shared" si="409"/>
        <v>4.0366894084080483E-3</v>
      </c>
      <c r="W1244" s="27">
        <f t="shared" si="409"/>
        <v>4.0366192035907666E-3</v>
      </c>
      <c r="X1244" s="27">
        <f t="shared" si="409"/>
        <v>4.037425439734248E-3</v>
      </c>
      <c r="Y1244" s="27">
        <f t="shared" si="409"/>
        <v>4.0474872626852206E-3</v>
      </c>
      <c r="Z1244" s="27">
        <f t="shared" si="409"/>
        <v>4.064035587959711E-3</v>
      </c>
      <c r="AA1244" s="27">
        <f t="shared" si="409"/>
        <v>4.0871582507502422E-3</v>
      </c>
      <c r="AB1244" s="27">
        <f t="shared" si="409"/>
        <v>4.1224507717577174E-3</v>
      </c>
      <c r="AC1244" s="27">
        <f t="shared" si="409"/>
        <v>4.1706179494357121E-3</v>
      </c>
      <c r="AD1244" s="27">
        <f t="shared" si="409"/>
        <v>4.2293299970360019E-3</v>
      </c>
      <c r="AE1244" s="27">
        <f t="shared" si="409"/>
        <v>4.2919670544944027E-3</v>
      </c>
      <c r="AF1244" s="27">
        <f t="shared" si="409"/>
        <v>4.3592704876445239E-3</v>
      </c>
      <c r="AG1244" s="27">
        <f t="shared" si="409"/>
        <v>4.4390131641821986E-3</v>
      </c>
      <c r="AH1244" s="27">
        <f t="shared" si="409"/>
        <v>4.5241110686925212E-3</v>
      </c>
      <c r="AI1244" s="27">
        <f t="shared" si="409"/>
        <v>4.6147813478874524E-3</v>
      </c>
      <c r="AJ1244" s="27">
        <f t="shared" si="409"/>
        <v>4.711822405945032E-3</v>
      </c>
      <c r="AK1244" s="27">
        <f t="shared" si="409"/>
        <v>4.8136931480912866E-3</v>
      </c>
      <c r="AL1244" s="27">
        <f t="shared" si="409"/>
        <v>4.9166886442031134E-3</v>
      </c>
      <c r="AM1244" s="27">
        <f t="shared" si="409"/>
        <v>5.0193679361785594E-3</v>
      </c>
      <c r="AN1244" s="27">
        <f t="shared" si="409"/>
        <v>5.1270219923267527E-3</v>
      </c>
      <c r="AO1244" s="27">
        <f t="shared" si="409"/>
        <v>5.2320978218311168E-3</v>
      </c>
      <c r="AP1244" s="27">
        <f t="shared" si="409"/>
        <v>5.3414807734099793E-3</v>
      </c>
      <c r="AQ1244" s="27">
        <f t="shared" si="409"/>
        <v>5.4568626236150752E-3</v>
      </c>
      <c r="AR1244" s="27">
        <f t="shared" si="409"/>
        <v>5.5787677971732771E-3</v>
      </c>
      <c r="AS1244" s="27">
        <f t="shared" si="409"/>
        <v>5.7077220257664247E-3</v>
      </c>
      <c r="AT1244" s="27">
        <f t="shared" si="409"/>
        <v>5.8337980457066141E-3</v>
      </c>
      <c r="AU1244" s="27">
        <f t="shared" si="409"/>
        <v>5.9670420864998703E-3</v>
      </c>
      <c r="AV1244" s="27">
        <f t="shared" si="409"/>
        <v>6.1113012977774012E-3</v>
      </c>
      <c r="AW1244" s="27">
        <f t="shared" si="409"/>
        <v>6.2653052479983585E-3</v>
      </c>
      <c r="AY1244" s="79"/>
      <c r="AZ1244" s="79"/>
    </row>
    <row r="1245" spans="1:52" x14ac:dyDescent="0.25">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5">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23.152530650802596</v>
      </c>
      <c r="M1246" s="27">
        <f t="shared" si="411"/>
        <v>23.1629164330643</v>
      </c>
      <c r="N1246" s="27">
        <f t="shared" si="411"/>
        <v>22.950263110497293</v>
      </c>
      <c r="O1246" s="27">
        <f t="shared" si="411"/>
        <v>22.602951186820604</v>
      </c>
      <c r="P1246" s="27">
        <f t="shared" si="411"/>
        <v>22.12653281137495</v>
      </c>
      <c r="Q1246" s="27">
        <f t="shared" si="411"/>
        <v>21.780600237355969</v>
      </c>
      <c r="R1246" s="27">
        <f t="shared" si="411"/>
        <v>21.465278056857684</v>
      </c>
      <c r="S1246" s="27">
        <f t="shared" si="411"/>
        <v>19.160106242351851</v>
      </c>
      <c r="T1246" s="27">
        <f t="shared" si="411"/>
        <v>19.822195808061867</v>
      </c>
      <c r="U1246" s="27">
        <f t="shared" si="411"/>
        <v>19.805156368134107</v>
      </c>
      <c r="V1246" s="27">
        <f t="shared" si="411"/>
        <v>19.358775752465174</v>
      </c>
      <c r="W1246" s="27">
        <f t="shared" si="411"/>
        <v>19.118873230082674</v>
      </c>
      <c r="X1246" s="27">
        <f t="shared" si="411"/>
        <v>18.908286778496041</v>
      </c>
      <c r="Y1246" s="27">
        <f t="shared" si="411"/>
        <v>18.782138755416973</v>
      </c>
      <c r="Z1246" s="27">
        <f t="shared" si="411"/>
        <v>18.713314084549907</v>
      </c>
      <c r="AA1246" s="27">
        <f t="shared" si="411"/>
        <v>18.700370076761462</v>
      </c>
      <c r="AB1246" s="27">
        <f t="shared" si="411"/>
        <v>18.790887801584905</v>
      </c>
      <c r="AC1246" s="27">
        <f t="shared" si="411"/>
        <v>18.987914443331647</v>
      </c>
      <c r="AD1246" s="27">
        <f t="shared" si="411"/>
        <v>19.267547201831963</v>
      </c>
      <c r="AE1246" s="27">
        <f t="shared" si="411"/>
        <v>19.570996897653789</v>
      </c>
      <c r="AF1246" s="27">
        <f t="shared" si="411"/>
        <v>19.903462207783317</v>
      </c>
      <c r="AG1246" s="27">
        <f t="shared" si="411"/>
        <v>20.327702518902598</v>
      </c>
      <c r="AH1246" s="27">
        <f t="shared" si="411"/>
        <v>20.782310272279631</v>
      </c>
      <c r="AI1246" s="27">
        <f t="shared" si="411"/>
        <v>21.268036408348205</v>
      </c>
      <c r="AJ1246" s="27">
        <f t="shared" si="411"/>
        <v>21.789292853992645</v>
      </c>
      <c r="AK1246" s="27">
        <f t="shared" si="411"/>
        <v>22.331262269864837</v>
      </c>
      <c r="AL1246" s="27">
        <f t="shared" si="411"/>
        <v>22.8636080911437</v>
      </c>
      <c r="AM1246" s="27">
        <f t="shared" si="411"/>
        <v>23.375087414147369</v>
      </c>
      <c r="AN1246" s="27">
        <f t="shared" si="411"/>
        <v>23.906439857515586</v>
      </c>
      <c r="AO1246" s="27">
        <f t="shared" si="411"/>
        <v>24.398718876092502</v>
      </c>
      <c r="AP1246" s="27">
        <f t="shared" si="411"/>
        <v>24.903487616212388</v>
      </c>
      <c r="AQ1246" s="27">
        <f t="shared" si="411"/>
        <v>25.431908953147122</v>
      </c>
      <c r="AR1246" s="27">
        <f t="shared" si="411"/>
        <v>25.985567041516546</v>
      </c>
      <c r="AS1246" s="27">
        <f t="shared" si="411"/>
        <v>26.565769390799066</v>
      </c>
      <c r="AT1246" s="27">
        <f t="shared" si="411"/>
        <v>27.100265296417199</v>
      </c>
      <c r="AU1246" s="27">
        <f t="shared" si="411"/>
        <v>27.659971192964981</v>
      </c>
      <c r="AV1246" s="27">
        <f t="shared" si="411"/>
        <v>28.269343025653054</v>
      </c>
      <c r="AW1246" s="27">
        <f t="shared" si="411"/>
        <v>28.915995243186593</v>
      </c>
      <c r="AY1246" s="79"/>
      <c r="AZ1246" s="79"/>
    </row>
    <row r="1247" spans="1:52" x14ac:dyDescent="0.25">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7.7508449141861113E-2</v>
      </c>
      <c r="M1247" s="27">
        <f t="shared" si="412"/>
        <v>7.7543217949140569E-2</v>
      </c>
      <c r="N1247" s="27">
        <f t="shared" si="412"/>
        <v>7.6831311787104603E-2</v>
      </c>
      <c r="O1247" s="27">
        <f t="shared" si="412"/>
        <v>7.5668604825232036E-2</v>
      </c>
      <c r="P1247" s="27">
        <f t="shared" si="412"/>
        <v>7.4073684167079393E-2</v>
      </c>
      <c r="Q1247" s="27">
        <f t="shared" si="412"/>
        <v>7.291559489708703E-2</v>
      </c>
      <c r="R1247" s="27">
        <f t="shared" si="412"/>
        <v>7.1859980996426709E-2</v>
      </c>
      <c r="S1247" s="27">
        <f t="shared" si="412"/>
        <v>6.4142885399290181E-2</v>
      </c>
      <c r="T1247" s="27">
        <f t="shared" si="412"/>
        <v>6.6359383293416188E-2</v>
      </c>
      <c r="U1247" s="27">
        <f t="shared" si="412"/>
        <v>6.6302339828795992E-2</v>
      </c>
      <c r="V1247" s="27">
        <f t="shared" si="412"/>
        <v>6.4807977516126353E-2</v>
      </c>
      <c r="W1247" s="27">
        <f t="shared" si="412"/>
        <v>6.4004848357783417E-2</v>
      </c>
      <c r="X1247" s="27">
        <f t="shared" si="412"/>
        <v>6.3299861524207982E-2</v>
      </c>
      <c r="Y1247" s="27">
        <f t="shared" si="412"/>
        <v>6.2877551851946253E-2</v>
      </c>
      <c r="Z1247" s="27">
        <f t="shared" si="412"/>
        <v>6.2647145354183115E-2</v>
      </c>
      <c r="AA1247" s="27">
        <f t="shared" si="412"/>
        <v>6.2603812295499606E-2</v>
      </c>
      <c r="AB1247" s="27">
        <f t="shared" si="412"/>
        <v>6.2906841306743858E-2</v>
      </c>
      <c r="AC1247" s="27">
        <f t="shared" si="412"/>
        <v>6.3566433541897199E-2</v>
      </c>
      <c r="AD1247" s="27">
        <f t="shared" si="412"/>
        <v>6.4502568851143346E-2</v>
      </c>
      <c r="AE1247" s="27">
        <f t="shared" si="412"/>
        <v>6.5518436864470161E-2</v>
      </c>
      <c r="AF1247" s="27">
        <f t="shared" si="412"/>
        <v>6.6631441355005802E-2</v>
      </c>
      <c r="AG1247" s="27">
        <f t="shared" si="412"/>
        <v>6.8051683879430516E-2</v>
      </c>
      <c r="AH1247" s="27">
        <f t="shared" si="412"/>
        <v>6.9573588437664979E-2</v>
      </c>
      <c r="AI1247" s="27">
        <f t="shared" si="412"/>
        <v>7.1199668976426239E-2</v>
      </c>
      <c r="AJ1247" s="27">
        <f t="shared" si="412"/>
        <v>7.2944695440982463E-2</v>
      </c>
      <c r="AK1247" s="27">
        <f t="shared" si="412"/>
        <v>7.4759063362146105E-2</v>
      </c>
      <c r="AL1247" s="27">
        <f t="shared" si="412"/>
        <v>7.6541214075465408E-2</v>
      </c>
      <c r="AM1247" s="27">
        <f t="shared" si="412"/>
        <v>7.8253509361543294E-2</v>
      </c>
      <c r="AN1247" s="27">
        <f t="shared" si="412"/>
        <v>8.0032334512641051E-2</v>
      </c>
      <c r="AO1247" s="27">
        <f t="shared" si="412"/>
        <v>8.1680352340603682E-2</v>
      </c>
      <c r="AP1247" s="27">
        <f t="shared" si="412"/>
        <v>8.3370182399013615E-2</v>
      </c>
      <c r="AQ1247" s="27">
        <f t="shared" si="412"/>
        <v>8.5139194993663181E-2</v>
      </c>
      <c r="AR1247" s="27">
        <f t="shared" si="412"/>
        <v>8.699269344839361E-2</v>
      </c>
      <c r="AS1247" s="27">
        <f t="shared" si="412"/>
        <v>8.8935054953475728E-2</v>
      </c>
      <c r="AT1247" s="27">
        <f t="shared" si="412"/>
        <v>9.0724403571213114E-2</v>
      </c>
      <c r="AU1247" s="27">
        <f t="shared" si="412"/>
        <v>9.2598148462053789E-2</v>
      </c>
      <c r="AV1247" s="27">
        <f t="shared" si="412"/>
        <v>9.4638161556723804E-2</v>
      </c>
      <c r="AW1247" s="27">
        <f t="shared" si="412"/>
        <v>9.6802979358765362E-2</v>
      </c>
      <c r="AY1247" s="79"/>
      <c r="AZ1247" s="79"/>
    </row>
    <row r="1248" spans="1:52" x14ac:dyDescent="0.25">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0.56716712532642333</v>
      </c>
      <c r="M1248" s="27">
        <f t="shared" si="413"/>
        <v>0.58037790885594753</v>
      </c>
      <c r="N1248" s="27">
        <f t="shared" si="413"/>
        <v>0.5905201523722613</v>
      </c>
      <c r="O1248" s="27">
        <f t="shared" si="413"/>
        <v>0.5986618277459016</v>
      </c>
      <c r="P1248" s="27">
        <f t="shared" si="413"/>
        <v>0.60475451589519702</v>
      </c>
      <c r="Q1248" s="27">
        <f t="shared" si="413"/>
        <v>0.61256702388185857</v>
      </c>
      <c r="R1248" s="27">
        <f t="shared" si="413"/>
        <v>0.62068986953889782</v>
      </c>
      <c r="S1248" s="27">
        <f t="shared" si="413"/>
        <v>0.59374595963332344</v>
      </c>
      <c r="T1248" s="27">
        <f t="shared" si="413"/>
        <v>0.61510185994880018</v>
      </c>
      <c r="U1248" s="27">
        <f t="shared" si="413"/>
        <v>0.62499993716979774</v>
      </c>
      <c r="V1248" s="27">
        <f t="shared" si="413"/>
        <v>0.62757436654457688</v>
      </c>
      <c r="W1248" s="27">
        <f t="shared" si="413"/>
        <v>0.63395905480820369</v>
      </c>
      <c r="X1248" s="27">
        <f t="shared" si="413"/>
        <v>0.64098571522282144</v>
      </c>
      <c r="Y1248" s="27">
        <f t="shared" si="413"/>
        <v>0.64935248324987727</v>
      </c>
      <c r="Z1248" s="27">
        <f t="shared" si="413"/>
        <v>0.65866446707229387</v>
      </c>
      <c r="AA1248" s="27">
        <f t="shared" si="413"/>
        <v>0.66896441982909505</v>
      </c>
      <c r="AB1248" s="27">
        <f t="shared" si="413"/>
        <v>0.68127036759086557</v>
      </c>
      <c r="AC1248" s="27">
        <f t="shared" si="413"/>
        <v>0.69578711819602035</v>
      </c>
      <c r="AD1248" s="27">
        <f t="shared" si="413"/>
        <v>0.71216230365178079</v>
      </c>
      <c r="AE1248" s="27">
        <f t="shared" si="413"/>
        <v>0.72928847843162925</v>
      </c>
      <c r="AF1248" s="27">
        <f t="shared" si="413"/>
        <v>0.74731833546352189</v>
      </c>
      <c r="AG1248" s="27">
        <f t="shared" si="413"/>
        <v>0.76765599055514222</v>
      </c>
      <c r="AH1248" s="27">
        <f t="shared" si="413"/>
        <v>0.78907348125285737</v>
      </c>
      <c r="AI1248" s="27">
        <f t="shared" si="413"/>
        <v>0.81164820328771115</v>
      </c>
      <c r="AJ1248" s="27">
        <f t="shared" si="413"/>
        <v>0.8355278973713316</v>
      </c>
      <c r="AK1248" s="27">
        <f t="shared" si="413"/>
        <v>0.86041157800508183</v>
      </c>
      <c r="AL1248" s="27">
        <f t="shared" si="413"/>
        <v>0.88561667201804961</v>
      </c>
      <c r="AM1248" s="27">
        <f t="shared" si="413"/>
        <v>0.91087540031171421</v>
      </c>
      <c r="AN1248" s="27">
        <f t="shared" si="413"/>
        <v>0.93719126710747669</v>
      </c>
      <c r="AO1248" s="27">
        <f t="shared" si="413"/>
        <v>0.96310717691671177</v>
      </c>
      <c r="AP1248" s="27">
        <f t="shared" si="413"/>
        <v>0.98990787400485714</v>
      </c>
      <c r="AQ1248" s="27">
        <f t="shared" si="413"/>
        <v>1.0179213955755684</v>
      </c>
      <c r="AR1248" s="27">
        <f t="shared" si="413"/>
        <v>1.047235539230829</v>
      </c>
      <c r="AS1248" s="27">
        <f t="shared" si="413"/>
        <v>1.0779347403326329</v>
      </c>
      <c r="AT1248" s="27">
        <f t="shared" si="413"/>
        <v>1.1080747670252975</v>
      </c>
      <c r="AU1248" s="27">
        <f t="shared" si="413"/>
        <v>1.1396138266260938</v>
      </c>
      <c r="AV1248" s="27">
        <f t="shared" si="413"/>
        <v>1.1733190443821473</v>
      </c>
      <c r="AW1248" s="27">
        <f t="shared" si="413"/>
        <v>1.208922401682198</v>
      </c>
      <c r="AY1248" s="79"/>
      <c r="AZ1248" s="79"/>
    </row>
    <row r="1249" spans="1:52" x14ac:dyDescent="0.25">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2.2910596881616563</v>
      </c>
      <c r="P1249" s="27">
        <f t="shared" si="414"/>
        <v>2.2612642885898917</v>
      </c>
      <c r="Q1249" s="27">
        <f t="shared" si="414"/>
        <v>2.2487211059946208</v>
      </c>
      <c r="R1249" s="27">
        <f t="shared" si="414"/>
        <v>2.2390235702415184</v>
      </c>
      <c r="S1249" s="27">
        <f t="shared" si="414"/>
        <v>1.9290254090022454</v>
      </c>
      <c r="T1249" s="27">
        <f t="shared" si="414"/>
        <v>2.0721603762721794</v>
      </c>
      <c r="U1249" s="27">
        <f t="shared" si="414"/>
        <v>2.1116387319754453</v>
      </c>
      <c r="V1249" s="27">
        <f t="shared" si="414"/>
        <v>2.0814689805174984</v>
      </c>
      <c r="W1249" s="27">
        <f t="shared" si="414"/>
        <v>2.0816313202114962</v>
      </c>
      <c r="X1249" s="27">
        <f t="shared" si="414"/>
        <v>2.0848873315390253</v>
      </c>
      <c r="Y1249" s="27">
        <f t="shared" si="414"/>
        <v>2.1019366050515993</v>
      </c>
      <c r="Z1249" s="27">
        <f t="shared" si="414"/>
        <v>2.1286964302578189</v>
      </c>
      <c r="AA1249" s="27">
        <f t="shared" si="414"/>
        <v>2.1653238114410347</v>
      </c>
      <c r="AB1249" s="27">
        <f t="shared" si="414"/>
        <v>2.2204734624700375</v>
      </c>
      <c r="AC1249" s="27">
        <f t="shared" si="414"/>
        <v>2.2953594743770229</v>
      </c>
      <c r="AD1249" s="27">
        <f t="shared" si="414"/>
        <v>2.3864591752761957</v>
      </c>
      <c r="AE1249" s="27">
        <f t="shared" si="414"/>
        <v>2.4836950973349508</v>
      </c>
      <c r="AF1249" s="27">
        <f t="shared" si="414"/>
        <v>2.5882229276888769</v>
      </c>
      <c r="AG1249" s="27">
        <f t="shared" si="414"/>
        <v>2.7119724129624112</v>
      </c>
      <c r="AH1249" s="27">
        <f t="shared" si="414"/>
        <v>2.8440806469047257</v>
      </c>
      <c r="AI1249" s="27">
        <f t="shared" si="414"/>
        <v>2.9849440454697027</v>
      </c>
      <c r="AJ1249" s="27">
        <f t="shared" si="414"/>
        <v>3.1357331677554514</v>
      </c>
      <c r="AK1249" s="27">
        <f t="shared" si="414"/>
        <v>3.2939342554614459</v>
      </c>
      <c r="AL1249" s="27">
        <f t="shared" si="414"/>
        <v>3.4537806650739626</v>
      </c>
      <c r="AM1249" s="27">
        <f t="shared" si="414"/>
        <v>3.6130233904461213</v>
      </c>
      <c r="AN1249" s="27">
        <f t="shared" si="414"/>
        <v>3.7798456657596979</v>
      </c>
      <c r="AO1249" s="27">
        <f t="shared" si="414"/>
        <v>3.9424101344582398</v>
      </c>
      <c r="AP1249" s="27">
        <f t="shared" si="414"/>
        <v>4.11125647815427</v>
      </c>
      <c r="AQ1249" s="27">
        <f t="shared" si="414"/>
        <v>4.2889358799478661</v>
      </c>
      <c r="AR1249" s="27">
        <f t="shared" si="414"/>
        <v>4.47610389113167</v>
      </c>
      <c r="AS1249" s="27">
        <f t="shared" si="414"/>
        <v>4.6733862298936391</v>
      </c>
      <c r="AT1249" s="27">
        <f t="shared" si="414"/>
        <v>4.8652953211890697</v>
      </c>
      <c r="AU1249" s="27">
        <f t="shared" si="414"/>
        <v>5.0673001555176231</v>
      </c>
      <c r="AV1249" s="27">
        <f t="shared" si="414"/>
        <v>5.2852398392324584</v>
      </c>
      <c r="AW1249" s="27">
        <f t="shared" si="414"/>
        <v>5.5168903048159867</v>
      </c>
      <c r="AY1249" s="79"/>
      <c r="AZ1249" s="79"/>
    </row>
    <row r="1250" spans="1:52" x14ac:dyDescent="0.25">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2.3631963555267657E-2</v>
      </c>
      <c r="M1250" s="27">
        <f t="shared" si="415"/>
        <v>2.4182412868997839E-2</v>
      </c>
      <c r="N1250" s="27">
        <f t="shared" si="415"/>
        <v>2.460500634884424E-2</v>
      </c>
      <c r="O1250" s="27">
        <f t="shared" si="415"/>
        <v>2.4944242822745925E-2</v>
      </c>
      <c r="P1250" s="27">
        <f t="shared" si="415"/>
        <v>2.5198104828966564E-2</v>
      </c>
      <c r="Q1250" s="27">
        <f t="shared" si="415"/>
        <v>2.5523625995077459E-2</v>
      </c>
      <c r="R1250" s="27">
        <f t="shared" si="415"/>
        <v>2.5862077897454101E-2</v>
      </c>
      <c r="S1250" s="27">
        <f t="shared" si="415"/>
        <v>2.473941498472184E-2</v>
      </c>
      <c r="T1250" s="27">
        <f t="shared" si="415"/>
        <v>2.5629244164533362E-2</v>
      </c>
      <c r="U1250" s="27">
        <f t="shared" si="415"/>
        <v>2.6041664048741597E-2</v>
      </c>
      <c r="V1250" s="27">
        <f t="shared" si="415"/>
        <v>2.6148931939357391E-2</v>
      </c>
      <c r="W1250" s="27">
        <f t="shared" si="415"/>
        <v>2.6414960617008508E-2</v>
      </c>
      <c r="X1250" s="27">
        <f t="shared" si="415"/>
        <v>2.6707738134284252E-2</v>
      </c>
      <c r="Y1250" s="27">
        <f t="shared" si="415"/>
        <v>2.7056353468744913E-2</v>
      </c>
      <c r="Z1250" s="27">
        <f t="shared" si="415"/>
        <v>2.7444352794678932E-2</v>
      </c>
      <c r="AA1250" s="27">
        <f t="shared" si="415"/>
        <v>2.7873517492878988E-2</v>
      </c>
      <c r="AB1250" s="27">
        <f t="shared" si="415"/>
        <v>2.8386265316286095E-2</v>
      </c>
      <c r="AC1250" s="27">
        <f t="shared" si="415"/>
        <v>2.8991129924834207E-2</v>
      </c>
      <c r="AD1250" s="27">
        <f t="shared" si="415"/>
        <v>2.9673429318824225E-2</v>
      </c>
      <c r="AE1250" s="27">
        <f t="shared" si="415"/>
        <v>3.0387019934651243E-2</v>
      </c>
      <c r="AF1250" s="27">
        <f t="shared" si="415"/>
        <v>3.1138263977646775E-2</v>
      </c>
      <c r="AG1250" s="27">
        <f t="shared" si="415"/>
        <v>3.1985666273130958E-2</v>
      </c>
      <c r="AH1250" s="27">
        <f t="shared" si="415"/>
        <v>3.2878061718869082E-2</v>
      </c>
      <c r="AI1250" s="27">
        <f t="shared" si="415"/>
        <v>3.3818675136987997E-2</v>
      </c>
      <c r="AJ1250" s="27">
        <f t="shared" si="415"/>
        <v>3.4813662390472185E-2</v>
      </c>
      <c r="AK1250" s="27">
        <f t="shared" si="415"/>
        <v>3.5850482416878444E-2</v>
      </c>
      <c r="AL1250" s="27">
        <f t="shared" si="415"/>
        <v>3.6900694667418771E-2</v>
      </c>
      <c r="AM1250" s="27">
        <f t="shared" si="415"/>
        <v>3.79531416796548E-2</v>
      </c>
      <c r="AN1250" s="27">
        <f t="shared" si="415"/>
        <v>3.9049636129478232E-2</v>
      </c>
      <c r="AO1250" s="27">
        <f t="shared" si="415"/>
        <v>4.0129465704863039E-2</v>
      </c>
      <c r="AP1250" s="27">
        <f t="shared" si="415"/>
        <v>4.1246161416869084E-2</v>
      </c>
      <c r="AQ1250" s="27">
        <f t="shared" si="415"/>
        <v>4.2413391482315384E-2</v>
      </c>
      <c r="AR1250" s="27">
        <f t="shared" si="415"/>
        <v>4.3634814134617915E-2</v>
      </c>
      <c r="AS1250" s="27">
        <f t="shared" si="415"/>
        <v>4.4913947513859742E-2</v>
      </c>
      <c r="AT1250" s="27">
        <f t="shared" si="415"/>
        <v>4.6169781959387438E-2</v>
      </c>
      <c r="AU1250" s="27">
        <f t="shared" si="415"/>
        <v>4.7483909442753956E-2</v>
      </c>
      <c r="AV1250" s="27">
        <f t="shared" si="415"/>
        <v>4.8888293515922839E-2</v>
      </c>
      <c r="AW1250" s="27">
        <f t="shared" si="415"/>
        <v>5.0371766736758299E-2</v>
      </c>
      <c r="AY1250" s="79"/>
      <c r="AZ1250" s="79"/>
    </row>
    <row r="1251" spans="1:52" x14ac:dyDescent="0.25">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9.5803753116994184E-2</v>
      </c>
      <c r="O1251" s="27">
        <f t="shared" si="416"/>
        <v>9.5460820340069114E-2</v>
      </c>
      <c r="P1251" s="27">
        <f t="shared" si="416"/>
        <v>9.4219345357912251E-2</v>
      </c>
      <c r="Q1251" s="27">
        <f t="shared" si="416"/>
        <v>9.3696712749775951E-2</v>
      </c>
      <c r="R1251" s="27">
        <f t="shared" si="416"/>
        <v>9.3292648760063338E-2</v>
      </c>
      <c r="S1251" s="27">
        <f t="shared" si="416"/>
        <v>8.0376058708426956E-2</v>
      </c>
      <c r="T1251" s="27">
        <f t="shared" si="416"/>
        <v>8.6340015678007545E-2</v>
      </c>
      <c r="U1251" s="27">
        <f t="shared" si="416"/>
        <v>8.7984947165643632E-2</v>
      </c>
      <c r="V1251" s="27">
        <f t="shared" si="416"/>
        <v>8.6727874188229179E-2</v>
      </c>
      <c r="W1251" s="27">
        <f t="shared" si="416"/>
        <v>8.6734638342145773E-2</v>
      </c>
      <c r="X1251" s="27">
        <f t="shared" si="416"/>
        <v>8.6870305480792789E-2</v>
      </c>
      <c r="Y1251" s="27">
        <f t="shared" si="416"/>
        <v>8.7580691877150063E-2</v>
      </c>
      <c r="Z1251" s="27">
        <f t="shared" si="416"/>
        <v>8.8695684594075869E-2</v>
      </c>
      <c r="AA1251" s="27">
        <f t="shared" si="416"/>
        <v>9.0221825476709872E-2</v>
      </c>
      <c r="AB1251" s="27">
        <f t="shared" si="416"/>
        <v>9.2519727602918309E-2</v>
      </c>
      <c r="AC1251" s="27">
        <f t="shared" si="416"/>
        <v>9.5639978099042705E-2</v>
      </c>
      <c r="AD1251" s="27">
        <f t="shared" si="416"/>
        <v>9.943579896984156E-2</v>
      </c>
      <c r="AE1251" s="27">
        <f t="shared" si="416"/>
        <v>0.10348729572228972</v>
      </c>
      <c r="AF1251" s="27">
        <f t="shared" si="416"/>
        <v>0.10784262198703665</v>
      </c>
      <c r="AG1251" s="27">
        <f t="shared" si="416"/>
        <v>0.11299885054010057</v>
      </c>
      <c r="AH1251" s="27">
        <f t="shared" si="416"/>
        <v>0.11850336028769703</v>
      </c>
      <c r="AI1251" s="27">
        <f t="shared" si="416"/>
        <v>0.12437266856123773</v>
      </c>
      <c r="AJ1251" s="27">
        <f t="shared" si="416"/>
        <v>0.13065554865647727</v>
      </c>
      <c r="AK1251" s="27">
        <f t="shared" si="416"/>
        <v>0.13724726064422701</v>
      </c>
      <c r="AL1251" s="27">
        <f t="shared" si="416"/>
        <v>0.14390752771141524</v>
      </c>
      <c r="AM1251" s="27">
        <f t="shared" si="416"/>
        <v>0.15054264126858852</v>
      </c>
      <c r="AN1251" s="27">
        <f t="shared" si="416"/>
        <v>0.15749356940665424</v>
      </c>
      <c r="AO1251" s="27">
        <f t="shared" si="416"/>
        <v>0.16426708893576017</v>
      </c>
      <c r="AP1251" s="27">
        <f t="shared" si="416"/>
        <v>0.17130235325642809</v>
      </c>
      <c r="AQ1251" s="27">
        <f t="shared" si="416"/>
        <v>0.17870566166449456</v>
      </c>
      <c r="AR1251" s="27">
        <f t="shared" si="416"/>
        <v>0.18650432879715309</v>
      </c>
      <c r="AS1251" s="27">
        <f t="shared" si="416"/>
        <v>0.19472442624556849</v>
      </c>
      <c r="AT1251" s="27">
        <f t="shared" si="416"/>
        <v>0.2027206383828781</v>
      </c>
      <c r="AU1251" s="27">
        <f t="shared" si="416"/>
        <v>0.2111375064799012</v>
      </c>
      <c r="AV1251" s="27">
        <f t="shared" si="416"/>
        <v>0.22021832663468599</v>
      </c>
      <c r="AW1251" s="27">
        <f t="shared" si="416"/>
        <v>0.22987042936733301</v>
      </c>
      <c r="AY1251" s="79"/>
      <c r="AZ1251" s="79"/>
    </row>
    <row r="1252" spans="1:52" x14ac:dyDescent="0.25">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5.9474079071945865E-2</v>
      </c>
      <c r="L1252" s="27">
        <f t="shared" si="417"/>
        <v>5.9806569587962537E-2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5.9455674798365013E-2</v>
      </c>
      <c r="T1252" s="27">
        <f t="shared" si="417"/>
        <v>6.0451967243316342E-2</v>
      </c>
      <c r="U1252" s="27">
        <f t="shared" si="417"/>
        <v>6.0766078623677403E-2</v>
      </c>
      <c r="V1252" s="27">
        <f t="shared" si="417"/>
        <v>6.066593992199025E-2</v>
      </c>
      <c r="W1252" s="27">
        <f t="shared" si="417"/>
        <v>6.0809114383009413E-2</v>
      </c>
      <c r="X1252" s="27">
        <f t="shared" si="417"/>
        <v>6.100366299603751E-2</v>
      </c>
      <c r="Y1252" s="27">
        <f t="shared" si="417"/>
        <v>6.1277074183990775E-2</v>
      </c>
      <c r="Z1252" s="27">
        <f t="shared" si="417"/>
        <v>6.160586812377028E-2</v>
      </c>
      <c r="AA1252" s="27">
        <f t="shared" si="417"/>
        <v>6.1991300127351358E-2</v>
      </c>
      <c r="AB1252" s="27">
        <f t="shared" si="417"/>
        <v>6.248976898306801E-2</v>
      </c>
      <c r="AC1252" s="27">
        <f t="shared" si="417"/>
        <v>6.3111385034879647E-2</v>
      </c>
      <c r="AD1252" s="27">
        <f t="shared" si="417"/>
        <v>6.3834798962092945E-2</v>
      </c>
      <c r="AE1252" s="27">
        <f t="shared" si="417"/>
        <v>6.4597593140420823E-2</v>
      </c>
      <c r="AF1252" s="27">
        <f t="shared" si="417"/>
        <v>6.5407717765887455E-2</v>
      </c>
      <c r="AG1252" s="27">
        <f t="shared" si="417"/>
        <v>6.6341504779431473E-2</v>
      </c>
      <c r="AH1252" s="27">
        <f t="shared" si="417"/>
        <v>6.7330403439729181E-2</v>
      </c>
      <c r="AI1252" s="27">
        <f t="shared" si="417"/>
        <v>6.837825340455779E-2</v>
      </c>
      <c r="AJ1252" s="27">
        <f t="shared" si="417"/>
        <v>6.949219402221983E-2</v>
      </c>
      <c r="AK1252" s="27">
        <f t="shared" si="417"/>
        <v>7.0654806858806291E-2</v>
      </c>
      <c r="AL1252" s="27">
        <f t="shared" si="417"/>
        <v>7.182879608717245E-2</v>
      </c>
      <c r="AM1252" s="27">
        <f t="shared" si="417"/>
        <v>7.2999789176038873E-2</v>
      </c>
      <c r="AN1252" s="27">
        <f t="shared" si="417"/>
        <v>7.4221699981571645E-2</v>
      </c>
      <c r="AO1252" s="27">
        <f t="shared" si="417"/>
        <v>7.541600988185021E-2</v>
      </c>
      <c r="AP1252" s="27">
        <f t="shared" si="417"/>
        <v>7.6651170682367667E-2</v>
      </c>
      <c r="AQ1252" s="27">
        <f t="shared" si="417"/>
        <v>7.7944182647758153E-2</v>
      </c>
      <c r="AR1252" s="27">
        <f t="shared" si="417"/>
        <v>7.929894190918986E-2</v>
      </c>
      <c r="AS1252" s="27">
        <f t="shared" si="417"/>
        <v>8.0719108786434957E-2</v>
      </c>
      <c r="AT1252" s="27">
        <f t="shared" si="417"/>
        <v>8.2102038153258075E-2</v>
      </c>
      <c r="AU1252" s="27">
        <f t="shared" si="417"/>
        <v>8.3550657465590011E-2</v>
      </c>
      <c r="AV1252" s="27">
        <f t="shared" si="417"/>
        <v>8.5104479324389026E-2</v>
      </c>
      <c r="AW1252" s="27">
        <f t="shared" si="417"/>
        <v>8.6748447527684097E-2</v>
      </c>
      <c r="AY1252" s="79"/>
      <c r="AZ1252" s="79"/>
    </row>
    <row r="1253" spans="1:52" x14ac:dyDescent="0.25">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0.26041511380118887</v>
      </c>
      <c r="L1253" s="27">
        <f t="shared" si="418"/>
        <v>0.26187096745907495</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0.2603345282574735</v>
      </c>
      <c r="T1253" s="27">
        <f t="shared" si="418"/>
        <v>0.26469692637241377</v>
      </c>
      <c r="U1253" s="27">
        <f t="shared" si="418"/>
        <v>0.26607230455631165</v>
      </c>
      <c r="V1253" s="27">
        <f t="shared" si="418"/>
        <v>0.2656338340191855</v>
      </c>
      <c r="W1253" s="27">
        <f t="shared" si="418"/>
        <v>0.26626074231506047</v>
      </c>
      <c r="X1253" s="27">
        <f t="shared" si="418"/>
        <v>0.26711259912381052</v>
      </c>
      <c r="Y1253" s="27">
        <f t="shared" si="418"/>
        <v>0.26830976613734653</v>
      </c>
      <c r="Z1253" s="27">
        <f t="shared" si="418"/>
        <v>0.26974943384773248</v>
      </c>
      <c r="AA1253" s="27">
        <f t="shared" si="418"/>
        <v>0.27143709880432254</v>
      </c>
      <c r="AB1253" s="27">
        <f t="shared" si="418"/>
        <v>0.27361971055406936</v>
      </c>
      <c r="AC1253" s="27">
        <f t="shared" si="418"/>
        <v>0.27634153857392568</v>
      </c>
      <c r="AD1253" s="27">
        <f t="shared" si="418"/>
        <v>0.27950910204225143</v>
      </c>
      <c r="AE1253" s="27">
        <f t="shared" si="418"/>
        <v>0.28284909714357687</v>
      </c>
      <c r="AF1253" s="27">
        <f t="shared" si="418"/>
        <v>0.28639633486168981</v>
      </c>
      <c r="AG1253" s="27">
        <f t="shared" si="418"/>
        <v>0.29048504468608194</v>
      </c>
      <c r="AH1253" s="27">
        <f t="shared" si="418"/>
        <v>0.29481506813794139</v>
      </c>
      <c r="AI1253" s="27">
        <f t="shared" si="418"/>
        <v>0.29940321766619754</v>
      </c>
      <c r="AJ1253" s="27">
        <f t="shared" si="418"/>
        <v>0.30428075385074782</v>
      </c>
      <c r="AK1253" s="27">
        <f t="shared" si="418"/>
        <v>0.30937140777714384</v>
      </c>
      <c r="AL1253" s="27">
        <f t="shared" si="418"/>
        <v>0.3145118747381625</v>
      </c>
      <c r="AM1253" s="27">
        <f t="shared" si="418"/>
        <v>0.31963922270648765</v>
      </c>
      <c r="AN1253" s="27">
        <f t="shared" si="418"/>
        <v>0.32498952062522957</v>
      </c>
      <c r="AO1253" s="27">
        <f t="shared" si="418"/>
        <v>0.33021896433328074</v>
      </c>
      <c r="AP1253" s="27">
        <f t="shared" si="418"/>
        <v>0.33562727910584594</v>
      </c>
      <c r="AQ1253" s="27">
        <f t="shared" si="418"/>
        <v>0.34128890284794944</v>
      </c>
      <c r="AR1253" s="27">
        <f t="shared" si="418"/>
        <v>0.34722089528472461</v>
      </c>
      <c r="AS1253" s="27">
        <f t="shared" si="418"/>
        <v>0.35343928360994897</v>
      </c>
      <c r="AT1253" s="27">
        <f t="shared" si="418"/>
        <v>0.35949462257542664</v>
      </c>
      <c r="AU1253" s="27">
        <f t="shared" si="418"/>
        <v>0.36583759364723029</v>
      </c>
      <c r="AV1253" s="27">
        <f t="shared" si="418"/>
        <v>0.3726412079696384</v>
      </c>
      <c r="AW1253" s="27">
        <f t="shared" si="418"/>
        <v>0.37983953997287506</v>
      </c>
      <c r="AY1253" s="79"/>
      <c r="AZ1253" s="79"/>
    </row>
    <row r="1254" spans="1:52" x14ac:dyDescent="0.25">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1.1586934798802533E-2</v>
      </c>
      <c r="L1254" s="27">
        <f t="shared" si="419"/>
        <v>1.1651711689683767E-2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1.1583349217969196E-2</v>
      </c>
      <c r="T1254" s="27">
        <f t="shared" si="419"/>
        <v>1.1777450173886912E-2</v>
      </c>
      <c r="U1254" s="27">
        <f t="shared" si="419"/>
        <v>1.1838646381387711E-2</v>
      </c>
      <c r="V1254" s="27">
        <f t="shared" si="419"/>
        <v>1.1819137031677862E-2</v>
      </c>
      <c r="W1254" s="27">
        <f t="shared" si="419"/>
        <v>1.1847030748916861E-2</v>
      </c>
      <c r="X1254" s="27">
        <f t="shared" si="419"/>
        <v>1.1884933346645648E-2</v>
      </c>
      <c r="Y1254" s="27">
        <f t="shared" si="419"/>
        <v>1.1938200209411951E-2</v>
      </c>
      <c r="Z1254" s="27">
        <f t="shared" si="419"/>
        <v>1.2002256921208324E-2</v>
      </c>
      <c r="AA1254" s="27">
        <f t="shared" si="419"/>
        <v>1.2077348046023615E-2</v>
      </c>
      <c r="AB1254" s="27">
        <f t="shared" si="419"/>
        <v>1.2174461380446762E-2</v>
      </c>
      <c r="AC1254" s="27">
        <f t="shared" si="419"/>
        <v>1.2295566654788504E-2</v>
      </c>
      <c r="AD1254" s="27">
        <f t="shared" si="419"/>
        <v>1.2436504524495172E-2</v>
      </c>
      <c r="AE1254" s="27">
        <f t="shared" si="419"/>
        <v>1.2585114583652197E-2</v>
      </c>
      <c r="AF1254" s="27">
        <f t="shared" si="419"/>
        <v>1.2742945715477389E-2</v>
      </c>
      <c r="AG1254" s="27">
        <f t="shared" si="419"/>
        <v>1.2924869158609895E-2</v>
      </c>
      <c r="AH1254" s="27">
        <f t="shared" si="419"/>
        <v>1.3117529633194651E-2</v>
      </c>
      <c r="AI1254" s="27">
        <f t="shared" si="419"/>
        <v>1.3321675193930606E-2</v>
      </c>
      <c r="AJ1254" s="27">
        <f t="shared" si="419"/>
        <v>1.3538696752027769E-2</v>
      </c>
      <c r="AK1254" s="27">
        <f t="shared" si="419"/>
        <v>1.376520079116526E-2</v>
      </c>
      <c r="AL1254" s="27">
        <f t="shared" si="419"/>
        <v>1.3993921216194792E-2</v>
      </c>
      <c r="AM1254" s="27">
        <f t="shared" si="419"/>
        <v>1.4222057923517824E-2</v>
      </c>
      <c r="AN1254" s="27">
        <f t="shared" si="419"/>
        <v>1.4460114587102871E-2</v>
      </c>
      <c r="AO1254" s="27">
        <f t="shared" si="419"/>
        <v>1.4692793951962841E-2</v>
      </c>
      <c r="AP1254" s="27">
        <f t="shared" si="419"/>
        <v>1.493343202295036E-2</v>
      </c>
      <c r="AQ1254" s="27">
        <f t="shared" si="419"/>
        <v>1.5185340847279152E-2</v>
      </c>
      <c r="AR1254" s="27">
        <f t="shared" si="419"/>
        <v>1.5449279481979043E-2</v>
      </c>
      <c r="AS1254" s="27">
        <f t="shared" si="419"/>
        <v>1.57259610425317E-2</v>
      </c>
      <c r="AT1254" s="27">
        <f t="shared" si="419"/>
        <v>1.599538786939092E-2</v>
      </c>
      <c r="AU1254" s="27">
        <f t="shared" si="419"/>
        <v>1.6277612626498489E-2</v>
      </c>
      <c r="AV1254" s="27">
        <f t="shared" si="419"/>
        <v>1.6580333288134606E-2</v>
      </c>
      <c r="AW1254" s="27">
        <f t="shared" si="419"/>
        <v>1.690061655573832E-2</v>
      </c>
      <c r="AY1254" s="79"/>
      <c r="AZ1254" s="79"/>
    </row>
    <row r="1255" spans="1:52" x14ac:dyDescent="0.25">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0.46906920988966821</v>
      </c>
      <c r="S1255" s="27">
        <f t="shared" si="420"/>
        <v>0.41625563284018546</v>
      </c>
      <c r="T1255" s="27">
        <f t="shared" si="420"/>
        <v>0.43182568050754744</v>
      </c>
      <c r="U1255" s="27">
        <f t="shared" si="420"/>
        <v>0.43276986250657662</v>
      </c>
      <c r="V1255" s="27">
        <f t="shared" si="420"/>
        <v>0.42451039024353943</v>
      </c>
      <c r="W1255" s="27">
        <f t="shared" si="420"/>
        <v>0.42069180034718484</v>
      </c>
      <c r="X1255" s="27">
        <f t="shared" si="420"/>
        <v>0.41748672112744412</v>
      </c>
      <c r="Y1255" s="27">
        <f t="shared" si="420"/>
        <v>0.41598667621140395</v>
      </c>
      <c r="Z1255" s="27">
        <f t="shared" si="420"/>
        <v>0.41562660460689055</v>
      </c>
      <c r="AA1255" s="27">
        <f t="shared" si="420"/>
        <v>0.41638478302253951</v>
      </c>
      <c r="AB1255" s="27">
        <f t="shared" si="420"/>
        <v>0.41929640578390009</v>
      </c>
      <c r="AC1255" s="27">
        <f t="shared" si="420"/>
        <v>0.42444171586713753</v>
      </c>
      <c r="AD1255" s="27">
        <f t="shared" si="420"/>
        <v>0.42769121343162542</v>
      </c>
      <c r="AE1255" s="27">
        <f t="shared" si="420"/>
        <v>0.43122464412194694</v>
      </c>
      <c r="AF1255" s="27">
        <f t="shared" si="420"/>
        <v>0.43513842510634143</v>
      </c>
      <c r="AG1255" s="27">
        <f t="shared" si="420"/>
        <v>0.44072443701805641</v>
      </c>
      <c r="AH1255" s="27">
        <f t="shared" si="420"/>
        <v>0.44666051556625885</v>
      </c>
      <c r="AI1255" s="27">
        <f t="shared" si="420"/>
        <v>0.45294268891437839</v>
      </c>
      <c r="AJ1255" s="27">
        <f t="shared" si="420"/>
        <v>0.45963621470445037</v>
      </c>
      <c r="AK1255" s="27">
        <f t="shared" si="420"/>
        <v>0.46641324596689721</v>
      </c>
      <c r="AL1255" s="27">
        <f t="shared" si="420"/>
        <v>0.47264962005514738</v>
      </c>
      <c r="AM1255" s="27">
        <f t="shared" si="420"/>
        <v>0.47812233722890674</v>
      </c>
      <c r="AN1255" s="27">
        <f t="shared" si="420"/>
        <v>0.48610117669198055</v>
      </c>
      <c r="AO1255" s="27">
        <f t="shared" si="420"/>
        <v>0.49310549660544545</v>
      </c>
      <c r="AP1255" s="27">
        <f t="shared" si="420"/>
        <v>0.50014466528570589</v>
      </c>
      <c r="AQ1255" s="27">
        <f t="shared" si="420"/>
        <v>0.50742581284770016</v>
      </c>
      <c r="AR1255" s="27">
        <f t="shared" si="420"/>
        <v>0.51496539369300465</v>
      </c>
      <c r="AS1255" s="27">
        <f t="shared" si="420"/>
        <v>0.5227731481986807</v>
      </c>
      <c r="AT1255" s="27">
        <f t="shared" si="420"/>
        <v>0.52946550826491434</v>
      </c>
      <c r="AU1255" s="27">
        <f t="shared" si="420"/>
        <v>0.53638897290676979</v>
      </c>
      <c r="AV1255" s="27">
        <f t="shared" si="420"/>
        <v>0.54398533982982011</v>
      </c>
      <c r="AW1255" s="27">
        <f t="shared" si="420"/>
        <v>0.55199781660523584</v>
      </c>
      <c r="AY1255" s="79"/>
      <c r="AZ1255" s="79"/>
    </row>
    <row r="1256" spans="1:52" x14ac:dyDescent="0.25">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0.71847062359542524</v>
      </c>
      <c r="S1256" s="27">
        <f t="shared" si="421"/>
        <v>0.63757636996071732</v>
      </c>
      <c r="T1256" s="27">
        <f t="shared" si="421"/>
        <v>0.66142492284188215</v>
      </c>
      <c r="U1256" s="27">
        <f t="shared" si="421"/>
        <v>0.66287112100481371</v>
      </c>
      <c r="V1256" s="27">
        <f t="shared" si="421"/>
        <v>0.65022013462097228</v>
      </c>
      <c r="W1256" s="27">
        <f t="shared" si="421"/>
        <v>0.64437122233629163</v>
      </c>
      <c r="X1256" s="27">
        <f t="shared" si="421"/>
        <v>0.6394620208429308</v>
      </c>
      <c r="Y1256" s="27">
        <f t="shared" si="421"/>
        <v>0.63716441063205809</v>
      </c>
      <c r="Z1256" s="27">
        <f t="shared" si="421"/>
        <v>0.63661289101665963</v>
      </c>
      <c r="AA1256" s="27">
        <f t="shared" si="421"/>
        <v>0.63777418855570711</v>
      </c>
      <c r="AB1256" s="27">
        <f t="shared" si="421"/>
        <v>0.64223390447166229</v>
      </c>
      <c r="AC1256" s="27">
        <f t="shared" si="421"/>
        <v>0.65011494647176482</v>
      </c>
      <c r="AD1256" s="27">
        <f t="shared" si="421"/>
        <v>0.65509218328950125</v>
      </c>
      <c r="AE1256" s="27">
        <f t="shared" si="421"/>
        <v>0.6605043188506986</v>
      </c>
      <c r="AF1256" s="27">
        <f t="shared" si="421"/>
        <v>0.66649903478000705</v>
      </c>
      <c r="AG1256" s="27">
        <f t="shared" si="421"/>
        <v>0.67505509724798551</v>
      </c>
      <c r="AH1256" s="27">
        <f t="shared" si="421"/>
        <v>0.68414735477911104</v>
      </c>
      <c r="AI1256" s="27">
        <f t="shared" si="421"/>
        <v>0.69376972373404577</v>
      </c>
      <c r="AJ1256" s="27">
        <f t="shared" si="421"/>
        <v>0.70402215886952646</v>
      </c>
      <c r="AK1256" s="27">
        <f t="shared" si="421"/>
        <v>0.71440249885901574</v>
      </c>
      <c r="AL1256" s="27">
        <f t="shared" si="421"/>
        <v>0.72395471734978678</v>
      </c>
      <c r="AM1256" s="27">
        <f t="shared" si="421"/>
        <v>0.73233724691619606</v>
      </c>
      <c r="AN1256" s="27">
        <f t="shared" si="421"/>
        <v>0.74455838964681953</v>
      </c>
      <c r="AO1256" s="27">
        <f t="shared" si="421"/>
        <v>0.75528686636195619</v>
      </c>
      <c r="AP1256" s="27">
        <f t="shared" si="421"/>
        <v>0.7660687207337018</v>
      </c>
      <c r="AQ1256" s="27">
        <f t="shared" si="421"/>
        <v>0.77722121277338774</v>
      </c>
      <c r="AR1256" s="27">
        <f t="shared" si="421"/>
        <v>0.78876954559371559</v>
      </c>
      <c r="AS1256" s="27">
        <f t="shared" si="421"/>
        <v>0.80072863847447084</v>
      </c>
      <c r="AT1256" s="27">
        <f t="shared" si="421"/>
        <v>0.8109792880774217</v>
      </c>
      <c r="AU1256" s="27">
        <f t="shared" si="421"/>
        <v>0.82158391923589136</v>
      </c>
      <c r="AV1256" s="27">
        <f t="shared" si="421"/>
        <v>0.83321923096642969</v>
      </c>
      <c r="AW1256" s="27">
        <f t="shared" si="421"/>
        <v>0.84549189577581019</v>
      </c>
      <c r="AY1256" s="79"/>
      <c r="AZ1256" s="79"/>
    </row>
    <row r="1257" spans="1:52" x14ac:dyDescent="0.25">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1.0806972456941148</v>
      </c>
      <c r="O1257" s="27">
        <f t="shared" si="422"/>
        <v>1.1032367943433712</v>
      </c>
      <c r="P1257" s="27">
        <f t="shared" si="422"/>
        <v>1.1187666946803865</v>
      </c>
      <c r="Q1257" s="27">
        <f t="shared" si="422"/>
        <v>1.1399714801203364</v>
      </c>
      <c r="R1257" s="27">
        <f t="shared" si="422"/>
        <v>1.1622002864669057</v>
      </c>
      <c r="S1257" s="27">
        <f t="shared" si="422"/>
        <v>1.0730279236263234</v>
      </c>
      <c r="T1257" s="27">
        <f t="shared" si="422"/>
        <v>1.1399836803648578</v>
      </c>
      <c r="U1257" s="27">
        <f t="shared" si="422"/>
        <v>1.1696235962340178</v>
      </c>
      <c r="V1257" s="27">
        <f t="shared" si="422"/>
        <v>1.1742166812929704</v>
      </c>
      <c r="W1257" s="27">
        <f t="shared" si="422"/>
        <v>1.1906320978964438</v>
      </c>
      <c r="X1257" s="27">
        <f t="shared" si="422"/>
        <v>1.2086554142510495</v>
      </c>
      <c r="Y1257" s="27">
        <f t="shared" si="422"/>
        <v>1.2316496153579204</v>
      </c>
      <c r="Z1257" s="27">
        <f t="shared" si="422"/>
        <v>1.258255330154235</v>
      </c>
      <c r="AA1257" s="27">
        <f t="shared" si="422"/>
        <v>1.2886505984138643</v>
      </c>
      <c r="AB1257" s="27">
        <f t="shared" si="422"/>
        <v>1.3263568789383806</v>
      </c>
      <c r="AC1257" s="27">
        <f t="shared" si="422"/>
        <v>1.3721025217002476</v>
      </c>
      <c r="AD1257" s="27">
        <f t="shared" si="422"/>
        <v>1.4284582496070619</v>
      </c>
      <c r="AE1257" s="27">
        <f t="shared" si="422"/>
        <v>1.4881141333678853</v>
      </c>
      <c r="AF1257" s="27">
        <f t="shared" si="422"/>
        <v>1.5516408950610387</v>
      </c>
      <c r="AG1257" s="27">
        <f t="shared" si="422"/>
        <v>1.6240766416178025</v>
      </c>
      <c r="AH1257" s="27">
        <f t="shared" si="422"/>
        <v>1.7011625484502222</v>
      </c>
      <c r="AI1257" s="27">
        <f t="shared" si="422"/>
        <v>1.7832094854123086</v>
      </c>
      <c r="AJ1257" s="27">
        <f t="shared" si="422"/>
        <v>1.8708328528345561</v>
      </c>
      <c r="AK1257" s="27">
        <f t="shared" si="422"/>
        <v>1.9630568988587167</v>
      </c>
      <c r="AL1257" s="27">
        <f t="shared" si="422"/>
        <v>2.0574589959193124</v>
      </c>
      <c r="AM1257" s="27">
        <f t="shared" si="422"/>
        <v>2.1530717969647006</v>
      </c>
      <c r="AN1257" s="27">
        <f t="shared" si="422"/>
        <v>2.250765166821143</v>
      </c>
      <c r="AO1257" s="27">
        <f t="shared" si="422"/>
        <v>2.3478404843934655</v>
      </c>
      <c r="AP1257" s="27">
        <f t="shared" si="422"/>
        <v>2.4490417385947705</v>
      </c>
      <c r="AQ1257" s="27">
        <f t="shared" si="422"/>
        <v>2.5556234786795033</v>
      </c>
      <c r="AR1257" s="27">
        <f t="shared" si="422"/>
        <v>2.6679858346100067</v>
      </c>
      <c r="AS1257" s="27">
        <f t="shared" si="422"/>
        <v>2.7865239982889407</v>
      </c>
      <c r="AT1257" s="27">
        <f t="shared" si="422"/>
        <v>2.9040204576293536</v>
      </c>
      <c r="AU1257" s="27">
        <f t="shared" si="422"/>
        <v>3.0278086268273436</v>
      </c>
      <c r="AV1257" s="27">
        <f t="shared" si="422"/>
        <v>3.1608379845335159</v>
      </c>
      <c r="AW1257" s="27">
        <f t="shared" si="422"/>
        <v>3.3022096925832507</v>
      </c>
      <c r="AY1257" s="79"/>
      <c r="AZ1257" s="79"/>
    </row>
    <row r="1258" spans="1:52" x14ac:dyDescent="0.25">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0.11888455997286118</v>
      </c>
      <c r="T1258" s="27">
        <f t="shared" si="423"/>
        <v>0.11896261577939746</v>
      </c>
      <c r="U1258" s="27">
        <f t="shared" si="423"/>
        <v>0.11892218599760222</v>
      </c>
      <c r="V1258" s="27">
        <f t="shared" si="423"/>
        <v>0.11891064770528544</v>
      </c>
      <c r="W1258" s="27">
        <f t="shared" si="423"/>
        <v>0.11903395070385182</v>
      </c>
      <c r="X1258" s="27">
        <f t="shared" si="423"/>
        <v>0.11923395119710907</v>
      </c>
      <c r="Y1258" s="27">
        <f t="shared" si="423"/>
        <v>0.11942411379575778</v>
      </c>
      <c r="Z1258" s="27">
        <f t="shared" si="423"/>
        <v>0.11960643697150085</v>
      </c>
      <c r="AA1258" s="27">
        <f t="shared" si="423"/>
        <v>0.11978007317047795</v>
      </c>
      <c r="AB1258" s="27">
        <f t="shared" si="423"/>
        <v>0.11994892516148623</v>
      </c>
      <c r="AC1258" s="27">
        <f t="shared" si="423"/>
        <v>0.12011612727676894</v>
      </c>
      <c r="AD1258" s="27">
        <f t="shared" si="423"/>
        <v>0.12028086074895929</v>
      </c>
      <c r="AE1258" s="27">
        <f t="shared" si="423"/>
        <v>0.12044336569342395</v>
      </c>
      <c r="AF1258" s="27">
        <f t="shared" si="423"/>
        <v>0.12060435109292991</v>
      </c>
      <c r="AG1258" s="27">
        <f t="shared" si="423"/>
        <v>0.12076479279582561</v>
      </c>
      <c r="AH1258" s="27">
        <f t="shared" si="423"/>
        <v>0.12092335648513543</v>
      </c>
      <c r="AI1258" s="27">
        <f t="shared" si="423"/>
        <v>0.1210820496781512</v>
      </c>
      <c r="AJ1258" s="27">
        <f t="shared" si="423"/>
        <v>0.12123921402019595</v>
      </c>
      <c r="AK1258" s="27">
        <f t="shared" si="423"/>
        <v>0.12139085367547189</v>
      </c>
      <c r="AL1258" s="27">
        <f t="shared" si="423"/>
        <v>0.12153554376658857</v>
      </c>
      <c r="AM1258" s="27">
        <f t="shared" si="423"/>
        <v>0.12167338249519187</v>
      </c>
      <c r="AN1258" s="27">
        <f t="shared" si="423"/>
        <v>0.12180709588138768</v>
      </c>
      <c r="AO1258" s="27">
        <f t="shared" si="423"/>
        <v>0.12193147057438727</v>
      </c>
      <c r="AP1258" s="27">
        <f t="shared" si="423"/>
        <v>0.12204743883303182</v>
      </c>
      <c r="AQ1258" s="27">
        <f t="shared" si="423"/>
        <v>0.1221553911377424</v>
      </c>
      <c r="AR1258" s="27">
        <f t="shared" si="423"/>
        <v>0.12225368568590833</v>
      </c>
      <c r="AS1258" s="27">
        <f t="shared" si="423"/>
        <v>0.12234051689113715</v>
      </c>
      <c r="AT1258" s="27">
        <f t="shared" si="423"/>
        <v>0.12241192155130047</v>
      </c>
      <c r="AU1258" s="27">
        <f t="shared" si="423"/>
        <v>0.12247195550900628</v>
      </c>
      <c r="AV1258" s="27">
        <f t="shared" si="423"/>
        <v>0.12252227431416789</v>
      </c>
      <c r="AW1258" s="27">
        <f t="shared" si="423"/>
        <v>0.12256050316428918</v>
      </c>
      <c r="AY1258" s="79"/>
      <c r="AZ1258" s="79"/>
    </row>
    <row r="1259" spans="1:52" x14ac:dyDescent="0.25">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6.3572501203204429E-2</v>
      </c>
      <c r="T1259" s="27">
        <f t="shared" si="424"/>
        <v>6.361424087786087E-2</v>
      </c>
      <c r="U1259" s="27">
        <f t="shared" si="424"/>
        <v>6.3592621397985521E-2</v>
      </c>
      <c r="V1259" s="27">
        <f t="shared" si="424"/>
        <v>6.3586451394897173E-2</v>
      </c>
      <c r="W1259" s="27">
        <f t="shared" si="424"/>
        <v>6.3652386618331655E-2</v>
      </c>
      <c r="X1259" s="27">
        <f t="shared" si="424"/>
        <v>6.3759335170785733E-2</v>
      </c>
      <c r="Y1259" s="27">
        <f t="shared" si="424"/>
        <v>6.3861022993276367E-2</v>
      </c>
      <c r="Z1259" s="27">
        <f t="shared" si="424"/>
        <v>6.3958518751446689E-2</v>
      </c>
      <c r="AA1259" s="27">
        <f t="shared" si="424"/>
        <v>6.4051369223122004E-2</v>
      </c>
      <c r="AB1259" s="27">
        <f t="shared" si="424"/>
        <v>6.4141661380522325E-2</v>
      </c>
      <c r="AC1259" s="27">
        <f t="shared" si="424"/>
        <v>6.4231071280995658E-2</v>
      </c>
      <c r="AD1259" s="27">
        <f t="shared" si="424"/>
        <v>6.4319161095698393E-2</v>
      </c>
      <c r="AE1259" s="27">
        <f t="shared" si="424"/>
        <v>6.4406059224268356E-2</v>
      </c>
      <c r="AF1259" s="27">
        <f t="shared" si="424"/>
        <v>6.4492144789173769E-2</v>
      </c>
      <c r="AG1259" s="27">
        <f t="shared" si="424"/>
        <v>6.4577939616968963E-2</v>
      </c>
      <c r="AH1259" s="27">
        <f t="shared" si="424"/>
        <v>6.4662730193068466E-2</v>
      </c>
      <c r="AI1259" s="27">
        <f t="shared" si="424"/>
        <v>6.4747590020166598E-2</v>
      </c>
      <c r="AJ1259" s="27">
        <f t="shared" si="424"/>
        <v>6.4831632307289694E-2</v>
      </c>
      <c r="AK1259" s="27">
        <f t="shared" si="424"/>
        <v>6.4912720315435421E-2</v>
      </c>
      <c r="AL1259" s="27">
        <f t="shared" si="424"/>
        <v>6.4990092103611341E-2</v>
      </c>
      <c r="AM1259" s="27">
        <f t="shared" si="424"/>
        <v>6.5063800184307283E-2</v>
      </c>
      <c r="AN1259" s="27">
        <f t="shared" si="424"/>
        <v>6.5135302273449533E-2</v>
      </c>
      <c r="AO1259" s="27">
        <f t="shared" si="424"/>
        <v>6.5201810576312164E-2</v>
      </c>
      <c r="AP1259" s="27">
        <f t="shared" si="424"/>
        <v>6.5263823610333532E-2</v>
      </c>
      <c r="AQ1259" s="27">
        <f t="shared" si="424"/>
        <v>6.5321550181577703E-2</v>
      </c>
      <c r="AR1259" s="27">
        <f t="shared" si="424"/>
        <v>6.5374112350146701E-2</v>
      </c>
      <c r="AS1259" s="27">
        <f t="shared" si="424"/>
        <v>6.5420544594166852E-2</v>
      </c>
      <c r="AT1259" s="27">
        <f t="shared" si="424"/>
        <v>6.5458727625211252E-2</v>
      </c>
      <c r="AU1259" s="27">
        <f t="shared" si="424"/>
        <v>6.5490830270410583E-2</v>
      </c>
      <c r="AV1259" s="27">
        <f t="shared" si="424"/>
        <v>6.551773782091512E-2</v>
      </c>
      <c r="AW1259" s="27">
        <f t="shared" si="424"/>
        <v>6.553818037141021E-2</v>
      </c>
      <c r="AY1259" s="79"/>
      <c r="AZ1259" s="79"/>
    </row>
    <row r="1260" spans="1:52" x14ac:dyDescent="0.25">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1.4890706011157261E-2</v>
      </c>
      <c r="R1260" s="27">
        <f t="shared" si="425"/>
        <v>1.4988675221399694E-2</v>
      </c>
      <c r="S1260" s="27">
        <f t="shared" si="425"/>
        <v>1.4951101535927771E-2</v>
      </c>
      <c r="T1260" s="27">
        <f t="shared" si="425"/>
        <v>1.4975369144029959E-2</v>
      </c>
      <c r="U1260" s="27">
        <f t="shared" si="425"/>
        <v>1.4975896946057863E-2</v>
      </c>
      <c r="V1260" s="27">
        <f t="shared" si="425"/>
        <v>1.4980982185767223E-2</v>
      </c>
      <c r="W1260" s="27">
        <f t="shared" si="425"/>
        <v>1.5010771698457163E-2</v>
      </c>
      <c r="X1260" s="27">
        <f t="shared" si="425"/>
        <v>1.5054156746356703E-2</v>
      </c>
      <c r="Y1260" s="27">
        <f t="shared" si="425"/>
        <v>1.5094768252804678E-2</v>
      </c>
      <c r="Z1260" s="27">
        <f t="shared" si="425"/>
        <v>1.5133061962526291E-2</v>
      </c>
      <c r="AA1260" s="27">
        <f t="shared" si="425"/>
        <v>1.5168947692397513E-2</v>
      </c>
      <c r="AB1260" s="27">
        <f t="shared" si="425"/>
        <v>1.520322131033853E-2</v>
      </c>
      <c r="AC1260" s="27">
        <f t="shared" si="425"/>
        <v>1.5236522949708543E-2</v>
      </c>
      <c r="AD1260" s="27">
        <f t="shared" si="425"/>
        <v>1.5268744580277757E-2</v>
      </c>
      <c r="AE1260" s="27">
        <f t="shared" si="425"/>
        <v>1.5299972740722121E-2</v>
      </c>
      <c r="AF1260" s="27">
        <f t="shared" si="425"/>
        <v>1.5330377206214352E-2</v>
      </c>
      <c r="AG1260" s="27">
        <f t="shared" si="425"/>
        <v>1.536017305273389E-2</v>
      </c>
      <c r="AH1260" s="27">
        <f t="shared" si="425"/>
        <v>1.538914296734289E-2</v>
      </c>
      <c r="AI1260" s="27">
        <f t="shared" si="425"/>
        <v>1.5417687214492416E-2</v>
      </c>
      <c r="AJ1260" s="27">
        <f t="shared" si="425"/>
        <v>1.5445524150098427E-2</v>
      </c>
      <c r="AK1260" s="27">
        <f t="shared" si="425"/>
        <v>1.5471941630826869E-2</v>
      </c>
      <c r="AL1260" s="27">
        <f t="shared" si="425"/>
        <v>1.5496703998691203E-2</v>
      </c>
      <c r="AM1260" s="27">
        <f t="shared" si="425"/>
        <v>1.5519855385925853E-2</v>
      </c>
      <c r="AN1260" s="27">
        <f t="shared" si="425"/>
        <v>1.5541919846823718E-2</v>
      </c>
      <c r="AO1260" s="27">
        <f t="shared" si="425"/>
        <v>1.5561963638966706E-2</v>
      </c>
      <c r="AP1260" s="27">
        <f t="shared" si="425"/>
        <v>1.558018093734966E-2</v>
      </c>
      <c r="AQ1260" s="27">
        <f t="shared" si="425"/>
        <v>1.5596664643648339E-2</v>
      </c>
      <c r="AR1260" s="27">
        <f t="shared" si="425"/>
        <v>1.5611136004951967E-2</v>
      </c>
      <c r="AS1260" s="27">
        <f t="shared" si="425"/>
        <v>1.5623287402871633E-2</v>
      </c>
      <c r="AT1260" s="27">
        <f t="shared" si="425"/>
        <v>1.5632420812929534E-2</v>
      </c>
      <c r="AU1260" s="27">
        <f t="shared" si="425"/>
        <v>1.5639294660882166E-2</v>
      </c>
      <c r="AV1260" s="27">
        <f t="shared" si="425"/>
        <v>1.5644227511331415E-2</v>
      </c>
      <c r="AW1260" s="27">
        <f t="shared" si="425"/>
        <v>1.5646807339630333E-2</v>
      </c>
      <c r="AY1260" s="79"/>
      <c r="AZ1260" s="79"/>
    </row>
    <row r="1261" spans="1:52" x14ac:dyDescent="0.25">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0.11664735601685972</v>
      </c>
      <c r="P1261" s="27">
        <f t="shared" si="426"/>
        <v>0.11732381389682567</v>
      </c>
      <c r="Q1261" s="27">
        <f t="shared" si="426"/>
        <v>0.11805182815822728</v>
      </c>
      <c r="R1261" s="27">
        <f t="shared" si="426"/>
        <v>0.11882851694408277</v>
      </c>
      <c r="S1261" s="27">
        <f t="shared" si="426"/>
        <v>0.11853063702775919</v>
      </c>
      <c r="T1261" s="27">
        <f t="shared" si="426"/>
        <v>0.11872302787204447</v>
      </c>
      <c r="U1261" s="27">
        <f t="shared" si="426"/>
        <v>0.1187272122266515</v>
      </c>
      <c r="V1261" s="27">
        <f t="shared" si="426"/>
        <v>0.11876752743023306</v>
      </c>
      <c r="W1261" s="27">
        <f t="shared" si="426"/>
        <v>0.11900369530772358</v>
      </c>
      <c r="X1261" s="27">
        <f t="shared" si="426"/>
        <v>0.11934764704617275</v>
      </c>
      <c r="Y1261" s="27">
        <f t="shared" si="426"/>
        <v>0.11966961046260517</v>
      </c>
      <c r="Z1261" s="27">
        <f t="shared" si="426"/>
        <v>0.11997319864950573</v>
      </c>
      <c r="AA1261" s="27">
        <f t="shared" si="426"/>
        <v>0.12025769664529694</v>
      </c>
      <c r="AB1261" s="27">
        <f t="shared" si="426"/>
        <v>0.12052941400057222</v>
      </c>
      <c r="AC1261" s="27">
        <f t="shared" si="426"/>
        <v>0.12079342561999111</v>
      </c>
      <c r="AD1261" s="27">
        <f t="shared" si="426"/>
        <v>0.12104887505214598</v>
      </c>
      <c r="AE1261" s="27">
        <f t="shared" si="426"/>
        <v>0.12129644836584333</v>
      </c>
      <c r="AF1261" s="27">
        <f t="shared" si="426"/>
        <v>0.12153749151939439</v>
      </c>
      <c r="AG1261" s="27">
        <f t="shared" si="426"/>
        <v>0.1217737096107675</v>
      </c>
      <c r="AH1261" s="27">
        <f t="shared" si="426"/>
        <v>0.12200337980764182</v>
      </c>
      <c r="AI1261" s="27">
        <f t="shared" si="426"/>
        <v>0.12222967536118219</v>
      </c>
      <c r="AJ1261" s="27">
        <f t="shared" si="426"/>
        <v>0.12245036342903809</v>
      </c>
      <c r="AK1261" s="27">
        <f t="shared" si="426"/>
        <v>0.12265979821963775</v>
      </c>
      <c r="AL1261" s="27">
        <f t="shared" si="426"/>
        <v>0.12285611146319521</v>
      </c>
      <c r="AM1261" s="27">
        <f t="shared" si="426"/>
        <v>0.123039653035059</v>
      </c>
      <c r="AN1261" s="27">
        <f t="shared" si="426"/>
        <v>0.12321457757821815</v>
      </c>
      <c r="AO1261" s="27">
        <f t="shared" si="426"/>
        <v>0.12337348248869927</v>
      </c>
      <c r="AP1261" s="27">
        <f t="shared" si="426"/>
        <v>0.12351790716383558</v>
      </c>
      <c r="AQ1261" s="27">
        <f t="shared" si="426"/>
        <v>0.12364858811757438</v>
      </c>
      <c r="AR1261" s="27">
        <f t="shared" si="426"/>
        <v>0.12376331542845882</v>
      </c>
      <c r="AS1261" s="27">
        <f t="shared" si="426"/>
        <v>0.12385965033279583</v>
      </c>
      <c r="AT1261" s="27">
        <f t="shared" si="426"/>
        <v>0.12393205897170424</v>
      </c>
      <c r="AU1261" s="27">
        <f t="shared" si="426"/>
        <v>0.12398655405855119</v>
      </c>
      <c r="AV1261" s="27">
        <f t="shared" si="426"/>
        <v>0.12402566113736453</v>
      </c>
      <c r="AW1261" s="27">
        <f t="shared" si="426"/>
        <v>0.12404611372348058</v>
      </c>
      <c r="AY1261" s="79"/>
      <c r="AZ1261" s="79"/>
    </row>
    <row r="1262" spans="1:52" x14ac:dyDescent="0.25">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5">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5">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9.6937181363551506E-2</v>
      </c>
      <c r="M1264" s="27">
        <f t="shared" si="429"/>
        <v>9.6980665528366566E-2</v>
      </c>
      <c r="N1264" s="27">
        <f t="shared" si="429"/>
        <v>9.6090308702663552E-2</v>
      </c>
      <c r="O1264" s="27">
        <f t="shared" si="429"/>
        <v>9.4636150647850498E-2</v>
      </c>
      <c r="P1264" s="27">
        <f t="shared" si="429"/>
        <v>9.2641437622218339E-2</v>
      </c>
      <c r="Q1264" s="27">
        <f t="shared" si="429"/>
        <v>9.1193054757597203E-2</v>
      </c>
      <c r="R1264" s="27">
        <f t="shared" si="429"/>
        <v>8.9872834352323586E-2</v>
      </c>
      <c r="S1264" s="27">
        <f t="shared" si="429"/>
        <v>8.0221325339024735E-2</v>
      </c>
      <c r="T1264" s="27">
        <f t="shared" si="429"/>
        <v>8.2993423874522076E-2</v>
      </c>
      <c r="U1264" s="27">
        <f t="shared" si="429"/>
        <v>8.292208155330788E-2</v>
      </c>
      <c r="V1264" s="27">
        <f t="shared" si="429"/>
        <v>8.1053133430491212E-2</v>
      </c>
      <c r="W1264" s="27">
        <f t="shared" si="429"/>
        <v>8.0048687105702093E-2</v>
      </c>
      <c r="X1264" s="27">
        <f t="shared" si="429"/>
        <v>7.9166984048785846E-2</v>
      </c>
      <c r="Y1264" s="27">
        <f t="shared" si="429"/>
        <v>7.863881570398136E-2</v>
      </c>
      <c r="Z1264" s="27">
        <f t="shared" si="429"/>
        <v>7.8350654133103742E-2</v>
      </c>
      <c r="AA1264" s="27">
        <f t="shared" si="429"/>
        <v>7.8296458950318573E-2</v>
      </c>
      <c r="AB1264" s="27">
        <f t="shared" si="429"/>
        <v>7.8675447028994205E-2</v>
      </c>
      <c r="AC1264" s="27">
        <f t="shared" si="429"/>
        <v>7.9500376605484924E-2</v>
      </c>
      <c r="AD1264" s="27">
        <f t="shared" si="429"/>
        <v>8.0671169199813944E-2</v>
      </c>
      <c r="AE1264" s="27">
        <f t="shared" si="429"/>
        <v>8.1941680775513989E-2</v>
      </c>
      <c r="AF1264" s="27">
        <f t="shared" si="429"/>
        <v>8.3333677639753023E-2</v>
      </c>
      <c r="AG1264" s="27">
        <f t="shared" si="429"/>
        <v>8.5109926664145255E-2</v>
      </c>
      <c r="AH1264" s="27">
        <f t="shared" si="429"/>
        <v>8.7013320936807997E-2</v>
      </c>
      <c r="AI1264" s="27">
        <f t="shared" si="429"/>
        <v>8.9047004565403653E-2</v>
      </c>
      <c r="AJ1264" s="27">
        <f t="shared" si="429"/>
        <v>9.1229449818169314E-2</v>
      </c>
      <c r="AK1264" s="27">
        <f t="shared" si="429"/>
        <v>9.3498618072486231E-2</v>
      </c>
      <c r="AL1264" s="27">
        <f t="shared" si="429"/>
        <v>9.5727493360624513E-2</v>
      </c>
      <c r="AM1264" s="27">
        <f t="shared" si="429"/>
        <v>9.7869002841619174E-2</v>
      </c>
      <c r="AN1264" s="27">
        <f t="shared" si="429"/>
        <v>0.10009371896218569</v>
      </c>
      <c r="AO1264" s="27">
        <f t="shared" si="429"/>
        <v>0.10215483881232214</v>
      </c>
      <c r="AP1264" s="27">
        <f t="shared" si="429"/>
        <v>0.10426825179709047</v>
      </c>
      <c r="AQ1264" s="27">
        <f t="shared" si="429"/>
        <v>0.10648069568702163</v>
      </c>
      <c r="AR1264" s="27">
        <f t="shared" si="429"/>
        <v>0.10879880316888361</v>
      </c>
      <c r="AS1264" s="27">
        <f t="shared" si="429"/>
        <v>0.11122804864568461</v>
      </c>
      <c r="AT1264" s="27">
        <f t="shared" si="429"/>
        <v>0.11346592610808565</v>
      </c>
      <c r="AU1264" s="27">
        <f t="shared" si="429"/>
        <v>0.11580935511903138</v>
      </c>
      <c r="AV1264" s="27">
        <f t="shared" si="429"/>
        <v>0.11836073011790547</v>
      </c>
      <c r="AW1264" s="27">
        <f t="shared" si="429"/>
        <v>0.12106819411981658</v>
      </c>
      <c r="AY1264" s="79"/>
      <c r="AZ1264" s="79"/>
    </row>
    <row r="1265" spans="1:52" x14ac:dyDescent="0.25">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3.7923788015899962E-2</v>
      </c>
      <c r="M1265" s="27">
        <f t="shared" si="430"/>
        <v>3.794079990159023E-2</v>
      </c>
      <c r="N1265" s="27">
        <f t="shared" si="430"/>
        <v>3.7592474284510076E-2</v>
      </c>
      <c r="O1265" s="27">
        <f t="shared" si="430"/>
        <v>3.7023578211438576E-2</v>
      </c>
      <c r="P1265" s="27">
        <f t="shared" si="430"/>
        <v>3.6243206089281214E-2</v>
      </c>
      <c r="Q1265" s="27">
        <f t="shared" si="430"/>
        <v>3.5676569387541844E-2</v>
      </c>
      <c r="R1265" s="27">
        <f t="shared" si="430"/>
        <v>3.5160072434777263E-2</v>
      </c>
      <c r="S1265" s="27">
        <f t="shared" si="430"/>
        <v>3.1384206696726015E-2</v>
      </c>
      <c r="T1265" s="27">
        <f t="shared" si="430"/>
        <v>3.2468707769901593E-2</v>
      </c>
      <c r="U1265" s="27">
        <f t="shared" si="430"/>
        <v>3.2440797209389818E-2</v>
      </c>
      <c r="V1265" s="27">
        <f t="shared" si="430"/>
        <v>3.170962686354907E-2</v>
      </c>
      <c r="W1265" s="27">
        <f t="shared" si="430"/>
        <v>3.1316667124480634E-2</v>
      </c>
      <c r="X1265" s="27">
        <f t="shared" si="430"/>
        <v>3.0971727036960859E-2</v>
      </c>
      <c r="Y1265" s="27">
        <f t="shared" si="430"/>
        <v>3.0765096886761295E-2</v>
      </c>
      <c r="Z1265" s="27">
        <f t="shared" si="430"/>
        <v>3.0652362245887983E-2</v>
      </c>
      <c r="AA1265" s="27">
        <f t="shared" si="430"/>
        <v>3.0631159993104083E-2</v>
      </c>
      <c r="AB1265" s="27">
        <f t="shared" si="430"/>
        <v>3.0779427802772954E-2</v>
      </c>
      <c r="AC1265" s="27">
        <f t="shared" si="430"/>
        <v>3.1102156955269682E-2</v>
      </c>
      <c r="AD1265" s="27">
        <f t="shared" si="430"/>
        <v>3.1560194722959657E-2</v>
      </c>
      <c r="AE1265" s="27">
        <f t="shared" si="430"/>
        <v>3.205724457515096E-2</v>
      </c>
      <c r="AF1265" s="27">
        <f t="shared" si="430"/>
        <v>3.2601821931905514E-2</v>
      </c>
      <c r="AG1265" s="27">
        <f t="shared" si="430"/>
        <v>3.3296726513583681E-2</v>
      </c>
      <c r="AH1265" s="27">
        <f t="shared" si="430"/>
        <v>3.404137289066806E-2</v>
      </c>
      <c r="AI1265" s="27">
        <f t="shared" si="430"/>
        <v>3.4836991101734258E-2</v>
      </c>
      <c r="AJ1265" s="27">
        <f t="shared" si="430"/>
        <v>3.5690807872120686E-2</v>
      </c>
      <c r="AK1265" s="27">
        <f t="shared" si="430"/>
        <v>3.6578552436576144E-2</v>
      </c>
      <c r="AL1265" s="27">
        <f t="shared" si="430"/>
        <v>3.7450533576859395E-2</v>
      </c>
      <c r="AM1265" s="27">
        <f t="shared" si="430"/>
        <v>3.8288335444511157E-2</v>
      </c>
      <c r="AN1265" s="27">
        <f t="shared" si="430"/>
        <v>3.9158689434230558E-2</v>
      </c>
      <c r="AO1265" s="27">
        <f t="shared" si="430"/>
        <v>3.9965041250658841E-2</v>
      </c>
      <c r="AP1265" s="27">
        <f t="shared" si="430"/>
        <v>4.0791851200123082E-2</v>
      </c>
      <c r="AQ1265" s="27">
        <f t="shared" si="430"/>
        <v>4.1657404044744696E-2</v>
      </c>
      <c r="AR1265" s="27">
        <f t="shared" si="430"/>
        <v>4.2564294625877887E-2</v>
      </c>
      <c r="AS1265" s="27">
        <f t="shared" si="430"/>
        <v>4.3514664640818553E-2</v>
      </c>
      <c r="AT1265" s="27">
        <f t="shared" si="430"/>
        <v>4.4390167613938505E-2</v>
      </c>
      <c r="AU1265" s="27">
        <f t="shared" si="430"/>
        <v>4.5306964489928887E-2</v>
      </c>
      <c r="AV1265" s="27">
        <f t="shared" si="430"/>
        <v>4.6305114046634989E-2</v>
      </c>
      <c r="AW1265" s="27">
        <f t="shared" si="430"/>
        <v>4.7364328781630001E-2</v>
      </c>
      <c r="AY1265" s="79"/>
      <c r="AZ1265" s="79"/>
    </row>
    <row r="1266" spans="1:52" x14ac:dyDescent="0.25">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0.33450793008613733</v>
      </c>
      <c r="M1266" s="27">
        <f t="shared" si="431"/>
        <v>0.34229948156355033</v>
      </c>
      <c r="N1266" s="27">
        <f t="shared" si="431"/>
        <v>0.34828124731402299</v>
      </c>
      <c r="O1266" s="27">
        <f t="shared" si="431"/>
        <v>0.35308310351311478</v>
      </c>
      <c r="P1266" s="27">
        <f t="shared" si="431"/>
        <v>0.35667649320457151</v>
      </c>
      <c r="Q1266" s="27">
        <f t="shared" si="431"/>
        <v>0.36128421068096001</v>
      </c>
      <c r="R1266" s="27">
        <f t="shared" si="431"/>
        <v>0.36607496135357975</v>
      </c>
      <c r="S1266" s="27">
        <f t="shared" si="431"/>
        <v>0.35018378725607929</v>
      </c>
      <c r="T1266" s="27">
        <f t="shared" si="431"/>
        <v>0.36277922463363277</v>
      </c>
      <c r="U1266" s="27">
        <f t="shared" si="431"/>
        <v>0.36861698422014455</v>
      </c>
      <c r="V1266" s="27">
        <f t="shared" si="431"/>
        <v>0.37013534980033347</v>
      </c>
      <c r="W1266" s="27">
        <f t="shared" si="431"/>
        <v>0.37390095743156182</v>
      </c>
      <c r="X1266" s="27">
        <f t="shared" si="431"/>
        <v>0.3780451920420555</v>
      </c>
      <c r="Y1266" s="27">
        <f t="shared" si="431"/>
        <v>0.38297980501460854</v>
      </c>
      <c r="Z1266" s="27">
        <f t="shared" si="431"/>
        <v>0.38847189419668049</v>
      </c>
      <c r="AA1266" s="27">
        <f t="shared" si="431"/>
        <v>0.39454667484388334</v>
      </c>
      <c r="AB1266" s="27">
        <f t="shared" si="431"/>
        <v>0.40180456573657009</v>
      </c>
      <c r="AC1266" s="27">
        <f t="shared" si="431"/>
        <v>0.41036635992326981</v>
      </c>
      <c r="AD1266" s="27">
        <f t="shared" si="431"/>
        <v>0.4200242352601567</v>
      </c>
      <c r="AE1266" s="27">
        <f t="shared" si="431"/>
        <v>0.43012503451329276</v>
      </c>
      <c r="AF1266" s="27">
        <f t="shared" si="431"/>
        <v>0.44075881402231554</v>
      </c>
      <c r="AG1266" s="27">
        <f t="shared" si="431"/>
        <v>0.45275370336571369</v>
      </c>
      <c r="AH1266" s="27">
        <f t="shared" si="431"/>
        <v>0.46538546596445124</v>
      </c>
      <c r="AI1266" s="27">
        <f t="shared" si="431"/>
        <v>0.47869974883266708</v>
      </c>
      <c r="AJ1266" s="27">
        <f t="shared" si="431"/>
        <v>0.49278368755602786</v>
      </c>
      <c r="AK1266" s="27">
        <f t="shared" si="431"/>
        <v>0.5074597647298057</v>
      </c>
      <c r="AL1266" s="27">
        <f t="shared" si="431"/>
        <v>0.52232540741149647</v>
      </c>
      <c r="AM1266" s="27">
        <f t="shared" si="431"/>
        <v>0.53722268290724928</v>
      </c>
      <c r="AN1266" s="27">
        <f t="shared" si="431"/>
        <v>0.55274344519615426</v>
      </c>
      <c r="AO1266" s="27">
        <f t="shared" si="431"/>
        <v>0.56802831796023945</v>
      </c>
      <c r="AP1266" s="27">
        <f t="shared" si="431"/>
        <v>0.58383502696626888</v>
      </c>
      <c r="AQ1266" s="27">
        <f t="shared" si="431"/>
        <v>0.60035704436925008</v>
      </c>
      <c r="AR1266" s="27">
        <f t="shared" si="431"/>
        <v>0.61764615207401241</v>
      </c>
      <c r="AS1266" s="27">
        <f t="shared" si="431"/>
        <v>0.63575214897916132</v>
      </c>
      <c r="AT1266" s="27">
        <f t="shared" si="431"/>
        <v>0.65352835195619663</v>
      </c>
      <c r="AU1266" s="27">
        <f t="shared" si="431"/>
        <v>0.67212968668245365</v>
      </c>
      <c r="AV1266" s="27">
        <f t="shared" si="431"/>
        <v>0.69200859383559843</v>
      </c>
      <c r="AW1266" s="27">
        <f t="shared" si="431"/>
        <v>0.71300699946022406</v>
      </c>
      <c r="AY1266" s="79"/>
      <c r="AZ1266" s="79"/>
    </row>
    <row r="1267" spans="1:52" x14ac:dyDescent="0.25">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1.7641159598844751</v>
      </c>
      <c r="P1267" s="27">
        <f t="shared" si="432"/>
        <v>1.7411735022142167</v>
      </c>
      <c r="Q1267" s="27">
        <f t="shared" si="432"/>
        <v>1.7315152516158581</v>
      </c>
      <c r="R1267" s="27">
        <f t="shared" si="432"/>
        <v>1.7240481490859689</v>
      </c>
      <c r="S1267" s="27">
        <f t="shared" si="432"/>
        <v>1.4853495649317285</v>
      </c>
      <c r="T1267" s="27">
        <f t="shared" si="432"/>
        <v>1.5955634897295778</v>
      </c>
      <c r="U1267" s="27">
        <f t="shared" si="432"/>
        <v>1.6259618236210924</v>
      </c>
      <c r="V1267" s="27">
        <f t="shared" si="432"/>
        <v>1.6027311149984735</v>
      </c>
      <c r="W1267" s="27">
        <f t="shared" si="432"/>
        <v>1.6028561165628519</v>
      </c>
      <c r="X1267" s="27">
        <f t="shared" si="432"/>
        <v>1.605363245285049</v>
      </c>
      <c r="Y1267" s="27">
        <f t="shared" si="432"/>
        <v>1.6184911858897313</v>
      </c>
      <c r="Z1267" s="27">
        <f t="shared" si="432"/>
        <v>1.6390962512985201</v>
      </c>
      <c r="AA1267" s="27">
        <f t="shared" si="432"/>
        <v>1.6672993348095966</v>
      </c>
      <c r="AB1267" s="27">
        <f t="shared" si="432"/>
        <v>1.7097645661019285</v>
      </c>
      <c r="AC1267" s="27">
        <f t="shared" si="432"/>
        <v>1.7674267952703075</v>
      </c>
      <c r="AD1267" s="27">
        <f t="shared" si="432"/>
        <v>1.8375735649626701</v>
      </c>
      <c r="AE1267" s="27">
        <f t="shared" si="432"/>
        <v>1.9124452249479114</v>
      </c>
      <c r="AF1267" s="27">
        <f t="shared" si="432"/>
        <v>1.9929316543204347</v>
      </c>
      <c r="AG1267" s="27">
        <f t="shared" si="432"/>
        <v>2.0882187579810569</v>
      </c>
      <c r="AH1267" s="27">
        <f t="shared" si="432"/>
        <v>2.1899420981166391</v>
      </c>
      <c r="AI1267" s="27">
        <f t="shared" si="432"/>
        <v>2.2984069150116708</v>
      </c>
      <c r="AJ1267" s="27">
        <f t="shared" si="432"/>
        <v>2.4145145391716976</v>
      </c>
      <c r="AK1267" s="27">
        <f t="shared" si="432"/>
        <v>2.536329376705313</v>
      </c>
      <c r="AL1267" s="27">
        <f t="shared" si="432"/>
        <v>2.6594111121069512</v>
      </c>
      <c r="AM1267" s="27">
        <f t="shared" si="432"/>
        <v>2.7820280106435127</v>
      </c>
      <c r="AN1267" s="27">
        <f t="shared" si="432"/>
        <v>2.9104811626349671</v>
      </c>
      <c r="AO1267" s="27">
        <f t="shared" si="432"/>
        <v>3.0356558035328449</v>
      </c>
      <c r="AP1267" s="27">
        <f t="shared" si="432"/>
        <v>3.1656674881787876</v>
      </c>
      <c r="AQ1267" s="27">
        <f t="shared" si="432"/>
        <v>3.3024806275598562</v>
      </c>
      <c r="AR1267" s="27">
        <f t="shared" si="432"/>
        <v>3.4465999961713853</v>
      </c>
      <c r="AS1267" s="27">
        <f t="shared" si="432"/>
        <v>3.5985073970181016</v>
      </c>
      <c r="AT1267" s="27">
        <f t="shared" si="432"/>
        <v>3.7462773973155836</v>
      </c>
      <c r="AU1267" s="27">
        <f t="shared" si="432"/>
        <v>3.9018211197485697</v>
      </c>
      <c r="AV1267" s="27">
        <f t="shared" si="432"/>
        <v>4.0696346762089934</v>
      </c>
      <c r="AW1267" s="27">
        <f t="shared" si="432"/>
        <v>4.2480055347083097</v>
      </c>
      <c r="AY1267" s="79"/>
      <c r="AZ1267" s="79"/>
    </row>
    <row r="1268" spans="1:52" x14ac:dyDescent="0.25">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1.4590991135669987E-2</v>
      </c>
      <c r="T1268" s="27">
        <f t="shared" si="433"/>
        <v>1.5115801026401379E-2</v>
      </c>
      <c r="U1268" s="27">
        <f t="shared" si="433"/>
        <v>1.5359041009172703E-2</v>
      </c>
      <c r="V1268" s="27">
        <f t="shared" si="433"/>
        <v>1.5422306241680575E-2</v>
      </c>
      <c r="W1268" s="27">
        <f t="shared" si="433"/>
        <v>1.5579206559648423E-2</v>
      </c>
      <c r="X1268" s="27">
        <f t="shared" si="433"/>
        <v>1.5751883001752332E-2</v>
      </c>
      <c r="Y1268" s="27">
        <f t="shared" si="433"/>
        <v>1.5957491875608701E-2</v>
      </c>
      <c r="Z1268" s="27">
        <f t="shared" si="433"/>
        <v>1.6186328924861701E-2</v>
      </c>
      <c r="AA1268" s="27">
        <f t="shared" si="433"/>
        <v>1.6439444785161822E-2</v>
      </c>
      <c r="AB1268" s="27">
        <f t="shared" si="433"/>
        <v>1.6741856905690439E-2</v>
      </c>
      <c r="AC1268" s="27">
        <f t="shared" si="433"/>
        <v>1.7098598330136262E-2</v>
      </c>
      <c r="AD1268" s="27">
        <f t="shared" si="433"/>
        <v>1.7501009802506545E-2</v>
      </c>
      <c r="AE1268" s="27">
        <f t="shared" si="433"/>
        <v>1.7921876438053885E-2</v>
      </c>
      <c r="AF1268" s="27">
        <f t="shared" si="433"/>
        <v>1.836495058426316E-2</v>
      </c>
      <c r="AG1268" s="27">
        <f t="shared" si="433"/>
        <v>1.8864737640238091E-2</v>
      </c>
      <c r="AH1268" s="27">
        <f t="shared" si="433"/>
        <v>1.9391061081852148E-2</v>
      </c>
      <c r="AI1268" s="27">
        <f t="shared" si="433"/>
        <v>1.9945822868027815E-2</v>
      </c>
      <c r="AJ1268" s="27">
        <f t="shared" si="433"/>
        <v>2.0532653648167851E-2</v>
      </c>
      <c r="AK1268" s="27">
        <f t="shared" si="433"/>
        <v>2.1144156863741926E-2</v>
      </c>
      <c r="AL1268" s="27">
        <f t="shared" si="433"/>
        <v>2.1763558642145707E-2</v>
      </c>
      <c r="AM1268" s="27">
        <f t="shared" si="433"/>
        <v>2.2384278454468744E-2</v>
      </c>
      <c r="AN1268" s="27">
        <f t="shared" si="433"/>
        <v>2.3030976883173123E-2</v>
      </c>
      <c r="AO1268" s="27">
        <f t="shared" si="433"/>
        <v>2.3667846581676664E-2</v>
      </c>
      <c r="AP1268" s="27">
        <f t="shared" si="433"/>
        <v>2.43264594569279E-2</v>
      </c>
      <c r="AQ1268" s="27">
        <f t="shared" si="433"/>
        <v>2.5014876848718771E-2</v>
      </c>
      <c r="AR1268" s="27">
        <f t="shared" si="433"/>
        <v>2.5735256336417205E-2</v>
      </c>
      <c r="AS1268" s="27">
        <f t="shared" si="433"/>
        <v>2.6489672874131745E-2</v>
      </c>
      <c r="AT1268" s="27">
        <f t="shared" si="433"/>
        <v>2.7230347998174888E-2</v>
      </c>
      <c r="AU1268" s="27">
        <f t="shared" si="433"/>
        <v>2.8005403611768936E-2</v>
      </c>
      <c r="AV1268" s="27">
        <f t="shared" si="433"/>
        <v>2.8833691409816627E-2</v>
      </c>
      <c r="AW1268" s="27">
        <f t="shared" si="433"/>
        <v>2.9708624977509365E-2</v>
      </c>
      <c r="AY1268" s="79"/>
      <c r="AZ1268" s="79"/>
    </row>
    <row r="1269" spans="1:52" x14ac:dyDescent="0.25">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7.3768889900085524E-2</v>
      </c>
      <c r="O1269" s="27">
        <f t="shared" si="434"/>
        <v>7.3504831661853204E-2</v>
      </c>
      <c r="P1269" s="27">
        <f t="shared" si="434"/>
        <v>7.2548895925592424E-2</v>
      </c>
      <c r="Q1269" s="27">
        <f t="shared" si="434"/>
        <v>7.2146468817327475E-2</v>
      </c>
      <c r="R1269" s="27">
        <f t="shared" si="434"/>
        <v>7.1835339545248775E-2</v>
      </c>
      <c r="S1269" s="27">
        <f t="shared" si="434"/>
        <v>6.1889565205488752E-2</v>
      </c>
      <c r="T1269" s="27">
        <f t="shared" si="434"/>
        <v>6.6481812072065799E-2</v>
      </c>
      <c r="U1269" s="27">
        <f t="shared" si="434"/>
        <v>6.7748409317545569E-2</v>
      </c>
      <c r="V1269" s="27">
        <f t="shared" si="434"/>
        <v>6.6780463124936462E-2</v>
      </c>
      <c r="W1269" s="27">
        <f t="shared" si="434"/>
        <v>6.6785671523452231E-2</v>
      </c>
      <c r="X1269" s="27">
        <f t="shared" si="434"/>
        <v>6.6890135220210464E-2</v>
      </c>
      <c r="Y1269" s="27">
        <f t="shared" si="434"/>
        <v>6.743713274540554E-2</v>
      </c>
      <c r="Z1269" s="27">
        <f t="shared" si="434"/>
        <v>6.8295677137438407E-2</v>
      </c>
      <c r="AA1269" s="27">
        <f t="shared" si="434"/>
        <v>6.9470805617066575E-2</v>
      </c>
      <c r="AB1269" s="27">
        <f t="shared" si="434"/>
        <v>7.1240190254247091E-2</v>
      </c>
      <c r="AC1269" s="27">
        <f t="shared" si="434"/>
        <v>7.3642783136262879E-2</v>
      </c>
      <c r="AD1269" s="27">
        <f t="shared" si="434"/>
        <v>7.6565565206777986E-2</v>
      </c>
      <c r="AE1269" s="27">
        <f t="shared" si="434"/>
        <v>7.9685217706163075E-2</v>
      </c>
      <c r="AF1269" s="27">
        <f t="shared" si="434"/>
        <v>8.3038818930018216E-2</v>
      </c>
      <c r="AG1269" s="27">
        <f t="shared" si="434"/>
        <v>8.7009114915877442E-2</v>
      </c>
      <c r="AH1269" s="27">
        <f t="shared" si="434"/>
        <v>9.1247587421526707E-2</v>
      </c>
      <c r="AI1269" s="27">
        <f t="shared" si="434"/>
        <v>9.5766954792153025E-2</v>
      </c>
      <c r="AJ1269" s="27">
        <f t="shared" si="434"/>
        <v>0.10060477246548749</v>
      </c>
      <c r="AK1269" s="27">
        <f t="shared" si="434"/>
        <v>0.10568039069605478</v>
      </c>
      <c r="AL1269" s="27">
        <f t="shared" si="434"/>
        <v>0.11080879633778973</v>
      </c>
      <c r="AM1269" s="27">
        <f t="shared" si="434"/>
        <v>0.11591783377681314</v>
      </c>
      <c r="AN1269" s="27">
        <f t="shared" si="434"/>
        <v>0.12127004844312377</v>
      </c>
      <c r="AO1269" s="27">
        <f t="shared" si="434"/>
        <v>0.12648565848053531</v>
      </c>
      <c r="AP1269" s="27">
        <f t="shared" si="434"/>
        <v>0.13190281200744958</v>
      </c>
      <c r="AQ1269" s="27">
        <f t="shared" si="434"/>
        <v>0.13760335948166083</v>
      </c>
      <c r="AR1269" s="27">
        <f t="shared" si="434"/>
        <v>0.14360833317380786</v>
      </c>
      <c r="AS1269" s="27">
        <f t="shared" si="434"/>
        <v>0.14993780820908773</v>
      </c>
      <c r="AT1269" s="27">
        <f t="shared" si="434"/>
        <v>0.15609489155481612</v>
      </c>
      <c r="AU1269" s="27">
        <f t="shared" si="434"/>
        <v>0.16257587998952386</v>
      </c>
      <c r="AV1269" s="27">
        <f t="shared" si="434"/>
        <v>0.16956811150870821</v>
      </c>
      <c r="AW1269" s="27">
        <f t="shared" si="434"/>
        <v>0.17700023061284639</v>
      </c>
      <c r="AY1269" s="79"/>
      <c r="AZ1269" s="79"/>
    </row>
    <row r="1270" spans="1:52" x14ac:dyDescent="0.25">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6.6039158293445119</v>
      </c>
      <c r="U1270" s="27">
        <f t="shared" si="435"/>
        <v>6.6012485501396982</v>
      </c>
      <c r="V1270" s="27">
        <f t="shared" si="435"/>
        <v>6.6001604443693616</v>
      </c>
      <c r="W1270" s="27">
        <f t="shared" si="435"/>
        <v>6.600080325977534</v>
      </c>
      <c r="X1270" s="27">
        <f t="shared" si="435"/>
        <v>6.5995306968895253</v>
      </c>
      <c r="Y1270" s="27">
        <f t="shared" si="435"/>
        <v>6.598923115247441</v>
      </c>
      <c r="Z1270" s="27">
        <f t="shared" si="435"/>
        <v>6.5981330479222331</v>
      </c>
      <c r="AA1270" s="27">
        <f t="shared" si="435"/>
        <v>6.5972188784689152</v>
      </c>
      <c r="AB1270" s="27">
        <f t="shared" si="435"/>
        <v>6.5961794681665245</v>
      </c>
      <c r="AC1270" s="27">
        <f t="shared" si="435"/>
        <v>6.5948921529508517</v>
      </c>
      <c r="AD1270" s="27">
        <f t="shared" si="435"/>
        <v>6.5933452356009754</v>
      </c>
      <c r="AE1270" s="27">
        <f t="shared" si="435"/>
        <v>6.5915972521366664</v>
      </c>
      <c r="AF1270" s="27">
        <f t="shared" si="435"/>
        <v>6.5897942064289055</v>
      </c>
      <c r="AG1270" s="27">
        <f t="shared" si="435"/>
        <v>6.5879234496765005</v>
      </c>
      <c r="AH1270" s="27">
        <f t="shared" si="435"/>
        <v>6.5858323539455093</v>
      </c>
      <c r="AI1270" s="27">
        <f t="shared" si="435"/>
        <v>6.5836741303606168</v>
      </c>
      <c r="AJ1270" s="27">
        <f t="shared" si="435"/>
        <v>6.5814483062045497</v>
      </c>
      <c r="AK1270" s="27">
        <f t="shared" si="435"/>
        <v>6.5791464997715865</v>
      </c>
      <c r="AL1270" s="27">
        <f t="shared" si="435"/>
        <v>6.5768062666006832</v>
      </c>
      <c r="AM1270" s="27">
        <f t="shared" si="435"/>
        <v>6.574499252572755</v>
      </c>
      <c r="AN1270" s="27">
        <f t="shared" si="435"/>
        <v>6.5722500654070046</v>
      </c>
      <c r="AO1270" s="27">
        <f t="shared" si="435"/>
        <v>6.5699640895938574</v>
      </c>
      <c r="AP1270" s="27">
        <f t="shared" si="435"/>
        <v>6.5677752523944619</v>
      </c>
      <c r="AQ1270" s="27">
        <f t="shared" si="435"/>
        <v>6.5655657817639117</v>
      </c>
      <c r="AR1270" s="27">
        <f t="shared" si="435"/>
        <v>6.5633115253658172</v>
      </c>
      <c r="AS1270" s="27">
        <f t="shared" si="435"/>
        <v>6.5610104686438113</v>
      </c>
      <c r="AT1270" s="27">
        <f t="shared" si="435"/>
        <v>6.5586614028060843</v>
      </c>
      <c r="AU1270" s="27">
        <f t="shared" si="435"/>
        <v>6.5564197188652589</v>
      </c>
      <c r="AV1270" s="27">
        <f t="shared" si="435"/>
        <v>6.5541322084476263</v>
      </c>
      <c r="AW1270" s="27">
        <f t="shared" si="435"/>
        <v>6.5517492573399654</v>
      </c>
      <c r="AY1270" s="79"/>
      <c r="AZ1270" s="79"/>
    </row>
    <row r="1271" spans="1:52" x14ac:dyDescent="0.25">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4.35858444736738E-2</v>
      </c>
      <c r="U1271" s="27">
        <f t="shared" si="436"/>
        <v>4.3568240430922021E-2</v>
      </c>
      <c r="V1271" s="27">
        <f t="shared" si="436"/>
        <v>4.3561058932837793E-2</v>
      </c>
      <c r="W1271" s="27">
        <f t="shared" si="436"/>
        <v>4.356053015145174E-2</v>
      </c>
      <c r="X1271" s="27">
        <f t="shared" si="436"/>
        <v>4.3556902599470863E-2</v>
      </c>
      <c r="Y1271" s="27">
        <f t="shared" si="436"/>
        <v>4.3552892560633126E-2</v>
      </c>
      <c r="Z1271" s="27">
        <f t="shared" si="436"/>
        <v>4.3547678116286744E-2</v>
      </c>
      <c r="AA1271" s="27">
        <f t="shared" si="436"/>
        <v>4.3541644597894835E-2</v>
      </c>
      <c r="AB1271" s="27">
        <f t="shared" si="436"/>
        <v>4.353478448989908E-2</v>
      </c>
      <c r="AC1271" s="27">
        <f t="shared" si="436"/>
        <v>4.3526288209475635E-2</v>
      </c>
      <c r="AD1271" s="27">
        <f t="shared" si="436"/>
        <v>4.3516078554966441E-2</v>
      </c>
      <c r="AE1271" s="27">
        <f t="shared" si="436"/>
        <v>4.3504541864102013E-2</v>
      </c>
      <c r="AF1271" s="27">
        <f t="shared" si="436"/>
        <v>4.3492641762430798E-2</v>
      </c>
      <c r="AG1271" s="27">
        <f t="shared" si="436"/>
        <v>4.3480294767864906E-2</v>
      </c>
      <c r="AH1271" s="27">
        <f t="shared" si="436"/>
        <v>4.346649353604036E-2</v>
      </c>
      <c r="AI1271" s="27">
        <f t="shared" si="436"/>
        <v>4.3452249260380084E-2</v>
      </c>
      <c r="AJ1271" s="27">
        <f t="shared" si="436"/>
        <v>4.3437558820950045E-2</v>
      </c>
      <c r="AK1271" s="27">
        <f t="shared" si="436"/>
        <v>4.3422366898492486E-2</v>
      </c>
      <c r="AL1271" s="27">
        <f t="shared" si="436"/>
        <v>4.3406921359564518E-2</v>
      </c>
      <c r="AM1271" s="27">
        <f t="shared" si="436"/>
        <v>4.3391695066980186E-2</v>
      </c>
      <c r="AN1271" s="27">
        <f t="shared" si="436"/>
        <v>4.3376850431686237E-2</v>
      </c>
      <c r="AO1271" s="27">
        <f t="shared" si="436"/>
        <v>4.3361762991319469E-2</v>
      </c>
      <c r="AP1271" s="27">
        <f t="shared" si="436"/>
        <v>4.3347316665803458E-2</v>
      </c>
      <c r="AQ1271" s="27">
        <f t="shared" si="436"/>
        <v>4.3332734159641825E-2</v>
      </c>
      <c r="AR1271" s="27">
        <f t="shared" si="436"/>
        <v>4.3317856067414402E-2</v>
      </c>
      <c r="AS1271" s="27">
        <f t="shared" si="436"/>
        <v>4.3302669093049161E-2</v>
      </c>
      <c r="AT1271" s="27">
        <f t="shared" si="436"/>
        <v>4.3287165258520166E-2</v>
      </c>
      <c r="AU1271" s="27">
        <f t="shared" si="436"/>
        <v>4.3272370144510713E-2</v>
      </c>
      <c r="AV1271" s="27">
        <f t="shared" si="436"/>
        <v>4.3257272575754346E-2</v>
      </c>
      <c r="AW1271" s="27">
        <f t="shared" si="436"/>
        <v>4.324154509844378E-2</v>
      </c>
      <c r="AY1271" s="79"/>
      <c r="AZ1271" s="79"/>
    </row>
    <row r="1272" spans="1:52" x14ac:dyDescent="0.25">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2.9684611408468315</v>
      </c>
      <c r="U1272" s="27">
        <f t="shared" si="438"/>
        <v>2.9883739464507562</v>
      </c>
      <c r="V1272" s="27">
        <f t="shared" si="438"/>
        <v>2.9964972950083832</v>
      </c>
      <c r="W1272" s="27">
        <f t="shared" si="438"/>
        <v>2.9970954258523137</v>
      </c>
      <c r="X1272" s="27">
        <f t="shared" si="438"/>
        <v>3.0011987297599263</v>
      </c>
      <c r="Y1272" s="27">
        <f t="shared" si="438"/>
        <v>3.0057346835158967</v>
      </c>
      <c r="Z1272" s="27">
        <f t="shared" si="438"/>
        <v>3.0116330000597751</v>
      </c>
      <c r="AA1272" s="27">
        <f t="shared" si="438"/>
        <v>3.0184578118680414</v>
      </c>
      <c r="AB1272" s="27">
        <f t="shared" si="438"/>
        <v>3.0262176201613911</v>
      </c>
      <c r="AC1272" s="27">
        <f t="shared" si="438"/>
        <v>3.0358281842127273</v>
      </c>
      <c r="AD1272" s="27">
        <f t="shared" si="438"/>
        <v>3.0473768306453319</v>
      </c>
      <c r="AE1272" s="27">
        <f t="shared" si="438"/>
        <v>3.0604265536967552</v>
      </c>
      <c r="AF1272" s="27">
        <f t="shared" si="438"/>
        <v>3.0738873487304446</v>
      </c>
      <c r="AG1272" s="27">
        <f t="shared" si="438"/>
        <v>3.0878536464752222</v>
      </c>
      <c r="AH1272" s="27">
        <f t="shared" si="438"/>
        <v>3.1034649040875801</v>
      </c>
      <c r="AI1272" s="27">
        <f t="shared" si="438"/>
        <v>3.1195773105496314</v>
      </c>
      <c r="AJ1272" s="27">
        <f t="shared" si="438"/>
        <v>3.1361943949734403</v>
      </c>
      <c r="AK1272" s="27">
        <f t="shared" si="438"/>
        <v>3.1533787317143176</v>
      </c>
      <c r="AL1272" s="27">
        <f t="shared" si="438"/>
        <v>3.1708499466197355</v>
      </c>
      <c r="AM1272" s="27">
        <f t="shared" si="438"/>
        <v>3.1880731611151454</v>
      </c>
      <c r="AN1272" s="27">
        <f t="shared" si="438"/>
        <v>3.204864664125997</v>
      </c>
      <c r="AO1272" s="27">
        <f t="shared" si="438"/>
        <v>3.2219308159935354</v>
      </c>
      <c r="AP1272" s="27">
        <f t="shared" si="438"/>
        <v>3.2382717710654783</v>
      </c>
      <c r="AQ1272" s="27">
        <f t="shared" si="438"/>
        <v>3.2547667668178186</v>
      </c>
      <c r="AR1272" s="27">
        <f t="shared" si="438"/>
        <v>3.2715961146249932</v>
      </c>
      <c r="AS1272" s="27">
        <f t="shared" si="438"/>
        <v>3.2887748543333002</v>
      </c>
      <c r="AT1272" s="27">
        <f t="shared" si="438"/>
        <v>3.3063120102834809</v>
      </c>
      <c r="AU1272" s="27">
        <f t="shared" si="438"/>
        <v>3.3230474973140525</v>
      </c>
      <c r="AV1272" s="27">
        <f t="shared" si="438"/>
        <v>3.3401251059052477</v>
      </c>
      <c r="AW1272" s="27">
        <f t="shared" si="438"/>
        <v>3.3579152352943518</v>
      </c>
      <c r="AY1272" s="79"/>
      <c r="AZ1272" s="79"/>
    </row>
    <row r="1273" spans="1:52" x14ac:dyDescent="0.25">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0.31878106382562982</v>
      </c>
      <c r="L1273" s="27">
        <f t="shared" si="439"/>
        <v>0.32056321299147922</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0.31868241691923649</v>
      </c>
      <c r="T1273" s="27">
        <f t="shared" si="439"/>
        <v>0.32402254442417555</v>
      </c>
      <c r="U1273" s="27">
        <f t="shared" si="439"/>
        <v>0.32570618142291091</v>
      </c>
      <c r="V1273" s="27">
        <f t="shared" si="439"/>
        <v>0.32516943798186776</v>
      </c>
      <c r="W1273" s="27">
        <f t="shared" si="439"/>
        <v>0.32593685309293052</v>
      </c>
      <c r="X1273" s="27">
        <f t="shared" si="439"/>
        <v>0.32697963365876109</v>
      </c>
      <c r="Y1273" s="27">
        <f t="shared" si="439"/>
        <v>0.32844511762619055</v>
      </c>
      <c r="Z1273" s="27">
        <f t="shared" si="439"/>
        <v>0.33020745314340871</v>
      </c>
      <c r="AA1273" s="27">
        <f t="shared" si="439"/>
        <v>0.33227336868260327</v>
      </c>
      <c r="AB1273" s="27">
        <f t="shared" si="439"/>
        <v>0.33494516174924455</v>
      </c>
      <c r="AC1273" s="27">
        <f t="shared" si="439"/>
        <v>0.33827702378695496</v>
      </c>
      <c r="AD1273" s="27">
        <f t="shared" si="439"/>
        <v>0.34215452243681815</v>
      </c>
      <c r="AE1273" s="27">
        <f t="shared" si="439"/>
        <v>0.34624309923265562</v>
      </c>
      <c r="AF1273" s="27">
        <f t="shared" si="439"/>
        <v>0.35058536722515687</v>
      </c>
      <c r="AG1273" s="27">
        <f t="shared" si="439"/>
        <v>0.35559046561775276</v>
      </c>
      <c r="AH1273" s="27">
        <f t="shared" si="439"/>
        <v>0.3608909624369484</v>
      </c>
      <c r="AI1273" s="27">
        <f t="shared" si="439"/>
        <v>0.3665074382484298</v>
      </c>
      <c r="AJ1273" s="27">
        <f t="shared" si="439"/>
        <v>0.37247815995909833</v>
      </c>
      <c r="AK1273" s="27">
        <f t="shared" si="439"/>
        <v>0.37870976476320173</v>
      </c>
      <c r="AL1273" s="27">
        <f t="shared" si="439"/>
        <v>0.3850023470272444</v>
      </c>
      <c r="AM1273" s="27">
        <f t="shared" si="439"/>
        <v>0.39127886998356842</v>
      </c>
      <c r="AN1273" s="27">
        <f t="shared" si="439"/>
        <v>0.39782831190122409</v>
      </c>
      <c r="AO1273" s="27">
        <f t="shared" si="439"/>
        <v>0.40422981296671717</v>
      </c>
      <c r="AP1273" s="27">
        <f t="shared" si="439"/>
        <v>0.41085027485749065</v>
      </c>
      <c r="AQ1273" s="27">
        <f t="shared" si="439"/>
        <v>0.41778081899198388</v>
      </c>
      <c r="AR1273" s="27">
        <f t="shared" si="439"/>
        <v>0.42504232863325769</v>
      </c>
      <c r="AS1273" s="27">
        <f t="shared" si="439"/>
        <v>0.43265442309529134</v>
      </c>
      <c r="AT1273" s="27">
        <f t="shared" si="439"/>
        <v>0.44006692450146334</v>
      </c>
      <c r="AU1273" s="27">
        <f t="shared" si="439"/>
        <v>0.44783152401556248</v>
      </c>
      <c r="AV1273" s="27">
        <f t="shared" si="439"/>
        <v>0.45616000917872523</v>
      </c>
      <c r="AW1273" s="27">
        <f t="shared" si="439"/>
        <v>0.46497167874838674</v>
      </c>
      <c r="AY1273" s="79"/>
      <c r="AZ1273" s="79"/>
    </row>
    <row r="1274" spans="1:52" x14ac:dyDescent="0.25">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0.93210651077804829</v>
      </c>
      <c r="L1274" s="27">
        <f t="shared" si="440"/>
        <v>0.93731746283627526</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0.93181807010778428</v>
      </c>
      <c r="T1274" s="27">
        <f t="shared" si="440"/>
        <v>0.94743244680884642</v>
      </c>
      <c r="U1274" s="27">
        <f t="shared" si="440"/>
        <v>0.95235535217052214</v>
      </c>
      <c r="V1274" s="27">
        <f t="shared" si="440"/>
        <v>0.95078593004108458</v>
      </c>
      <c r="W1274" s="27">
        <f t="shared" si="440"/>
        <v>0.95302982938976799</v>
      </c>
      <c r="X1274" s="27">
        <f t="shared" si="440"/>
        <v>0.95607888927763895</v>
      </c>
      <c r="Y1274" s="27">
        <f t="shared" si="440"/>
        <v>0.96036392155367478</v>
      </c>
      <c r="Z1274" s="27">
        <f t="shared" si="440"/>
        <v>0.96551693908257352</v>
      </c>
      <c r="AA1274" s="27">
        <f t="shared" si="440"/>
        <v>0.97155761572029908</v>
      </c>
      <c r="AB1274" s="27">
        <f t="shared" si="440"/>
        <v>0.97936986053491026</v>
      </c>
      <c r="AC1274" s="27">
        <f t="shared" si="440"/>
        <v>0.98911212772322343</v>
      </c>
      <c r="AD1274" s="27">
        <f t="shared" si="440"/>
        <v>1.0004498204132997</v>
      </c>
      <c r="AE1274" s="27">
        <f t="shared" si="440"/>
        <v>1.0124046994311475</v>
      </c>
      <c r="AF1274" s="27">
        <f t="shared" si="440"/>
        <v>1.0251013640911517</v>
      </c>
      <c r="AG1274" s="27">
        <f t="shared" si="440"/>
        <v>1.0397361254625965</v>
      </c>
      <c r="AH1274" s="27">
        <f t="shared" si="440"/>
        <v>1.0552346231971832</v>
      </c>
      <c r="AI1274" s="27">
        <f t="shared" si="440"/>
        <v>1.071657034267286</v>
      </c>
      <c r="AJ1274" s="27">
        <f t="shared" si="440"/>
        <v>1.0891152499899179</v>
      </c>
      <c r="AK1274" s="27">
        <f t="shared" si="440"/>
        <v>1.1073362802506044</v>
      </c>
      <c r="AL1274" s="27">
        <f t="shared" si="440"/>
        <v>1.1257356068214228</v>
      </c>
      <c r="AM1274" s="27">
        <f t="shared" si="440"/>
        <v>1.1440879764459799</v>
      </c>
      <c r="AN1274" s="27">
        <f t="shared" si="440"/>
        <v>1.1632383531344423</v>
      </c>
      <c r="AO1274" s="27">
        <f t="shared" si="440"/>
        <v>1.1819561550963633</v>
      </c>
      <c r="AP1274" s="27">
        <f t="shared" si="440"/>
        <v>1.2013141921098898</v>
      </c>
      <c r="AQ1274" s="27">
        <f t="shared" si="440"/>
        <v>1.2215789005385222</v>
      </c>
      <c r="AR1274" s="27">
        <f t="shared" si="440"/>
        <v>1.2428113424329106</v>
      </c>
      <c r="AS1274" s="27">
        <f t="shared" si="440"/>
        <v>1.2650688840935413</v>
      </c>
      <c r="AT1274" s="27">
        <f t="shared" si="440"/>
        <v>1.2867428214941132</v>
      </c>
      <c r="AU1274" s="27">
        <f t="shared" si="440"/>
        <v>1.3094462834683622</v>
      </c>
      <c r="AV1274" s="27">
        <f t="shared" si="440"/>
        <v>1.3337985305947744</v>
      </c>
      <c r="AW1274" s="27">
        <f t="shared" si="440"/>
        <v>1.3595635947994631</v>
      </c>
      <c r="AY1274" s="79"/>
      <c r="AZ1274" s="79"/>
    </row>
    <row r="1275" spans="1:52" x14ac:dyDescent="0.25">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4.9862442750846905E-2</v>
      </c>
      <c r="L1275" s="27">
        <f t="shared" si="441"/>
        <v>5.0141199304605817E-2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4.9847012801327445E-2</v>
      </c>
      <c r="T1275" s="27">
        <f t="shared" si="441"/>
        <v>5.0682293914960028E-2</v>
      </c>
      <c r="U1275" s="27">
        <f t="shared" si="441"/>
        <v>5.0945641594571781E-2</v>
      </c>
      <c r="V1275" s="27">
        <f t="shared" si="441"/>
        <v>5.0861686359653741E-2</v>
      </c>
      <c r="W1275" s="27">
        <f t="shared" si="441"/>
        <v>5.0981722322838888E-2</v>
      </c>
      <c r="X1275" s="27">
        <f t="shared" si="441"/>
        <v>5.1144829835065117E-2</v>
      </c>
      <c r="Y1275" s="27">
        <f t="shared" si="441"/>
        <v>5.1374054901169426E-2</v>
      </c>
      <c r="Z1275" s="27">
        <f t="shared" si="441"/>
        <v>5.16497122842665E-2</v>
      </c>
      <c r="AA1275" s="27">
        <f t="shared" si="441"/>
        <v>5.1972854424721632E-2</v>
      </c>
      <c r="AB1275" s="27">
        <f t="shared" si="441"/>
        <v>5.2390765473855912E-2</v>
      </c>
      <c r="AC1275" s="27">
        <f t="shared" si="441"/>
        <v>5.2911921837773199E-2</v>
      </c>
      <c r="AD1275" s="27">
        <f t="shared" si="441"/>
        <v>5.3518424470410907E-2</v>
      </c>
      <c r="AE1275" s="27">
        <f t="shared" si="441"/>
        <v>5.4157943091649959E-2</v>
      </c>
      <c r="AF1275" s="27">
        <f t="shared" si="441"/>
        <v>5.483714306227104E-2</v>
      </c>
      <c r="AG1275" s="27">
        <f t="shared" si="441"/>
        <v>5.5620020279217919E-2</v>
      </c>
      <c r="AH1275" s="27">
        <f t="shared" si="441"/>
        <v>5.6449102521514333E-2</v>
      </c>
      <c r="AI1275" s="27">
        <f t="shared" si="441"/>
        <v>5.7327608917881384E-2</v>
      </c>
      <c r="AJ1275" s="27">
        <f t="shared" si="441"/>
        <v>5.8261525022892849E-2</v>
      </c>
      <c r="AK1275" s="27">
        <f t="shared" si="441"/>
        <v>5.9236247404647842E-2</v>
      </c>
      <c r="AL1275" s="27">
        <f t="shared" si="441"/>
        <v>6.0220507633691592E-2</v>
      </c>
      <c r="AM1275" s="27">
        <f t="shared" si="441"/>
        <v>6.120225593087171E-2</v>
      </c>
      <c r="AN1275" s="27">
        <f t="shared" si="441"/>
        <v>6.2226693106499371E-2</v>
      </c>
      <c r="AO1275" s="27">
        <f t="shared" si="441"/>
        <v>6.3227989973280108E-2</v>
      </c>
      <c r="AP1275" s="27">
        <f t="shared" si="441"/>
        <v>6.4263535805429733E-2</v>
      </c>
      <c r="AQ1275" s="27">
        <f t="shared" si="441"/>
        <v>6.5347583446124638E-2</v>
      </c>
      <c r="AR1275" s="27">
        <f t="shared" si="441"/>
        <v>6.6483399370783167E-2</v>
      </c>
      <c r="AS1275" s="27">
        <f t="shared" si="441"/>
        <v>6.7674052353028091E-2</v>
      </c>
      <c r="AT1275" s="27">
        <f t="shared" si="441"/>
        <v>6.8833485797945612E-2</v>
      </c>
      <c r="AU1275" s="27">
        <f t="shared" si="441"/>
        <v>7.0047993002698511E-2</v>
      </c>
      <c r="AV1275" s="27">
        <f t="shared" si="441"/>
        <v>7.1350700916605947E-2</v>
      </c>
      <c r="AW1275" s="27">
        <f t="shared" si="441"/>
        <v>7.2728986578193891E-2</v>
      </c>
      <c r="AY1275" s="79"/>
      <c r="AZ1275" s="79"/>
    </row>
    <row r="1276" spans="1:52" x14ac:dyDescent="0.25">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0.35721424445443967</v>
      </c>
      <c r="S1276" s="27">
        <f t="shared" si="442"/>
        <v>0.31699467423983352</v>
      </c>
      <c r="T1276" s="27">
        <f t="shared" si="442"/>
        <v>0.32885186438651698</v>
      </c>
      <c r="U1276" s="27">
        <f t="shared" si="442"/>
        <v>0.32957089529346995</v>
      </c>
      <c r="V1276" s="27">
        <f t="shared" si="442"/>
        <v>0.32328098949315692</v>
      </c>
      <c r="W1276" s="27">
        <f t="shared" si="442"/>
        <v>0.3203729864182408</v>
      </c>
      <c r="X1276" s="27">
        <f t="shared" si="442"/>
        <v>0.31793219532013056</v>
      </c>
      <c r="Y1276" s="27">
        <f t="shared" si="442"/>
        <v>0.31678985342253074</v>
      </c>
      <c r="Z1276" s="27">
        <f t="shared" si="442"/>
        <v>0.31651564504678592</v>
      </c>
      <c r="AA1276" s="27">
        <f t="shared" si="442"/>
        <v>0.31709302707101089</v>
      </c>
      <c r="AB1276" s="27">
        <f t="shared" si="442"/>
        <v>0.31931033978927781</v>
      </c>
      <c r="AC1276" s="27">
        <f t="shared" si="442"/>
        <v>0.32322869131420484</v>
      </c>
      <c r="AD1276" s="27">
        <f t="shared" si="442"/>
        <v>0.32570330869023784</v>
      </c>
      <c r="AE1276" s="27">
        <f t="shared" si="442"/>
        <v>0.3283941520620981</v>
      </c>
      <c r="AF1276" s="27">
        <f t="shared" si="442"/>
        <v>0.33137464681175233</v>
      </c>
      <c r="AG1276" s="27">
        <f t="shared" si="442"/>
        <v>0.33562860972913539</v>
      </c>
      <c r="AH1276" s="27">
        <f t="shared" si="442"/>
        <v>0.34014916185430494</v>
      </c>
      <c r="AI1276" s="27">
        <f t="shared" si="442"/>
        <v>0.34493327848094968</v>
      </c>
      <c r="AJ1276" s="27">
        <f t="shared" si="442"/>
        <v>0.35003065581338916</v>
      </c>
      <c r="AK1276" s="27">
        <f t="shared" si="442"/>
        <v>0.35519162577479102</v>
      </c>
      <c r="AL1276" s="27">
        <f t="shared" si="442"/>
        <v>0.3599408645035353</v>
      </c>
      <c r="AM1276" s="27">
        <f t="shared" si="442"/>
        <v>0.36410854912047524</v>
      </c>
      <c r="AN1276" s="27">
        <f t="shared" si="442"/>
        <v>0.37018474225004672</v>
      </c>
      <c r="AO1276" s="27">
        <f t="shared" si="442"/>
        <v>0.37551880126107001</v>
      </c>
      <c r="AP1276" s="27">
        <f t="shared" si="442"/>
        <v>0.38087939894834533</v>
      </c>
      <c r="AQ1276" s="27">
        <f t="shared" si="442"/>
        <v>0.386424272860941</v>
      </c>
      <c r="AR1276" s="27">
        <f t="shared" si="442"/>
        <v>0.39216595365851897</v>
      </c>
      <c r="AS1276" s="27">
        <f t="shared" si="442"/>
        <v>0.39811185901284146</v>
      </c>
      <c r="AT1276" s="27">
        <f t="shared" si="442"/>
        <v>0.40320834860174254</v>
      </c>
      <c r="AU1276" s="27">
        <f t="shared" si="442"/>
        <v>0.408480833213617</v>
      </c>
      <c r="AV1276" s="27">
        <f t="shared" si="442"/>
        <v>0.41426575879347838</v>
      </c>
      <c r="AW1276" s="27">
        <f t="shared" si="442"/>
        <v>0.42036756803014114</v>
      </c>
      <c r="AY1276" s="79"/>
      <c r="AZ1276" s="79"/>
    </row>
    <row r="1277" spans="1:52" x14ac:dyDescent="0.25">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2.3757428620222059</v>
      </c>
      <c r="S1277" s="27">
        <f t="shared" si="443"/>
        <v>2.1082525300034387</v>
      </c>
      <c r="T1277" s="27">
        <f t="shared" si="443"/>
        <v>2.1871117448638238</v>
      </c>
      <c r="U1277" s="27">
        <f t="shared" si="443"/>
        <v>2.1918938401225838</v>
      </c>
      <c r="V1277" s="27">
        <f t="shared" si="443"/>
        <v>2.1500612451466816</v>
      </c>
      <c r="W1277" s="27">
        <f t="shared" si="443"/>
        <v>2.1307208418586709</v>
      </c>
      <c r="X1277" s="27">
        <f t="shared" si="443"/>
        <v>2.1144877489206246</v>
      </c>
      <c r="Y1277" s="27">
        <f t="shared" si="443"/>
        <v>2.1068903178233387</v>
      </c>
      <c r="Z1277" s="27">
        <f t="shared" si="443"/>
        <v>2.1050666262950872</v>
      </c>
      <c r="AA1277" s="27">
        <f t="shared" si="443"/>
        <v>2.1089066501575378</v>
      </c>
      <c r="AB1277" s="27">
        <f t="shared" si="443"/>
        <v>2.12365344411963</v>
      </c>
      <c r="AC1277" s="27">
        <f t="shared" si="443"/>
        <v>2.1497134229999686</v>
      </c>
      <c r="AD1277" s="27">
        <f t="shared" si="443"/>
        <v>2.1661714860772836</v>
      </c>
      <c r="AE1277" s="27">
        <f t="shared" si="443"/>
        <v>2.1840676143329767</v>
      </c>
      <c r="AF1277" s="27">
        <f t="shared" si="443"/>
        <v>2.2038901416725563</v>
      </c>
      <c r="AG1277" s="27">
        <f t="shared" si="443"/>
        <v>2.2321821882333386</v>
      </c>
      <c r="AH1277" s="27">
        <f t="shared" si="443"/>
        <v>2.2622472531362603</v>
      </c>
      <c r="AI1277" s="27">
        <f t="shared" si="443"/>
        <v>2.2940652198139113</v>
      </c>
      <c r="AJ1277" s="27">
        <f t="shared" si="443"/>
        <v>2.3279666053285673</v>
      </c>
      <c r="AK1277" s="27">
        <f t="shared" si="443"/>
        <v>2.3622909295604781</v>
      </c>
      <c r="AL1277" s="27">
        <f t="shared" si="443"/>
        <v>2.3938769320366284</v>
      </c>
      <c r="AM1277" s="27">
        <f t="shared" si="443"/>
        <v>2.4215951631362209</v>
      </c>
      <c r="AN1277" s="27">
        <f t="shared" si="443"/>
        <v>2.4620064084321496</v>
      </c>
      <c r="AO1277" s="27">
        <f t="shared" si="443"/>
        <v>2.4974819047702019</v>
      </c>
      <c r="AP1277" s="27">
        <f t="shared" si="443"/>
        <v>2.5331339032261067</v>
      </c>
      <c r="AQ1277" s="27">
        <f t="shared" si="443"/>
        <v>2.5700114769040021</v>
      </c>
      <c r="AR1277" s="27">
        <f t="shared" si="443"/>
        <v>2.6081979640965525</v>
      </c>
      <c r="AS1277" s="27">
        <f t="shared" si="443"/>
        <v>2.6477426978889169</v>
      </c>
      <c r="AT1277" s="27">
        <f t="shared" si="443"/>
        <v>2.681638179242674</v>
      </c>
      <c r="AU1277" s="27">
        <f t="shared" si="443"/>
        <v>2.7167041596066808</v>
      </c>
      <c r="AV1277" s="27">
        <f t="shared" si="443"/>
        <v>2.7551782570623273</v>
      </c>
      <c r="AW1277" s="27">
        <f t="shared" si="443"/>
        <v>2.7957598686986791</v>
      </c>
      <c r="AY1277" s="79"/>
      <c r="AZ1277" s="79"/>
    </row>
    <row r="1278" spans="1:52" x14ac:dyDescent="0.25">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0.37917034791782084</v>
      </c>
      <c r="O1278" s="27">
        <f t="shared" si="444"/>
        <v>0.38707850955818845</v>
      </c>
      <c r="P1278" s="27">
        <f t="shared" si="444"/>
        <v>0.39252728601928993</v>
      </c>
      <c r="Q1278" s="27">
        <f t="shared" si="444"/>
        <v>0.3999671364536494</v>
      </c>
      <c r="R1278" s="27">
        <f t="shared" si="444"/>
        <v>0.40776627193753145</v>
      </c>
      <c r="S1278" s="27">
        <f t="shared" si="444"/>
        <v>0.37647951148946435</v>
      </c>
      <c r="T1278" s="27">
        <f t="shared" si="444"/>
        <v>0.39997141699658445</v>
      </c>
      <c r="U1278" s="27">
        <f t="shared" si="444"/>
        <v>0.41037079319296399</v>
      </c>
      <c r="V1278" s="27">
        <f t="shared" si="444"/>
        <v>0.41198230989364792</v>
      </c>
      <c r="W1278" s="27">
        <f t="shared" si="444"/>
        <v>0.41774177606195234</v>
      </c>
      <c r="X1278" s="27">
        <f t="shared" si="444"/>
        <v>0.42406538534293964</v>
      </c>
      <c r="Y1278" s="27">
        <f t="shared" si="444"/>
        <v>0.43213306504557886</v>
      </c>
      <c r="Z1278" s="27">
        <f t="shared" si="444"/>
        <v>0.44146787012268579</v>
      </c>
      <c r="AA1278" s="27">
        <f t="shared" si="444"/>
        <v>0.45213226710063575</v>
      </c>
      <c r="AB1278" s="27">
        <f t="shared" si="444"/>
        <v>0.46536178495323738</v>
      </c>
      <c r="AC1278" s="27">
        <f t="shared" si="444"/>
        <v>0.48141197047082973</v>
      </c>
      <c r="AD1278" s="27">
        <f t="shared" si="444"/>
        <v>0.50118478014784917</v>
      </c>
      <c r="AE1278" s="27">
        <f t="shared" si="444"/>
        <v>0.52211547307878936</v>
      </c>
      <c r="AF1278" s="27">
        <f t="shared" si="444"/>
        <v>0.54440429118141587</v>
      </c>
      <c r="AG1278" s="27">
        <f t="shared" si="444"/>
        <v>0.56981889025904608</v>
      </c>
      <c r="AH1278" s="27">
        <f t="shared" si="444"/>
        <v>0.59686503128482082</v>
      </c>
      <c r="AI1278" s="27">
        <f t="shared" si="444"/>
        <v>0.62565178516751863</v>
      </c>
      <c r="AJ1278" s="27">
        <f t="shared" si="444"/>
        <v>0.65639506950880988</v>
      </c>
      <c r="AK1278" s="27">
        <f t="shared" si="444"/>
        <v>0.68875253479957244</v>
      </c>
      <c r="AL1278" s="27">
        <f t="shared" si="444"/>
        <v>0.72187418485397581</v>
      </c>
      <c r="AM1278" s="27">
        <f t="shared" si="444"/>
        <v>0.75542061904932911</v>
      </c>
      <c r="AN1278" s="27">
        <f t="shared" si="444"/>
        <v>0.78969703567324656</v>
      </c>
      <c r="AO1278" s="27">
        <f t="shared" si="444"/>
        <v>0.82375660423862163</v>
      </c>
      <c r="AP1278" s="27">
        <f t="shared" si="444"/>
        <v>0.85926378714125085</v>
      </c>
      <c r="AQ1278" s="27">
        <f t="shared" si="444"/>
        <v>0.89665875194812283</v>
      </c>
      <c r="AR1278" s="27">
        <f t="shared" si="444"/>
        <v>0.93608188711459661</v>
      </c>
      <c r="AS1278" s="27">
        <f t="shared" si="444"/>
        <v>0.97767184854251954</v>
      </c>
      <c r="AT1278" s="27">
        <f t="shared" si="444"/>
        <v>1.0188963205625274</v>
      </c>
      <c r="AU1278" s="27">
        <f t="shared" si="444"/>
        <v>1.0623282839268509</v>
      </c>
      <c r="AV1278" s="27">
        <f t="shared" si="444"/>
        <v>1.1090025842877593</v>
      </c>
      <c r="AW1278" s="27">
        <f t="shared" si="444"/>
        <v>1.1586038578549231</v>
      </c>
      <c r="AY1278" s="79"/>
      <c r="AZ1278" s="79"/>
    </row>
    <row r="1279" spans="1:52" x14ac:dyDescent="0.25">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5.9204510866484872E-2</v>
      </c>
      <c r="T1279" s="27">
        <f t="shared" si="445"/>
        <v>5.9243382658139922E-2</v>
      </c>
      <c r="U1279" s="27">
        <f t="shared" si="445"/>
        <v>5.9223248626805898E-2</v>
      </c>
      <c r="V1279" s="27">
        <f t="shared" si="445"/>
        <v>5.9217502557232155E-2</v>
      </c>
      <c r="W1279" s="27">
        <f t="shared" si="445"/>
        <v>5.9278907450518212E-2</v>
      </c>
      <c r="X1279" s="27">
        <f t="shared" si="445"/>
        <v>5.9378507696160314E-2</v>
      </c>
      <c r="Y1279" s="27">
        <f t="shared" si="445"/>
        <v>5.9473208670287374E-2</v>
      </c>
      <c r="Z1279" s="27">
        <f t="shared" si="445"/>
        <v>5.9564005611807427E-2</v>
      </c>
      <c r="AA1279" s="27">
        <f t="shared" si="445"/>
        <v>5.965047643889803E-2</v>
      </c>
      <c r="AB1279" s="27">
        <f t="shared" si="445"/>
        <v>5.9734564730420145E-2</v>
      </c>
      <c r="AC1279" s="27">
        <f t="shared" si="445"/>
        <v>5.9817831383830941E-2</v>
      </c>
      <c r="AD1279" s="27">
        <f t="shared" si="445"/>
        <v>5.9899868652981712E-2</v>
      </c>
      <c r="AE1279" s="27">
        <f t="shared" si="445"/>
        <v>5.9980796115325127E-2</v>
      </c>
      <c r="AF1279" s="27">
        <f t="shared" si="445"/>
        <v>6.0060966844279105E-2</v>
      </c>
      <c r="AG1279" s="27">
        <f t="shared" si="445"/>
        <v>6.0140866812321149E-2</v>
      </c>
      <c r="AH1279" s="27">
        <f t="shared" si="445"/>
        <v>6.021983152959743E-2</v>
      </c>
      <c r="AI1279" s="27">
        <f t="shared" si="445"/>
        <v>6.0298860739719302E-2</v>
      </c>
      <c r="AJ1279" s="27">
        <f t="shared" si="445"/>
        <v>6.0377128582057585E-2</v>
      </c>
      <c r="AK1279" s="27">
        <f t="shared" si="445"/>
        <v>6.0452645130385001E-2</v>
      </c>
      <c r="AL1279" s="27">
        <f t="shared" si="445"/>
        <v>6.0524700795761104E-2</v>
      </c>
      <c r="AM1279" s="27">
        <f t="shared" si="445"/>
        <v>6.059334448260556E-2</v>
      </c>
      <c r="AN1279" s="27">
        <f t="shared" si="445"/>
        <v>6.0659933748931069E-2</v>
      </c>
      <c r="AO1279" s="27">
        <f t="shared" si="445"/>
        <v>6.0721872346044863E-2</v>
      </c>
      <c r="AP1279" s="27">
        <f t="shared" si="445"/>
        <v>6.0779624538849837E-2</v>
      </c>
      <c r="AQ1279" s="27">
        <f t="shared" si="445"/>
        <v>6.0833384786595716E-2</v>
      </c>
      <c r="AR1279" s="27">
        <f t="shared" si="445"/>
        <v>6.0882335471582338E-2</v>
      </c>
      <c r="AS1279" s="27">
        <f t="shared" si="445"/>
        <v>6.0925577411786301E-2</v>
      </c>
      <c r="AT1279" s="27">
        <f t="shared" si="445"/>
        <v>6.0961136932547622E-2</v>
      </c>
      <c r="AU1279" s="27">
        <f t="shared" si="445"/>
        <v>6.0991033843485122E-2</v>
      </c>
      <c r="AV1279" s="27">
        <f t="shared" si="445"/>
        <v>6.1016092608455606E-2</v>
      </c>
      <c r="AW1279" s="27">
        <f t="shared" si="445"/>
        <v>6.1035130575816006E-2</v>
      </c>
      <c r="AY1279" s="79"/>
      <c r="AZ1279" s="79"/>
    </row>
    <row r="1280" spans="1:52" x14ac:dyDescent="0.25">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4.8184424106406554E-2</v>
      </c>
      <c r="T1280" s="27">
        <f t="shared" si="446"/>
        <v>4.8216060460925338E-2</v>
      </c>
      <c r="U1280" s="27">
        <f t="shared" si="446"/>
        <v>4.8199674096262038E-2</v>
      </c>
      <c r="V1280" s="27">
        <f t="shared" si="446"/>
        <v>4.8194997576699018E-2</v>
      </c>
      <c r="W1280" s="27">
        <f t="shared" si="446"/>
        <v>4.8244972812994384E-2</v>
      </c>
      <c r="X1280" s="27">
        <f t="shared" si="446"/>
        <v>4.8326033874168325E-2</v>
      </c>
      <c r="Y1280" s="27">
        <f t="shared" si="446"/>
        <v>4.8403107594292762E-2</v>
      </c>
      <c r="Z1280" s="27">
        <f t="shared" si="446"/>
        <v>4.8477003962554853E-2</v>
      </c>
      <c r="AA1280" s="27">
        <f t="shared" si="446"/>
        <v>4.8547379461725201E-2</v>
      </c>
      <c r="AB1280" s="27">
        <f t="shared" si="446"/>
        <v>4.8615815900803681E-2</v>
      </c>
      <c r="AC1280" s="27">
        <f t="shared" si="446"/>
        <v>4.8683583638145775E-2</v>
      </c>
      <c r="AD1280" s="27">
        <f t="shared" si="446"/>
        <v>4.875035082381185E-2</v>
      </c>
      <c r="AE1280" s="27">
        <f t="shared" si="446"/>
        <v>4.8816214777594076E-2</v>
      </c>
      <c r="AF1280" s="27">
        <f t="shared" si="446"/>
        <v>4.888146285326099E-2</v>
      </c>
      <c r="AG1280" s="27">
        <f t="shared" si="446"/>
        <v>4.8946490566350427E-2</v>
      </c>
      <c r="AH1280" s="27">
        <f t="shared" si="446"/>
        <v>4.901075711244629E-2</v>
      </c>
      <c r="AI1280" s="27">
        <f t="shared" si="446"/>
        <v>4.9075076146951828E-2</v>
      </c>
      <c r="AJ1280" s="27">
        <f t="shared" si="446"/>
        <v>4.9138775531575189E-2</v>
      </c>
      <c r="AK1280" s="27">
        <f t="shared" si="446"/>
        <v>4.9200235736860311E-2</v>
      </c>
      <c r="AL1280" s="27">
        <f t="shared" si="446"/>
        <v>4.9258879253864976E-2</v>
      </c>
      <c r="AM1280" s="27">
        <f t="shared" si="446"/>
        <v>4.9314745884139137E-2</v>
      </c>
      <c r="AN1280" s="27">
        <f t="shared" si="446"/>
        <v>4.9368940495370682E-2</v>
      </c>
      <c r="AO1280" s="27">
        <f t="shared" si="446"/>
        <v>4.9419350094034843E-2</v>
      </c>
      <c r="AP1280" s="27">
        <f t="shared" si="446"/>
        <v>4.9466352528654479E-2</v>
      </c>
      <c r="AQ1280" s="27">
        <f t="shared" si="446"/>
        <v>4.9510106062625826E-2</v>
      </c>
      <c r="AR1280" s="27">
        <f t="shared" si="446"/>
        <v>4.9549945266280641E-2</v>
      </c>
      <c r="AS1280" s="27">
        <f t="shared" si="446"/>
        <v>4.9585138327678802E-2</v>
      </c>
      <c r="AT1280" s="27">
        <f t="shared" si="446"/>
        <v>4.9614078943930974E-2</v>
      </c>
      <c r="AU1280" s="27">
        <f t="shared" si="446"/>
        <v>4.9638410965511762E-2</v>
      </c>
      <c r="AV1280" s="27">
        <f t="shared" si="446"/>
        <v>4.9658805393930298E-2</v>
      </c>
      <c r="AW1280" s="27">
        <f t="shared" si="446"/>
        <v>4.9674299711508316E-2</v>
      </c>
      <c r="AY1280" s="79"/>
      <c r="AZ1280" s="79"/>
    </row>
    <row r="1281" spans="1:52" x14ac:dyDescent="0.25">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7.4155715935563154E-3</v>
      </c>
      <c r="R1281" s="27">
        <f t="shared" si="447"/>
        <v>7.4643602602570466E-3</v>
      </c>
      <c r="S1281" s="27">
        <f t="shared" si="447"/>
        <v>7.445648564892029E-3</v>
      </c>
      <c r="T1281" s="27">
        <f t="shared" si="447"/>
        <v>7.4577338337269202E-3</v>
      </c>
      <c r="U1281" s="27">
        <f t="shared" si="447"/>
        <v>7.4579966791368151E-3</v>
      </c>
      <c r="V1281" s="27">
        <f t="shared" si="447"/>
        <v>7.4605291285120773E-3</v>
      </c>
      <c r="W1281" s="27">
        <f t="shared" si="447"/>
        <v>7.4753643058316672E-3</v>
      </c>
      <c r="X1281" s="27">
        <f t="shared" si="447"/>
        <v>7.4969700596856387E-3</v>
      </c>
      <c r="Y1281" s="27">
        <f t="shared" si="447"/>
        <v>7.5171945898967292E-3</v>
      </c>
      <c r="Z1281" s="27">
        <f t="shared" si="447"/>
        <v>7.536264857338092E-3</v>
      </c>
      <c r="AA1281" s="27">
        <f t="shared" si="447"/>
        <v>7.5541359508139614E-3</v>
      </c>
      <c r="AB1281" s="27">
        <f t="shared" si="447"/>
        <v>7.571204212548587E-3</v>
      </c>
      <c r="AC1281" s="27">
        <f t="shared" si="447"/>
        <v>7.5877884289548541E-3</v>
      </c>
      <c r="AD1281" s="27">
        <f t="shared" si="447"/>
        <v>7.6038348009783239E-3</v>
      </c>
      <c r="AE1281" s="27">
        <f t="shared" si="447"/>
        <v>7.6193864248796164E-3</v>
      </c>
      <c r="AF1281" s="27">
        <f t="shared" si="447"/>
        <v>7.6345278486947468E-3</v>
      </c>
      <c r="AG1281" s="27">
        <f t="shared" si="447"/>
        <v>7.6493661802614753E-3</v>
      </c>
      <c r="AH1281" s="27">
        <f t="shared" si="447"/>
        <v>7.6637931977367596E-3</v>
      </c>
      <c r="AI1281" s="27">
        <f t="shared" si="447"/>
        <v>7.678008232817223E-3</v>
      </c>
      <c r="AJ1281" s="27">
        <f t="shared" si="447"/>
        <v>7.6918710267490174E-3</v>
      </c>
      <c r="AK1281" s="27">
        <f t="shared" si="447"/>
        <v>7.7050269321517805E-3</v>
      </c>
      <c r="AL1281" s="27">
        <f t="shared" si="447"/>
        <v>7.7173585913482183E-3</v>
      </c>
      <c r="AM1281" s="27">
        <f t="shared" si="447"/>
        <v>7.7288879821910744E-3</v>
      </c>
      <c r="AN1281" s="27">
        <f t="shared" si="447"/>
        <v>7.7398760837182118E-3</v>
      </c>
      <c r="AO1281" s="27">
        <f t="shared" si="447"/>
        <v>7.7498578922054195E-3</v>
      </c>
      <c r="AP1281" s="27">
        <f t="shared" si="447"/>
        <v>7.7589301068001311E-3</v>
      </c>
      <c r="AQ1281" s="27">
        <f t="shared" si="447"/>
        <v>7.7671389925368737E-3</v>
      </c>
      <c r="AR1281" s="27">
        <f t="shared" si="447"/>
        <v>7.7743457304660793E-3</v>
      </c>
      <c r="AS1281" s="27">
        <f t="shared" si="447"/>
        <v>7.7803971266300741E-3</v>
      </c>
      <c r="AT1281" s="27">
        <f t="shared" si="447"/>
        <v>7.7849455648389063E-3</v>
      </c>
      <c r="AU1281" s="27">
        <f t="shared" si="447"/>
        <v>7.7883687411193182E-3</v>
      </c>
      <c r="AV1281" s="27">
        <f t="shared" si="447"/>
        <v>7.7908253006430447E-3</v>
      </c>
      <c r="AW1281" s="27">
        <f t="shared" si="447"/>
        <v>7.7921100551359059E-3</v>
      </c>
      <c r="AY1281" s="79"/>
      <c r="AZ1281" s="79"/>
    </row>
    <row r="1282" spans="1:52" x14ac:dyDescent="0.25">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8.7964358824768801E-2</v>
      </c>
      <c r="O1282" s="27">
        <f t="shared" si="448"/>
        <v>8.8412215452112072E-2</v>
      </c>
      <c r="P1282" s="27">
        <f t="shared" si="448"/>
        <v>8.8924932944132923E-2</v>
      </c>
      <c r="Q1282" s="27">
        <f t="shared" si="448"/>
        <v>8.9476727309038592E-2</v>
      </c>
      <c r="R1282" s="27">
        <f t="shared" si="448"/>
        <v>9.0065414259340087E-2</v>
      </c>
      <c r="S1282" s="27">
        <f t="shared" si="448"/>
        <v>8.9839637831651067E-2</v>
      </c>
      <c r="T1282" s="27">
        <f t="shared" si="448"/>
        <v>8.9985459403239057E-2</v>
      </c>
      <c r="U1282" s="27">
        <f t="shared" si="448"/>
        <v>8.998863091156703E-2</v>
      </c>
      <c r="V1282" s="27">
        <f t="shared" si="448"/>
        <v>9.0019187596148326E-2</v>
      </c>
      <c r="W1282" s="27">
        <f t="shared" si="448"/>
        <v>9.0198189726848496E-2</v>
      </c>
      <c r="X1282" s="27">
        <f t="shared" si="448"/>
        <v>9.0458886036163061E-2</v>
      </c>
      <c r="Y1282" s="27">
        <f t="shared" si="448"/>
        <v>9.0702916418962359E-2</v>
      </c>
      <c r="Z1282" s="27">
        <f t="shared" si="448"/>
        <v>9.0933019398622597E-2</v>
      </c>
      <c r="AA1282" s="27">
        <f t="shared" si="448"/>
        <v>9.1148653073988131E-2</v>
      </c>
      <c r="AB1282" s="27">
        <f t="shared" si="448"/>
        <v>9.1354599733878203E-2</v>
      </c>
      <c r="AC1282" s="27">
        <f t="shared" si="448"/>
        <v>9.1554705874085499E-2</v>
      </c>
      <c r="AD1282" s="27">
        <f t="shared" si="448"/>
        <v>9.1748322352023765E-2</v>
      </c>
      <c r="AE1282" s="27">
        <f t="shared" si="448"/>
        <v>9.1935969169733386E-2</v>
      </c>
      <c r="AF1282" s="27">
        <f t="shared" si="448"/>
        <v>9.2118666488838791E-2</v>
      </c>
      <c r="AG1282" s="27">
        <f t="shared" si="448"/>
        <v>9.2297706678872285E-2</v>
      </c>
      <c r="AH1282" s="27">
        <f t="shared" si="448"/>
        <v>9.2471783928647647E-2</v>
      </c>
      <c r="AI1282" s="27">
        <f t="shared" si="448"/>
        <v>9.2643303386256037E-2</v>
      </c>
      <c r="AJ1282" s="27">
        <f t="shared" si="448"/>
        <v>9.2810572681242626E-2</v>
      </c>
      <c r="AK1282" s="27">
        <f t="shared" si="448"/>
        <v>9.2969312617250999E-2</v>
      </c>
      <c r="AL1282" s="27">
        <f t="shared" si="448"/>
        <v>9.3118107149576246E-2</v>
      </c>
      <c r="AM1282" s="27">
        <f t="shared" si="448"/>
        <v>9.3257221464295006E-2</v>
      </c>
      <c r="AN1282" s="27">
        <f t="shared" si="448"/>
        <v>9.3389804549979458E-2</v>
      </c>
      <c r="AO1282" s="27">
        <f t="shared" si="448"/>
        <v>9.3510245644073564E-2</v>
      </c>
      <c r="AP1282" s="27">
        <f t="shared" si="448"/>
        <v>9.3619711524233831E-2</v>
      </c>
      <c r="AQ1282" s="27">
        <f t="shared" si="448"/>
        <v>9.3718760427114856E-2</v>
      </c>
      <c r="AR1282" s="27">
        <f t="shared" si="448"/>
        <v>9.3805717355025783E-2</v>
      </c>
      <c r="AS1282" s="27">
        <f t="shared" si="448"/>
        <v>9.387873386057409E-2</v>
      </c>
      <c r="AT1282" s="27">
        <f t="shared" si="448"/>
        <v>9.3933615586164518E-2</v>
      </c>
      <c r="AU1282" s="27">
        <f t="shared" si="448"/>
        <v>9.3974919834489676E-2</v>
      </c>
      <c r="AV1282" s="27">
        <f t="shared" si="448"/>
        <v>9.40045608276147E-2</v>
      </c>
      <c r="AW1282" s="27">
        <f t="shared" si="448"/>
        <v>9.402006275163588E-2</v>
      </c>
      <c r="AY1282" s="79"/>
      <c r="AZ1282" s="79"/>
    </row>
    <row r="1283" spans="1:52" x14ac:dyDescent="0.25">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5">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5">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0.12100901910045002</v>
      </c>
      <c r="P1285" s="27">
        <f t="shared" si="451"/>
        <v>0.11845842648899831</v>
      </c>
      <c r="Q1285" s="27">
        <f t="shared" si="451"/>
        <v>0.11660641339960408</v>
      </c>
      <c r="R1285" s="27">
        <f t="shared" si="451"/>
        <v>0.11491827863139022</v>
      </c>
      <c r="S1285" s="27">
        <f t="shared" si="451"/>
        <v>0.10257712115041472</v>
      </c>
      <c r="T1285" s="27">
        <f t="shared" si="451"/>
        <v>0.10612173832190724</v>
      </c>
      <c r="U1285" s="27">
        <f t="shared" si="451"/>
        <v>0.10603051457441355</v>
      </c>
      <c r="V1285" s="27">
        <f t="shared" si="451"/>
        <v>0.1036407345850178</v>
      </c>
      <c r="W1285" s="27">
        <f t="shared" si="451"/>
        <v>0.10235637270354113</v>
      </c>
      <c r="X1285" s="27">
        <f t="shared" si="451"/>
        <v>0.10122895975061659</v>
      </c>
      <c r="Y1285" s="27">
        <f t="shared" si="451"/>
        <v>0.10055360331560556</v>
      </c>
      <c r="Z1285" s="27">
        <f t="shared" si="451"/>
        <v>0.10018513789519663</v>
      </c>
      <c r="AA1285" s="27">
        <f t="shared" si="451"/>
        <v>0.10011583979014999</v>
      </c>
      <c r="AB1285" s="27">
        <f t="shared" si="451"/>
        <v>0.10060044292898597</v>
      </c>
      <c r="AC1285" s="27">
        <f t="shared" si="451"/>
        <v>0.10165526096833698</v>
      </c>
      <c r="AD1285" s="27">
        <f t="shared" si="451"/>
        <v>0.10315232591064444</v>
      </c>
      <c r="AE1285" s="27">
        <f t="shared" si="451"/>
        <v>0.10477689916810205</v>
      </c>
      <c r="AF1285" s="27">
        <f t="shared" si="451"/>
        <v>0.10655681280553714</v>
      </c>
      <c r="AG1285" s="27">
        <f t="shared" si="451"/>
        <v>0.10882806063893279</v>
      </c>
      <c r="AH1285" s="27">
        <f t="shared" si="451"/>
        <v>0.11126188610963902</v>
      </c>
      <c r="AI1285" s="27">
        <f t="shared" si="451"/>
        <v>0.11386230951414482</v>
      </c>
      <c r="AJ1285" s="27">
        <f t="shared" si="451"/>
        <v>0.11665295090720325</v>
      </c>
      <c r="AK1285" s="27">
        <f t="shared" si="451"/>
        <v>0.11955448296180408</v>
      </c>
      <c r="AL1285" s="27">
        <f t="shared" si="451"/>
        <v>0.12240449334862206</v>
      </c>
      <c r="AM1285" s="27">
        <f t="shared" si="451"/>
        <v>0.12514279113351157</v>
      </c>
      <c r="AN1285" s="27">
        <f t="shared" si="451"/>
        <v>0.12798748329061832</v>
      </c>
      <c r="AO1285" s="27">
        <f t="shared" si="451"/>
        <v>0.13062298874605013</v>
      </c>
      <c r="AP1285" s="27">
        <f t="shared" si="451"/>
        <v>0.13332536020230906</v>
      </c>
      <c r="AQ1285" s="27">
        <f t="shared" si="451"/>
        <v>0.13615436014686075</v>
      </c>
      <c r="AR1285" s="27">
        <f t="shared" si="451"/>
        <v>0.13911846964021221</v>
      </c>
      <c r="AS1285" s="27">
        <f t="shared" si="451"/>
        <v>0.14222468867268048</v>
      </c>
      <c r="AT1285" s="27">
        <f t="shared" si="451"/>
        <v>0.14508620992791244</v>
      </c>
      <c r="AU1285" s="27">
        <f t="shared" si="451"/>
        <v>0.14808269746470262</v>
      </c>
      <c r="AV1285" s="27">
        <f t="shared" si="451"/>
        <v>0.15134508064341001</v>
      </c>
      <c r="AW1285" s="27">
        <f t="shared" si="451"/>
        <v>0.15480705115761836</v>
      </c>
      <c r="AY1285" s="79"/>
      <c r="AZ1285" s="79"/>
    </row>
    <row r="1286" spans="1:52" x14ac:dyDescent="0.25">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3.0700450247237832E-2</v>
      </c>
      <c r="P1286" s="27">
        <f t="shared" si="452"/>
        <v>3.0053355161673637E-2</v>
      </c>
      <c r="Q1286" s="27">
        <f t="shared" si="452"/>
        <v>2.9583492368545926E-2</v>
      </c>
      <c r="R1286" s="27">
        <f t="shared" si="452"/>
        <v>2.9155206131309685E-2</v>
      </c>
      <c r="S1286" s="27">
        <f t="shared" si="452"/>
        <v>2.6024207350768307E-2</v>
      </c>
      <c r="T1286" s="27">
        <f t="shared" si="452"/>
        <v>2.6923490263131886E-2</v>
      </c>
      <c r="U1286" s="27">
        <f t="shared" si="452"/>
        <v>2.6900346450033353E-2</v>
      </c>
      <c r="V1286" s="27">
        <f t="shared" si="452"/>
        <v>2.6294050140785639E-2</v>
      </c>
      <c r="W1286" s="27">
        <f t="shared" si="452"/>
        <v>2.5968202626816525E-2</v>
      </c>
      <c r="X1286" s="27">
        <f t="shared" si="452"/>
        <v>2.5682173655367548E-2</v>
      </c>
      <c r="Y1286" s="27">
        <f t="shared" si="452"/>
        <v>2.5510833148797568E-2</v>
      </c>
      <c r="Z1286" s="27">
        <f t="shared" si="452"/>
        <v>2.5417352064567786E-2</v>
      </c>
      <c r="AA1286" s="27">
        <f t="shared" si="452"/>
        <v>2.539977087068631E-2</v>
      </c>
      <c r="AB1286" s="27">
        <f t="shared" si="452"/>
        <v>2.5522716537580269E-2</v>
      </c>
      <c r="AC1286" s="27">
        <f t="shared" si="452"/>
        <v>2.5790327902234858E-2</v>
      </c>
      <c r="AD1286" s="27">
        <f t="shared" si="452"/>
        <v>2.6170138994993514E-2</v>
      </c>
      <c r="AE1286" s="27">
        <f t="shared" si="452"/>
        <v>2.6582299434226301E-2</v>
      </c>
      <c r="AF1286" s="27">
        <f t="shared" si="452"/>
        <v>2.7033870321063219E-2</v>
      </c>
      <c r="AG1286" s="27">
        <f t="shared" si="452"/>
        <v>2.7610094569690744E-2</v>
      </c>
      <c r="AH1286" s="27">
        <f t="shared" si="452"/>
        <v>2.8227565385744974E-2</v>
      </c>
      <c r="AI1286" s="27">
        <f t="shared" si="452"/>
        <v>2.8887302733797623E-2</v>
      </c>
      <c r="AJ1286" s="27">
        <f t="shared" si="452"/>
        <v>2.9595299111938284E-2</v>
      </c>
      <c r="AK1286" s="27">
        <f t="shared" si="452"/>
        <v>3.0331428874374376E-2</v>
      </c>
      <c r="AL1286" s="27">
        <f t="shared" si="452"/>
        <v>3.1054487392946327E-2</v>
      </c>
      <c r="AM1286" s="27">
        <f t="shared" si="452"/>
        <v>3.1749203997808124E-2</v>
      </c>
      <c r="AN1286" s="27">
        <f t="shared" si="452"/>
        <v>3.2470913261193425E-2</v>
      </c>
      <c r="AO1286" s="27">
        <f t="shared" si="452"/>
        <v>3.3139551059535081E-2</v>
      </c>
      <c r="AP1286" s="27">
        <f t="shared" si="452"/>
        <v>3.3825153017630158E-2</v>
      </c>
      <c r="AQ1286" s="27">
        <f t="shared" si="452"/>
        <v>3.454288110676583E-2</v>
      </c>
      <c r="AR1286" s="27">
        <f t="shared" si="452"/>
        <v>3.5294887004379646E-2</v>
      </c>
      <c r="AS1286" s="27">
        <f t="shared" si="452"/>
        <v>3.6082946634746177E-2</v>
      </c>
      <c r="AT1286" s="27">
        <f t="shared" si="452"/>
        <v>3.6808925504591701E-2</v>
      </c>
      <c r="AU1286" s="27">
        <f t="shared" si="452"/>
        <v>3.7569145835469123E-2</v>
      </c>
      <c r="AV1286" s="27">
        <f t="shared" si="452"/>
        <v>3.8396824906086091E-2</v>
      </c>
      <c r="AW1286" s="27">
        <f t="shared" si="452"/>
        <v>3.9275140045890937E-2</v>
      </c>
      <c r="AY1286" s="79"/>
      <c r="AZ1286" s="79"/>
    </row>
    <row r="1287" spans="1:52" x14ac:dyDescent="0.25">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0.16019971617730658</v>
      </c>
      <c r="M1287" s="27">
        <f t="shared" si="453"/>
        <v>0.16393118028621728</v>
      </c>
      <c r="N1287" s="27">
        <f t="shared" si="453"/>
        <v>0.1667959170810015</v>
      </c>
      <c r="O1287" s="27">
        <f t="shared" si="453"/>
        <v>0.16909558154641685</v>
      </c>
      <c r="P1287" s="27">
        <f t="shared" si="453"/>
        <v>0.1708164974258628</v>
      </c>
      <c r="Q1287" s="27">
        <f t="shared" si="453"/>
        <v>0.17302318661183388</v>
      </c>
      <c r="R1287" s="27">
        <f t="shared" si="453"/>
        <v>0.17531753251219057</v>
      </c>
      <c r="S1287" s="27">
        <f t="shared" si="453"/>
        <v>0.16770706546141487</v>
      </c>
      <c r="T1287" s="27">
        <f t="shared" si="453"/>
        <v>0.17373916608304588</v>
      </c>
      <c r="U1287" s="27">
        <f t="shared" si="453"/>
        <v>0.17653493666053177</v>
      </c>
      <c r="V1287" s="27">
        <f t="shared" si="453"/>
        <v>0.17726209949621408</v>
      </c>
      <c r="W1287" s="27">
        <f t="shared" si="453"/>
        <v>0.17906549253865273</v>
      </c>
      <c r="X1287" s="27">
        <f t="shared" si="453"/>
        <v>0.18105021442014085</v>
      </c>
      <c r="Y1287" s="27">
        <f t="shared" si="453"/>
        <v>0.18341345763964922</v>
      </c>
      <c r="Z1287" s="27">
        <f t="shared" si="453"/>
        <v>0.18604368266290003</v>
      </c>
      <c r="AA1287" s="27">
        <f t="shared" si="453"/>
        <v>0.18895296536741077</v>
      </c>
      <c r="AB1287" s="27">
        <f t="shared" si="453"/>
        <v>0.1924288532507111</v>
      </c>
      <c r="AC1287" s="27">
        <f t="shared" si="453"/>
        <v>0.196529195500668</v>
      </c>
      <c r="AD1287" s="27">
        <f t="shared" si="453"/>
        <v>0.20115446368921791</v>
      </c>
      <c r="AE1287" s="27">
        <f t="shared" si="453"/>
        <v>0.20599185326350888</v>
      </c>
      <c r="AF1287" s="27">
        <f t="shared" si="453"/>
        <v>0.21108449324606129</v>
      </c>
      <c r="AG1287" s="27">
        <f t="shared" si="453"/>
        <v>0.21682898446902202</v>
      </c>
      <c r="AH1287" s="27">
        <f t="shared" si="453"/>
        <v>0.22287848165916574</v>
      </c>
      <c r="AI1287" s="27">
        <f t="shared" si="453"/>
        <v>0.22925484569945415</v>
      </c>
      <c r="AJ1287" s="27">
        <f t="shared" si="453"/>
        <v>0.23599980682955346</v>
      </c>
      <c r="AK1287" s="27">
        <f t="shared" si="453"/>
        <v>0.24302834991141717</v>
      </c>
      <c r="AL1287" s="27">
        <f t="shared" si="453"/>
        <v>0.25014767810727451</v>
      </c>
      <c r="AM1287" s="27">
        <f t="shared" si="453"/>
        <v>0.25728215562360784</v>
      </c>
      <c r="AN1287" s="27">
        <f t="shared" si="453"/>
        <v>0.26471522817557319</v>
      </c>
      <c r="AO1287" s="27">
        <f t="shared" si="453"/>
        <v>0.27203533050612827</v>
      </c>
      <c r="AP1287" s="27">
        <f t="shared" si="453"/>
        <v>0.27960534624779138</v>
      </c>
      <c r="AQ1287" s="27">
        <f t="shared" si="453"/>
        <v>0.28751793145302856</v>
      </c>
      <c r="AR1287" s="27">
        <f t="shared" si="453"/>
        <v>0.29579788507490112</v>
      </c>
      <c r="AS1287" s="27">
        <f t="shared" si="453"/>
        <v>0.30446905638185684</v>
      </c>
      <c r="AT1287" s="27">
        <f t="shared" si="453"/>
        <v>0.31298228556269558</v>
      </c>
      <c r="AU1287" s="27">
        <f t="shared" si="453"/>
        <v>0.3218906798805764</v>
      </c>
      <c r="AV1287" s="27">
        <f t="shared" si="453"/>
        <v>0.33141091840834092</v>
      </c>
      <c r="AW1287" s="27">
        <f t="shared" si="453"/>
        <v>0.34146729770067868</v>
      </c>
      <c r="AY1287" s="79"/>
      <c r="AZ1287" s="79"/>
    </row>
    <row r="1288" spans="1:52" x14ac:dyDescent="0.25">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0.81503229757580609</v>
      </c>
      <c r="P1288" s="27">
        <f t="shared" si="454"/>
        <v>0.80443274266431908</v>
      </c>
      <c r="Q1288" s="27">
        <f t="shared" si="454"/>
        <v>0.79997057217510759</v>
      </c>
      <c r="R1288" s="27">
        <f t="shared" si="454"/>
        <v>0.79652072541357855</v>
      </c>
      <c r="S1288" s="27">
        <f t="shared" si="454"/>
        <v>0.68624052847909656</v>
      </c>
      <c r="T1288" s="27">
        <f t="shared" si="454"/>
        <v>0.73716003172916666</v>
      </c>
      <c r="U1288" s="27">
        <f t="shared" si="454"/>
        <v>0.75120424677934983</v>
      </c>
      <c r="V1288" s="27">
        <f t="shared" si="454"/>
        <v>0.74047151817558654</v>
      </c>
      <c r="W1288" s="27">
        <f t="shared" si="454"/>
        <v>0.74052926965821742</v>
      </c>
      <c r="X1288" s="27">
        <f t="shared" si="454"/>
        <v>0.74168757836877641</v>
      </c>
      <c r="Y1288" s="27">
        <f t="shared" si="454"/>
        <v>0.74775276673324975</v>
      </c>
      <c r="Z1288" s="27">
        <f t="shared" si="454"/>
        <v>0.7572724322108666</v>
      </c>
      <c r="AA1288" s="27">
        <f t="shared" si="454"/>
        <v>0.77030242824030004</v>
      </c>
      <c r="AB1288" s="27">
        <f t="shared" si="454"/>
        <v>0.78992162324465998</v>
      </c>
      <c r="AC1288" s="27">
        <f t="shared" si="454"/>
        <v>0.81656192365071967</v>
      </c>
      <c r="AD1288" s="27">
        <f t="shared" si="454"/>
        <v>0.8489701576727231</v>
      </c>
      <c r="AE1288" s="27">
        <f t="shared" si="454"/>
        <v>0.88356131973277385</v>
      </c>
      <c r="AF1288" s="27">
        <f t="shared" si="454"/>
        <v>0.9207465393820855</v>
      </c>
      <c r="AG1288" s="27">
        <f t="shared" si="454"/>
        <v>0.96476976052620256</v>
      </c>
      <c r="AH1288" s="27">
        <f t="shared" si="454"/>
        <v>1.0117665620478089</v>
      </c>
      <c r="AI1288" s="27">
        <f t="shared" si="454"/>
        <v>1.0618779668139025</v>
      </c>
      <c r="AJ1288" s="27">
        <f t="shared" si="454"/>
        <v>1.1155203949972583</v>
      </c>
      <c r="AK1288" s="27">
        <f t="shared" si="454"/>
        <v>1.1717995904535186</v>
      </c>
      <c r="AL1288" s="27">
        <f t="shared" si="454"/>
        <v>1.2286641004263119</v>
      </c>
      <c r="AM1288" s="27">
        <f t="shared" si="454"/>
        <v>1.2853138529416839</v>
      </c>
      <c r="AN1288" s="27">
        <f t="shared" si="454"/>
        <v>1.3446599900319607</v>
      </c>
      <c r="AO1288" s="27">
        <f t="shared" si="454"/>
        <v>1.4024914350668463</v>
      </c>
      <c r="AP1288" s="27">
        <f t="shared" si="454"/>
        <v>1.4625576237178592</v>
      </c>
      <c r="AQ1288" s="27">
        <f t="shared" si="454"/>
        <v>1.52576612580273</v>
      </c>
      <c r="AR1288" s="27">
        <f t="shared" si="454"/>
        <v>1.5923501502068407</v>
      </c>
      <c r="AS1288" s="27">
        <f t="shared" si="454"/>
        <v>1.6625322928472692</v>
      </c>
      <c r="AT1288" s="27">
        <f t="shared" si="454"/>
        <v>1.7308029312825794</v>
      </c>
      <c r="AU1288" s="27">
        <f t="shared" si="454"/>
        <v>1.8026650766011629</v>
      </c>
      <c r="AV1288" s="27">
        <f t="shared" si="454"/>
        <v>1.8801959598290792</v>
      </c>
      <c r="AW1288" s="27">
        <f t="shared" si="454"/>
        <v>1.9626043807770914</v>
      </c>
      <c r="AY1288" s="79"/>
      <c r="AZ1288" s="79"/>
    </row>
    <row r="1289" spans="1:52" x14ac:dyDescent="0.25">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5">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1.0775797812462986</v>
      </c>
      <c r="L1290" s="27">
        <f t="shared" si="456"/>
        <v>1.0836040032789309</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1.0772463238240282</v>
      </c>
      <c r="T1290" s="27">
        <f t="shared" si="456"/>
        <v>1.0952976263686085</v>
      </c>
      <c r="U1290" s="27">
        <f t="shared" si="456"/>
        <v>1.10098884643991</v>
      </c>
      <c r="V1290" s="27">
        <f t="shared" si="456"/>
        <v>1.0991744855966292</v>
      </c>
      <c r="W1290" s="27">
        <f t="shared" si="456"/>
        <v>1.1017685888899051</v>
      </c>
      <c r="X1290" s="27">
        <f t="shared" si="456"/>
        <v>1.1052935136157676</v>
      </c>
      <c r="Y1290" s="27">
        <f t="shared" si="456"/>
        <v>1.1102473081545372</v>
      </c>
      <c r="Z1290" s="27">
        <f t="shared" si="456"/>
        <v>1.1162045538526861</v>
      </c>
      <c r="AA1290" s="27">
        <f t="shared" si="456"/>
        <v>1.1231879950523691</v>
      </c>
      <c r="AB1290" s="27">
        <f t="shared" si="456"/>
        <v>1.1322194919478732</v>
      </c>
      <c r="AC1290" s="27">
        <f t="shared" si="456"/>
        <v>1.1434822285817614</v>
      </c>
      <c r="AD1290" s="27">
        <f t="shared" si="456"/>
        <v>1.1565893877610403</v>
      </c>
      <c r="AE1290" s="27">
        <f t="shared" si="456"/>
        <v>1.1704100571458353</v>
      </c>
      <c r="AF1290" s="27">
        <f t="shared" si="456"/>
        <v>1.1850882821863025</v>
      </c>
      <c r="AG1290" s="27">
        <f t="shared" si="456"/>
        <v>1.2020070814596491</v>
      </c>
      <c r="AH1290" s="27">
        <f t="shared" si="456"/>
        <v>1.2199244198811368</v>
      </c>
      <c r="AI1290" s="27">
        <f t="shared" si="456"/>
        <v>1.2389098662049551</v>
      </c>
      <c r="AJ1290" s="27">
        <f t="shared" si="456"/>
        <v>1.2590927745548184</v>
      </c>
      <c r="AK1290" s="27">
        <f t="shared" si="456"/>
        <v>1.2801575494226642</v>
      </c>
      <c r="AL1290" s="27">
        <f t="shared" si="456"/>
        <v>1.3014284471923965</v>
      </c>
      <c r="AM1290" s="27">
        <f t="shared" si="456"/>
        <v>1.3226450594751211</v>
      </c>
      <c r="AN1290" s="27">
        <f t="shared" si="456"/>
        <v>1.3447842232768119</v>
      </c>
      <c r="AO1290" s="27">
        <f t="shared" si="456"/>
        <v>1.3664233006894375</v>
      </c>
      <c r="AP1290" s="27">
        <f t="shared" si="456"/>
        <v>1.3888025342310863</v>
      </c>
      <c r="AQ1290" s="27">
        <f t="shared" si="456"/>
        <v>1.4122299428191007</v>
      </c>
      <c r="AR1290" s="27">
        <f t="shared" si="456"/>
        <v>1.4367761184195498</v>
      </c>
      <c r="AS1290" s="27">
        <f t="shared" si="456"/>
        <v>1.4625073804549613</v>
      </c>
      <c r="AT1290" s="27">
        <f t="shared" si="456"/>
        <v>1.4875639554845237</v>
      </c>
      <c r="AU1290" s="27">
        <f t="shared" si="456"/>
        <v>1.5138107323333667</v>
      </c>
      <c r="AV1290" s="27">
        <f t="shared" si="456"/>
        <v>1.5419636191847106</v>
      </c>
      <c r="AW1290" s="27">
        <f t="shared" si="456"/>
        <v>1.5717498205774141</v>
      </c>
      <c r="AY1290" s="79"/>
      <c r="AZ1290" s="79"/>
    </row>
    <row r="1291" spans="1:52" x14ac:dyDescent="0.25">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0.73383920392416035</v>
      </c>
      <c r="L1291" s="27">
        <f t="shared" si="457"/>
        <v>0.73794174034663862</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0.73361211713804919</v>
      </c>
      <c r="T1291" s="27">
        <f t="shared" si="457"/>
        <v>0.74590517767950448</v>
      </c>
      <c r="U1291" s="27">
        <f t="shared" si="457"/>
        <v>0.74978093748788832</v>
      </c>
      <c r="V1291" s="27">
        <f t="shared" si="457"/>
        <v>0.74854534533959793</v>
      </c>
      <c r="W1291" s="27">
        <f t="shared" si="457"/>
        <v>0.75031194743140117</v>
      </c>
      <c r="X1291" s="27">
        <f t="shared" si="457"/>
        <v>0.75271244528755776</v>
      </c>
      <c r="Y1291" s="27">
        <f t="shared" si="457"/>
        <v>0.75608601326275693</v>
      </c>
      <c r="Z1291" s="27">
        <f t="shared" si="457"/>
        <v>0.76014293834319391</v>
      </c>
      <c r="AA1291" s="27">
        <f t="shared" si="457"/>
        <v>0.76489870958149553</v>
      </c>
      <c r="AB1291" s="27">
        <f t="shared" si="457"/>
        <v>0.7710492207616283</v>
      </c>
      <c r="AC1291" s="27">
        <f t="shared" si="457"/>
        <v>0.77871922146993877</v>
      </c>
      <c r="AD1291" s="27">
        <f t="shared" si="457"/>
        <v>0.7876452865513609</v>
      </c>
      <c r="AE1291" s="27">
        <f t="shared" si="457"/>
        <v>0.79705725696463914</v>
      </c>
      <c r="AF1291" s="27">
        <f t="shared" si="457"/>
        <v>0.80705322864690143</v>
      </c>
      <c r="AG1291" s="27">
        <f t="shared" si="457"/>
        <v>0.81857504671196002</v>
      </c>
      <c r="AH1291" s="27">
        <f t="shared" si="457"/>
        <v>0.83077687676899459</v>
      </c>
      <c r="AI1291" s="27">
        <f t="shared" si="457"/>
        <v>0.84370609561560506</v>
      </c>
      <c r="AJ1291" s="27">
        <f t="shared" si="457"/>
        <v>0.85745079429509208</v>
      </c>
      <c r="AK1291" s="27">
        <f t="shared" si="457"/>
        <v>0.87179605010713312</v>
      </c>
      <c r="AL1291" s="27">
        <f t="shared" si="457"/>
        <v>0.88628167702567007</v>
      </c>
      <c r="AM1291" s="27">
        <f t="shared" si="457"/>
        <v>0.90073033515612888</v>
      </c>
      <c r="AN1291" s="27">
        <f t="shared" si="457"/>
        <v>0.9158072571831819</v>
      </c>
      <c r="AO1291" s="27">
        <f t="shared" si="457"/>
        <v>0.93054361695764665</v>
      </c>
      <c r="AP1291" s="27">
        <f t="shared" si="457"/>
        <v>0.94578402812018958</v>
      </c>
      <c r="AQ1291" s="27">
        <f t="shared" si="457"/>
        <v>0.96173825366101318</v>
      </c>
      <c r="AR1291" s="27">
        <f t="shared" si="457"/>
        <v>0.97845436719200618</v>
      </c>
      <c r="AS1291" s="27">
        <f t="shared" si="457"/>
        <v>0.99597753269367439</v>
      </c>
      <c r="AT1291" s="27">
        <f t="shared" si="457"/>
        <v>1.0130412317280915</v>
      </c>
      <c r="AU1291" s="27">
        <f t="shared" si="457"/>
        <v>1.0309154663449043</v>
      </c>
      <c r="AV1291" s="27">
        <f t="shared" si="457"/>
        <v>1.0500877749151918</v>
      </c>
      <c r="AW1291" s="27">
        <f t="shared" si="457"/>
        <v>1.0703723818634268</v>
      </c>
      <c r="AY1291" s="79"/>
      <c r="AZ1291" s="79"/>
    </row>
    <row r="1292" spans="1:52" x14ac:dyDescent="0.25">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13.711253827544148</v>
      </c>
      <c r="S1292" s="27">
        <f t="shared" si="458"/>
        <v>12.167472344559267</v>
      </c>
      <c r="T1292" s="27">
        <f t="shared" si="458"/>
        <v>12.622596814836001</v>
      </c>
      <c r="U1292" s="27">
        <f t="shared" si="458"/>
        <v>12.650195980961469</v>
      </c>
      <c r="V1292" s="27">
        <f t="shared" si="458"/>
        <v>12.408765253272689</v>
      </c>
      <c r="W1292" s="27">
        <f t="shared" si="458"/>
        <v>12.297144933225404</v>
      </c>
      <c r="X1292" s="27">
        <f t="shared" si="458"/>
        <v>12.203458002186826</v>
      </c>
      <c r="Y1292" s="27">
        <f t="shared" si="458"/>
        <v>12.15961053541027</v>
      </c>
      <c r="Z1292" s="27">
        <f t="shared" si="458"/>
        <v>12.149085365432185</v>
      </c>
      <c r="AA1292" s="27">
        <f t="shared" si="458"/>
        <v>12.171247503735771</v>
      </c>
      <c r="AB1292" s="27">
        <f t="shared" si="458"/>
        <v>12.256356476760155</v>
      </c>
      <c r="AC1292" s="27">
        <f t="shared" si="458"/>
        <v>12.40675784842402</v>
      </c>
      <c r="AD1292" s="27">
        <f t="shared" si="458"/>
        <v>12.501743161847511</v>
      </c>
      <c r="AE1292" s="27">
        <f t="shared" si="458"/>
        <v>12.60502805894922</v>
      </c>
      <c r="AF1292" s="27">
        <f t="shared" si="458"/>
        <v>12.719430887723828</v>
      </c>
      <c r="AG1292" s="27">
        <f t="shared" si="458"/>
        <v>12.882714312835496</v>
      </c>
      <c r="AH1292" s="27">
        <f t="shared" si="458"/>
        <v>13.056230455013722</v>
      </c>
      <c r="AI1292" s="27">
        <f t="shared" si="458"/>
        <v>13.239863214420293</v>
      </c>
      <c r="AJ1292" s="27">
        <f t="shared" si="458"/>
        <v>13.435520122130086</v>
      </c>
      <c r="AK1292" s="27">
        <f t="shared" si="458"/>
        <v>13.63361795903238</v>
      </c>
      <c r="AL1292" s="27">
        <f t="shared" si="458"/>
        <v>13.815911970842766</v>
      </c>
      <c r="AM1292" s="27">
        <f t="shared" si="458"/>
        <v>13.975883703614199</v>
      </c>
      <c r="AN1292" s="27">
        <f t="shared" si="458"/>
        <v>14.209111318688663</v>
      </c>
      <c r="AO1292" s="27">
        <f t="shared" si="458"/>
        <v>14.413852977697637</v>
      </c>
      <c r="AP1292" s="27">
        <f t="shared" si="458"/>
        <v>14.619613292966791</v>
      </c>
      <c r="AQ1292" s="27">
        <f t="shared" si="458"/>
        <v>14.832446837086621</v>
      </c>
      <c r="AR1292" s="27">
        <f t="shared" si="458"/>
        <v>15.052834584872441</v>
      </c>
      <c r="AS1292" s="27">
        <f t="shared" si="458"/>
        <v>15.28106125503836</v>
      </c>
      <c r="AT1292" s="27">
        <f t="shared" si="458"/>
        <v>15.476684087743651</v>
      </c>
      <c r="AU1292" s="27">
        <f t="shared" si="458"/>
        <v>15.679062284967117</v>
      </c>
      <c r="AV1292" s="27">
        <f t="shared" si="458"/>
        <v>15.901109933487049</v>
      </c>
      <c r="AW1292" s="27">
        <f t="shared" si="458"/>
        <v>16.135320793076126</v>
      </c>
      <c r="AY1292" s="79"/>
      <c r="AZ1292" s="79"/>
    </row>
    <row r="1293" spans="1:52" x14ac:dyDescent="0.25">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8.621647483145102</v>
      </c>
      <c r="S1293" s="27">
        <f t="shared" si="459"/>
        <v>7.6509164395286078</v>
      </c>
      <c r="T1293" s="27">
        <f t="shared" si="459"/>
        <v>7.9370990741025862</v>
      </c>
      <c r="U1293" s="27">
        <f t="shared" si="459"/>
        <v>7.9544534520577637</v>
      </c>
      <c r="V1293" s="27">
        <f t="shared" si="459"/>
        <v>7.802641615451666</v>
      </c>
      <c r="W1293" s="27">
        <f t="shared" si="459"/>
        <v>7.7324546680354986</v>
      </c>
      <c r="X1293" s="27">
        <f t="shared" si="459"/>
        <v>7.6735442501151701</v>
      </c>
      <c r="Y1293" s="27">
        <f t="shared" si="459"/>
        <v>7.6459729275846975</v>
      </c>
      <c r="Z1293" s="27">
        <f t="shared" si="459"/>
        <v>7.6393546921999143</v>
      </c>
      <c r="AA1293" s="27">
        <f t="shared" si="459"/>
        <v>7.6532902626684836</v>
      </c>
      <c r="AB1293" s="27">
        <f t="shared" si="459"/>
        <v>7.7068068536599466</v>
      </c>
      <c r="AC1293" s="27">
        <f t="shared" si="459"/>
        <v>7.8013793576611761</v>
      </c>
      <c r="AD1293" s="27">
        <f t="shared" si="459"/>
        <v>7.8611061994740128</v>
      </c>
      <c r="AE1293" s="27">
        <f t="shared" si="459"/>
        <v>7.9260518262083819</v>
      </c>
      <c r="AF1293" s="27">
        <f t="shared" si="459"/>
        <v>7.9979884173600837</v>
      </c>
      <c r="AG1293" s="27">
        <f t="shared" si="459"/>
        <v>8.1006611669758257</v>
      </c>
      <c r="AH1293" s="27">
        <f t="shared" si="459"/>
        <v>8.2097682573493316</v>
      </c>
      <c r="AI1293" s="27">
        <f t="shared" si="459"/>
        <v>8.3252366848085479</v>
      </c>
      <c r="AJ1293" s="27">
        <f t="shared" si="459"/>
        <v>8.4482659064343135</v>
      </c>
      <c r="AK1293" s="27">
        <f t="shared" si="459"/>
        <v>8.5728299863081894</v>
      </c>
      <c r="AL1293" s="27">
        <f t="shared" si="459"/>
        <v>8.6874566081974383</v>
      </c>
      <c r="AM1293" s="27">
        <f t="shared" si="459"/>
        <v>8.7880469629943505</v>
      </c>
      <c r="AN1293" s="27">
        <f t="shared" si="459"/>
        <v>8.9347006757618317</v>
      </c>
      <c r="AO1293" s="27">
        <f t="shared" si="459"/>
        <v>9.0634423963434738</v>
      </c>
      <c r="AP1293" s="27">
        <f t="shared" si="459"/>
        <v>9.1928246488044216</v>
      </c>
      <c r="AQ1293" s="27">
        <f t="shared" si="459"/>
        <v>9.3266545532806528</v>
      </c>
      <c r="AR1293" s="27">
        <f t="shared" si="459"/>
        <v>9.4652345471245862</v>
      </c>
      <c r="AS1293" s="27">
        <f t="shared" si="459"/>
        <v>9.6087436616936497</v>
      </c>
      <c r="AT1293" s="27">
        <f t="shared" si="459"/>
        <v>9.7317514569290591</v>
      </c>
      <c r="AU1293" s="27">
        <f t="shared" si="459"/>
        <v>9.8590070308306945</v>
      </c>
      <c r="AV1293" s="27">
        <f t="shared" si="459"/>
        <v>9.9986307715971563</v>
      </c>
      <c r="AW1293" s="27">
        <f t="shared" si="459"/>
        <v>10.145902749309721</v>
      </c>
      <c r="AY1293" s="79"/>
      <c r="AZ1293" s="79"/>
    </row>
    <row r="1294" spans="1:52" x14ac:dyDescent="0.25">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5">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5.8847857186566284</v>
      </c>
      <c r="T1295" s="27">
        <f t="shared" si="461"/>
        <v>5.8886494810801731</v>
      </c>
      <c r="U1295" s="27">
        <f t="shared" si="461"/>
        <v>5.8866482068813086</v>
      </c>
      <c r="V1295" s="27">
        <f t="shared" si="461"/>
        <v>5.8860770614116298</v>
      </c>
      <c r="W1295" s="27">
        <f t="shared" si="461"/>
        <v>5.892180559840666</v>
      </c>
      <c r="X1295" s="27">
        <f t="shared" si="461"/>
        <v>5.9020805842568986</v>
      </c>
      <c r="Y1295" s="27">
        <f t="shared" si="461"/>
        <v>5.9114936328900098</v>
      </c>
      <c r="Z1295" s="27">
        <f t="shared" si="461"/>
        <v>5.9205186300892922</v>
      </c>
      <c r="AA1295" s="27">
        <f t="shared" si="461"/>
        <v>5.9291136219386589</v>
      </c>
      <c r="AB1295" s="27">
        <f t="shared" si="461"/>
        <v>5.9374717954935692</v>
      </c>
      <c r="AC1295" s="27">
        <f t="shared" si="461"/>
        <v>5.9457483002000622</v>
      </c>
      <c r="AD1295" s="27">
        <f t="shared" si="461"/>
        <v>5.9539026070734851</v>
      </c>
      <c r="AE1295" s="27">
        <f t="shared" si="461"/>
        <v>5.9619466018244847</v>
      </c>
      <c r="AF1295" s="27">
        <f t="shared" si="461"/>
        <v>5.9699153791000308</v>
      </c>
      <c r="AG1295" s="27">
        <f t="shared" si="461"/>
        <v>5.9778572433933679</v>
      </c>
      <c r="AH1295" s="27">
        <f t="shared" si="461"/>
        <v>5.985706146014202</v>
      </c>
      <c r="AI1295" s="27">
        <f t="shared" si="461"/>
        <v>5.9935614590684843</v>
      </c>
      <c r="AJ1295" s="27">
        <f t="shared" si="461"/>
        <v>6.0013410939996996</v>
      </c>
      <c r="AK1295" s="27">
        <f t="shared" si="461"/>
        <v>6.0088472569358578</v>
      </c>
      <c r="AL1295" s="27">
        <f t="shared" si="461"/>
        <v>6.0160094164461331</v>
      </c>
      <c r="AM1295" s="27">
        <f t="shared" si="461"/>
        <v>6.022832433511998</v>
      </c>
      <c r="AN1295" s="27">
        <f t="shared" si="461"/>
        <v>6.0294512461286898</v>
      </c>
      <c r="AO1295" s="27">
        <f t="shared" si="461"/>
        <v>6.0356077934321695</v>
      </c>
      <c r="AP1295" s="27">
        <f t="shared" si="461"/>
        <v>6.0413482222350741</v>
      </c>
      <c r="AQ1295" s="27">
        <f t="shared" si="461"/>
        <v>6.0466918613182488</v>
      </c>
      <c r="AR1295" s="27">
        <f t="shared" si="461"/>
        <v>6.0515574414524611</v>
      </c>
      <c r="AS1295" s="27">
        <f t="shared" si="461"/>
        <v>6.0558555861112886</v>
      </c>
      <c r="AT1295" s="27">
        <f t="shared" si="461"/>
        <v>6.0593901167893724</v>
      </c>
      <c r="AU1295" s="27">
        <f t="shared" si="461"/>
        <v>6.0623617976958108</v>
      </c>
      <c r="AV1295" s="27">
        <f t="shared" si="461"/>
        <v>6.064852578551311</v>
      </c>
      <c r="AW1295" s="27">
        <f t="shared" si="461"/>
        <v>6.0667449066323131</v>
      </c>
      <c r="AY1295" s="79"/>
      <c r="AZ1295" s="79"/>
    </row>
    <row r="1296" spans="1:52" x14ac:dyDescent="0.25">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0.65691584576644568</v>
      </c>
      <c r="T1296" s="27">
        <f t="shared" si="462"/>
        <v>0.65734715573789559</v>
      </c>
      <c r="U1296" s="27">
        <f t="shared" si="462"/>
        <v>0.65712375444585047</v>
      </c>
      <c r="V1296" s="27">
        <f t="shared" si="462"/>
        <v>0.65705999774727075</v>
      </c>
      <c r="W1296" s="27">
        <f t="shared" si="462"/>
        <v>0.65774132838942712</v>
      </c>
      <c r="X1296" s="27">
        <f t="shared" si="462"/>
        <v>0.65884646343145248</v>
      </c>
      <c r="Y1296" s="27">
        <f t="shared" si="462"/>
        <v>0.65989723759718932</v>
      </c>
      <c r="Z1296" s="27">
        <f t="shared" si="462"/>
        <v>0.66090469376494909</v>
      </c>
      <c r="AA1296" s="27">
        <f t="shared" si="462"/>
        <v>0.6618641486389274</v>
      </c>
      <c r="AB1296" s="27">
        <f t="shared" si="462"/>
        <v>0.66279716759873064</v>
      </c>
      <c r="AC1296" s="27">
        <f t="shared" si="462"/>
        <v>0.66372106990362179</v>
      </c>
      <c r="AD1296" s="27">
        <f t="shared" si="462"/>
        <v>0.66463133132221675</v>
      </c>
      <c r="AE1296" s="27">
        <f t="shared" si="462"/>
        <v>0.66552927865077305</v>
      </c>
      <c r="AF1296" s="27">
        <f t="shared" si="462"/>
        <v>0.66641882948812903</v>
      </c>
      <c r="AG1296" s="27">
        <f t="shared" si="462"/>
        <v>0.66730537604201257</v>
      </c>
      <c r="AH1296" s="27">
        <f t="shared" si="462"/>
        <v>0.66818154532837415</v>
      </c>
      <c r="AI1296" s="27">
        <f t="shared" si="462"/>
        <v>0.66905843020838807</v>
      </c>
      <c r="AJ1296" s="27">
        <f t="shared" si="462"/>
        <v>0.6699268671753269</v>
      </c>
      <c r="AK1296" s="27">
        <f t="shared" si="462"/>
        <v>0.67076477659283273</v>
      </c>
      <c r="AL1296" s="27">
        <f t="shared" si="462"/>
        <v>0.67156428507065047</v>
      </c>
      <c r="AM1296" s="27">
        <f t="shared" si="462"/>
        <v>0.6723259352378419</v>
      </c>
      <c r="AN1296" s="27">
        <f t="shared" si="462"/>
        <v>0.67306479015897869</v>
      </c>
      <c r="AO1296" s="27">
        <f t="shared" si="462"/>
        <v>0.67375204262189237</v>
      </c>
      <c r="AP1296" s="27">
        <f t="shared" si="462"/>
        <v>0.67439284397344657</v>
      </c>
      <c r="AQ1296" s="27">
        <f t="shared" si="462"/>
        <v>0.67498935187630293</v>
      </c>
      <c r="AR1296" s="27">
        <f t="shared" si="462"/>
        <v>0.67553249428484918</v>
      </c>
      <c r="AS1296" s="27">
        <f t="shared" si="462"/>
        <v>0.67601229413972397</v>
      </c>
      <c r="AT1296" s="27">
        <f t="shared" si="462"/>
        <v>0.67640685212718299</v>
      </c>
      <c r="AU1296" s="27">
        <f t="shared" si="462"/>
        <v>0.67673857946090932</v>
      </c>
      <c r="AV1296" s="27">
        <f t="shared" si="462"/>
        <v>0.67701662414945629</v>
      </c>
      <c r="AW1296" s="27">
        <f t="shared" si="462"/>
        <v>0.67722786383790545</v>
      </c>
      <c r="AY1296" s="79"/>
      <c r="AZ1296" s="79"/>
    </row>
    <row r="1297" spans="1:52" x14ac:dyDescent="0.25">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0.73708994755228441</v>
      </c>
      <c r="R1297" s="27">
        <f t="shared" si="463"/>
        <v>0.74193942345928476</v>
      </c>
      <c r="S1297" s="27">
        <f t="shared" si="463"/>
        <v>0.74007952602842475</v>
      </c>
      <c r="T1297" s="27">
        <f t="shared" si="463"/>
        <v>0.74128077262948289</v>
      </c>
      <c r="U1297" s="27">
        <f t="shared" si="463"/>
        <v>0.74130689882986411</v>
      </c>
      <c r="V1297" s="27">
        <f t="shared" si="463"/>
        <v>0.74155861819547764</v>
      </c>
      <c r="W1297" s="27">
        <f t="shared" si="463"/>
        <v>0.74303319907362941</v>
      </c>
      <c r="X1297" s="27">
        <f t="shared" si="463"/>
        <v>0.74518075894465685</v>
      </c>
      <c r="Y1297" s="27">
        <f t="shared" si="463"/>
        <v>0.74719102851383168</v>
      </c>
      <c r="Z1297" s="27">
        <f t="shared" si="463"/>
        <v>0.74908656714505129</v>
      </c>
      <c r="AA1297" s="27">
        <f t="shared" si="463"/>
        <v>0.75086291077367695</v>
      </c>
      <c r="AB1297" s="27">
        <f t="shared" si="463"/>
        <v>0.75255945486175735</v>
      </c>
      <c r="AC1297" s="27">
        <f t="shared" si="463"/>
        <v>0.75420788601057287</v>
      </c>
      <c r="AD1297" s="27">
        <f t="shared" si="463"/>
        <v>0.75580285672374903</v>
      </c>
      <c r="AE1297" s="27">
        <f t="shared" si="463"/>
        <v>0.75734865066574497</v>
      </c>
      <c r="AF1297" s="27">
        <f t="shared" si="463"/>
        <v>0.75885367170761042</v>
      </c>
      <c r="AG1297" s="27">
        <f t="shared" si="463"/>
        <v>0.76032856611032751</v>
      </c>
      <c r="AH1297" s="27">
        <f t="shared" si="463"/>
        <v>0.76176257688347304</v>
      </c>
      <c r="AI1297" s="27">
        <f t="shared" si="463"/>
        <v>0.76317551711737452</v>
      </c>
      <c r="AJ1297" s="27">
        <f t="shared" si="463"/>
        <v>0.76455344542987214</v>
      </c>
      <c r="AK1297" s="27">
        <f t="shared" si="463"/>
        <v>0.76586111072592999</v>
      </c>
      <c r="AL1297" s="27">
        <f t="shared" si="463"/>
        <v>0.76708684793521442</v>
      </c>
      <c r="AM1297" s="27">
        <f t="shared" si="463"/>
        <v>0.76823284160332972</v>
      </c>
      <c r="AN1297" s="27">
        <f t="shared" si="463"/>
        <v>0.76932503241777406</v>
      </c>
      <c r="AO1297" s="27">
        <f t="shared" si="463"/>
        <v>0.77031720012885196</v>
      </c>
      <c r="AP1297" s="27">
        <f t="shared" si="463"/>
        <v>0.77121895639880822</v>
      </c>
      <c r="AQ1297" s="27">
        <f t="shared" si="463"/>
        <v>0.77203489986059293</v>
      </c>
      <c r="AR1297" s="27">
        <f t="shared" si="463"/>
        <v>0.77275123224512232</v>
      </c>
      <c r="AS1297" s="27">
        <f t="shared" si="463"/>
        <v>0.77335272644214581</v>
      </c>
      <c r="AT1297" s="27">
        <f t="shared" si="463"/>
        <v>0.7738048302400119</v>
      </c>
      <c r="AU1297" s="27">
        <f t="shared" si="463"/>
        <v>0.77414508571366714</v>
      </c>
      <c r="AV1297" s="27">
        <f t="shared" si="463"/>
        <v>0.77438926181090495</v>
      </c>
      <c r="AW1297" s="27">
        <f t="shared" si="463"/>
        <v>0.7745169633117015</v>
      </c>
      <c r="AY1297" s="79"/>
      <c r="AZ1297" s="79"/>
    </row>
    <row r="1298" spans="1:52" x14ac:dyDescent="0.25">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1.2248165826201782</v>
      </c>
      <c r="T1298" s="27">
        <f t="shared" si="464"/>
        <v>1.2268046213444594</v>
      </c>
      <c r="U1298" s="27">
        <f t="shared" si="464"/>
        <v>1.2268478596753989</v>
      </c>
      <c r="V1298" s="27">
        <f t="shared" si="464"/>
        <v>1.2272644501124084</v>
      </c>
      <c r="W1298" s="27">
        <f t="shared" si="464"/>
        <v>1.2297048515131437</v>
      </c>
      <c r="X1298" s="27">
        <f t="shared" si="464"/>
        <v>1.2332590194771185</v>
      </c>
      <c r="Y1298" s="27">
        <f t="shared" si="464"/>
        <v>1.2365859747802534</v>
      </c>
      <c r="Z1298" s="27">
        <f t="shared" si="464"/>
        <v>1.2397230527115592</v>
      </c>
      <c r="AA1298" s="27">
        <f t="shared" si="464"/>
        <v>1.2426628653347351</v>
      </c>
      <c r="AB1298" s="27">
        <f t="shared" si="464"/>
        <v>1.2454706113392466</v>
      </c>
      <c r="AC1298" s="27">
        <f t="shared" si="464"/>
        <v>1.2481987314065748</v>
      </c>
      <c r="AD1298" s="27">
        <f t="shared" si="464"/>
        <v>1.2508383755388417</v>
      </c>
      <c r="AE1298" s="27">
        <f t="shared" si="464"/>
        <v>1.2533966331137145</v>
      </c>
      <c r="AF1298" s="27">
        <f t="shared" si="464"/>
        <v>1.2558874123670754</v>
      </c>
      <c r="AG1298" s="27">
        <f t="shared" si="464"/>
        <v>1.2583283326445973</v>
      </c>
      <c r="AH1298" s="27">
        <f t="shared" si="464"/>
        <v>1.2607015913456321</v>
      </c>
      <c r="AI1298" s="27">
        <f t="shared" si="464"/>
        <v>1.263039978732216</v>
      </c>
      <c r="AJ1298" s="27">
        <f t="shared" si="464"/>
        <v>1.2653204221000602</v>
      </c>
      <c r="AK1298" s="27">
        <f t="shared" si="464"/>
        <v>1.2674845816029232</v>
      </c>
      <c r="AL1298" s="27">
        <f t="shared" si="464"/>
        <v>1.2695131517863503</v>
      </c>
      <c r="AM1298" s="27">
        <f t="shared" si="464"/>
        <v>1.271409748028943</v>
      </c>
      <c r="AN1298" s="27">
        <f t="shared" si="464"/>
        <v>1.2732173016415873</v>
      </c>
      <c r="AO1298" s="27">
        <f t="shared" si="464"/>
        <v>1.2748593190498922</v>
      </c>
      <c r="AP1298" s="27">
        <f t="shared" si="464"/>
        <v>1.2763517073596342</v>
      </c>
      <c r="AQ1298" s="27">
        <f t="shared" si="464"/>
        <v>1.2777020772149352</v>
      </c>
      <c r="AR1298" s="27">
        <f t="shared" si="464"/>
        <v>1.2788875927607413</v>
      </c>
      <c r="AS1298" s="27">
        <f t="shared" si="464"/>
        <v>1.2798830534388905</v>
      </c>
      <c r="AT1298" s="27">
        <f t="shared" si="464"/>
        <v>1.280631276040944</v>
      </c>
      <c r="AU1298" s="27">
        <f t="shared" si="464"/>
        <v>1.2811943919383622</v>
      </c>
      <c r="AV1298" s="27">
        <f t="shared" si="464"/>
        <v>1.2815984984194333</v>
      </c>
      <c r="AW1298" s="27">
        <f t="shared" si="464"/>
        <v>1.2818098418092996</v>
      </c>
      <c r="AY1298" s="79"/>
      <c r="AZ1298" s="79"/>
    </row>
    <row r="1299" spans="1:52" x14ac:dyDescent="0.25">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0.19381280191845884</v>
      </c>
      <c r="N1299" s="27">
        <f t="shared" si="465"/>
        <v>0.19411375969056655</v>
      </c>
      <c r="O1299" s="27">
        <f t="shared" si="465"/>
        <v>0.19368291106027893</v>
      </c>
      <c r="P1299" s="27">
        <f t="shared" si="465"/>
        <v>0.19253602379697465</v>
      </c>
      <c r="Q1299" s="27">
        <f t="shared" si="465"/>
        <v>0.19190012409058904</v>
      </c>
      <c r="R1299" s="27">
        <f t="shared" si="465"/>
        <v>0.19132863754616411</v>
      </c>
      <c r="S1299" s="27">
        <f t="shared" si="465"/>
        <v>0.18208940984408351</v>
      </c>
      <c r="T1299" s="27">
        <f t="shared" si="465"/>
        <v>0.18650458380292187</v>
      </c>
      <c r="U1299" s="27">
        <f t="shared" si="465"/>
        <v>0.18782509427816671</v>
      </c>
      <c r="V1299" s="27">
        <f t="shared" si="465"/>
        <v>0.18698737185003164</v>
      </c>
      <c r="W1299" s="27">
        <f t="shared" si="465"/>
        <v>0.18698411982517998</v>
      </c>
      <c r="X1299" s="27">
        <f t="shared" si="465"/>
        <v>0.18702146626487534</v>
      </c>
      <c r="Y1299" s="27">
        <f t="shared" si="465"/>
        <v>0.18748754964144224</v>
      </c>
      <c r="Z1299" s="27">
        <f t="shared" si="465"/>
        <v>0.18825410052969024</v>
      </c>
      <c r="AA1299" s="27">
        <f t="shared" si="465"/>
        <v>0.18932518762803624</v>
      </c>
      <c r="AB1299" s="27">
        <f t="shared" si="465"/>
        <v>0.19096000643163408</v>
      </c>
      <c r="AC1299" s="27">
        <f t="shared" si="465"/>
        <v>0.19319120458740052</v>
      </c>
      <c r="AD1299" s="27">
        <f t="shared" si="465"/>
        <v>0.1959108618030003</v>
      </c>
      <c r="AE1299" s="27">
        <f t="shared" si="465"/>
        <v>0.19881233317460748</v>
      </c>
      <c r="AF1299" s="27">
        <f t="shared" si="465"/>
        <v>0.20192996022191315</v>
      </c>
      <c r="AG1299" s="27">
        <f t="shared" si="465"/>
        <v>0.20562379742400483</v>
      </c>
      <c r="AH1299" s="27">
        <f t="shared" si="465"/>
        <v>0.20956569929071434</v>
      </c>
      <c r="AI1299" s="27">
        <f t="shared" si="465"/>
        <v>0.21376572448369915</v>
      </c>
      <c r="AJ1299" s="27">
        <f t="shared" si="465"/>
        <v>0.21826085665065206</v>
      </c>
      <c r="AK1299" s="27">
        <f t="shared" si="465"/>
        <v>0.22297970925859958</v>
      </c>
      <c r="AL1299" s="27">
        <f t="shared" si="465"/>
        <v>0.22775066267657273</v>
      </c>
      <c r="AM1299" s="27">
        <f t="shared" si="465"/>
        <v>0.23250696889867636</v>
      </c>
      <c r="AN1299" s="27">
        <f t="shared" si="465"/>
        <v>0.23749371595586077</v>
      </c>
      <c r="AO1299" s="27">
        <f t="shared" si="465"/>
        <v>0.24236103449740087</v>
      </c>
      <c r="AP1299" s="27">
        <f t="shared" si="465"/>
        <v>0.24742786738237058</v>
      </c>
      <c r="AQ1299" s="27">
        <f t="shared" si="465"/>
        <v>0.25277258101926975</v>
      </c>
      <c r="AR1299" s="27">
        <f t="shared" si="465"/>
        <v>0.25841946779016939</v>
      </c>
      <c r="AS1299" s="27">
        <f t="shared" si="465"/>
        <v>0.26439288061785843</v>
      </c>
      <c r="AT1299" s="27">
        <f t="shared" si="465"/>
        <v>0.27023296917478923</v>
      </c>
      <c r="AU1299" s="27">
        <f t="shared" si="465"/>
        <v>0.27640509451857076</v>
      </c>
      <c r="AV1299" s="27">
        <f t="shared" si="465"/>
        <v>0.28308746416676767</v>
      </c>
      <c r="AW1299" s="27">
        <f t="shared" si="465"/>
        <v>0.29022122923830351</v>
      </c>
      <c r="AY1299" s="79"/>
      <c r="AZ1299" s="79"/>
    </row>
    <row r="1300" spans="1:52" x14ac:dyDescent="0.25">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5">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5">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5">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5">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5">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5">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5">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5">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5">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5">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5">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5">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5">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5">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5">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5">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5">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0.66039158293445122</v>
      </c>
      <c r="U1317" s="27">
        <f t="shared" si="483"/>
        <v>0.66012485501396989</v>
      </c>
      <c r="V1317" s="27">
        <f t="shared" si="483"/>
        <v>0.66001604443693607</v>
      </c>
      <c r="W1317" s="27">
        <f t="shared" si="483"/>
        <v>0.66000803259775342</v>
      </c>
      <c r="X1317" s="27">
        <f t="shared" si="483"/>
        <v>0.65995306968895251</v>
      </c>
      <c r="Y1317" s="27">
        <f t="shared" si="483"/>
        <v>0.65989231152474426</v>
      </c>
      <c r="Z1317" s="27">
        <f t="shared" si="483"/>
        <v>0.65981330479222333</v>
      </c>
      <c r="AA1317" s="27">
        <f t="shared" si="483"/>
        <v>0.65972188784689145</v>
      </c>
      <c r="AB1317" s="27">
        <f t="shared" si="483"/>
        <v>0.65961794681665253</v>
      </c>
      <c r="AC1317" s="27">
        <f t="shared" si="483"/>
        <v>0.6594892152950852</v>
      </c>
      <c r="AD1317" s="27">
        <f t="shared" si="483"/>
        <v>0.6593345235600977</v>
      </c>
      <c r="AE1317" s="27">
        <f t="shared" si="483"/>
        <v>0.65915972521366661</v>
      </c>
      <c r="AF1317" s="27">
        <f t="shared" si="483"/>
        <v>0.65897942064289072</v>
      </c>
      <c r="AG1317" s="27">
        <f t="shared" si="483"/>
        <v>0.65879234496764993</v>
      </c>
      <c r="AH1317" s="27">
        <f t="shared" si="483"/>
        <v>0.65858323539455099</v>
      </c>
      <c r="AI1317" s="27">
        <f t="shared" si="483"/>
        <v>0.65836741303606172</v>
      </c>
      <c r="AJ1317" s="27">
        <f t="shared" si="483"/>
        <v>0.65814483062045515</v>
      </c>
      <c r="AK1317" s="27">
        <f t="shared" si="483"/>
        <v>0.65791464997715865</v>
      </c>
      <c r="AL1317" s="27">
        <f t="shared" si="483"/>
        <v>0.65768062666006832</v>
      </c>
      <c r="AM1317" s="27">
        <f t="shared" si="483"/>
        <v>0.65744992525727552</v>
      </c>
      <c r="AN1317" s="27">
        <f t="shared" si="483"/>
        <v>0.65722500654070048</v>
      </c>
      <c r="AO1317" s="27">
        <f t="shared" si="483"/>
        <v>0.65699640895938582</v>
      </c>
      <c r="AP1317" s="27">
        <f t="shared" si="483"/>
        <v>0.65677752523944621</v>
      </c>
      <c r="AQ1317" s="27">
        <f t="shared" si="483"/>
        <v>0.65655657817639124</v>
      </c>
      <c r="AR1317" s="27">
        <f t="shared" si="483"/>
        <v>0.6563311525365817</v>
      </c>
      <c r="AS1317" s="27">
        <f t="shared" si="483"/>
        <v>0.6561010468643812</v>
      </c>
      <c r="AT1317" s="27">
        <f t="shared" si="483"/>
        <v>0.65586614028060841</v>
      </c>
      <c r="AU1317" s="27">
        <f t="shared" si="483"/>
        <v>0.65564197188652584</v>
      </c>
      <c r="AV1317" s="27">
        <f t="shared" si="483"/>
        <v>0.65541322084476272</v>
      </c>
      <c r="AW1317" s="27">
        <f t="shared" si="483"/>
        <v>0.6551749257339966</v>
      </c>
      <c r="AY1317" s="79"/>
      <c r="AZ1317" s="79"/>
    </row>
    <row r="1318" spans="1:52" x14ac:dyDescent="0.25">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8.7171688947347593E-3</v>
      </c>
      <c r="U1318" s="27">
        <f t="shared" si="484"/>
        <v>8.7136480861844043E-3</v>
      </c>
      <c r="V1318" s="27">
        <f t="shared" si="484"/>
        <v>8.7122117865675586E-3</v>
      </c>
      <c r="W1318" s="27">
        <f t="shared" si="484"/>
        <v>8.7121060302903473E-3</v>
      </c>
      <c r="X1318" s="27">
        <f t="shared" si="484"/>
        <v>8.7113805198941741E-3</v>
      </c>
      <c r="Y1318" s="27">
        <f t="shared" si="484"/>
        <v>8.7105785121266242E-3</v>
      </c>
      <c r="Z1318" s="27">
        <f t="shared" si="484"/>
        <v>8.7095356232573494E-3</v>
      </c>
      <c r="AA1318" s="27">
        <f t="shared" si="484"/>
        <v>8.7083289195789663E-3</v>
      </c>
      <c r="AB1318" s="27">
        <f t="shared" si="484"/>
        <v>8.7069568979798173E-3</v>
      </c>
      <c r="AC1318" s="27">
        <f t="shared" si="484"/>
        <v>8.7052576418951266E-3</v>
      </c>
      <c r="AD1318" s="27">
        <f t="shared" si="484"/>
        <v>8.7032157109932905E-3</v>
      </c>
      <c r="AE1318" s="27">
        <f t="shared" si="484"/>
        <v>8.7009083728204015E-3</v>
      </c>
      <c r="AF1318" s="27">
        <f t="shared" si="484"/>
        <v>8.6985283524861606E-3</v>
      </c>
      <c r="AG1318" s="27">
        <f t="shared" si="484"/>
        <v>8.6960589535729806E-3</v>
      </c>
      <c r="AH1318" s="27">
        <f t="shared" si="484"/>
        <v>8.6932987072080737E-3</v>
      </c>
      <c r="AI1318" s="27">
        <f t="shared" si="484"/>
        <v>8.6904498520760185E-3</v>
      </c>
      <c r="AJ1318" s="27">
        <f t="shared" si="484"/>
        <v>8.6875117641900101E-3</v>
      </c>
      <c r="AK1318" s="27">
        <f t="shared" si="484"/>
        <v>8.6844733796984964E-3</v>
      </c>
      <c r="AL1318" s="27">
        <f t="shared" si="484"/>
        <v>8.681384271912904E-3</v>
      </c>
      <c r="AM1318" s="27">
        <f t="shared" si="484"/>
        <v>8.6783390133960397E-3</v>
      </c>
      <c r="AN1318" s="27">
        <f t="shared" si="484"/>
        <v>8.6753700863372481E-3</v>
      </c>
      <c r="AO1318" s="27">
        <f t="shared" si="484"/>
        <v>8.6723525982638945E-3</v>
      </c>
      <c r="AP1318" s="27">
        <f t="shared" si="484"/>
        <v>8.6694633331606923E-3</v>
      </c>
      <c r="AQ1318" s="27">
        <f t="shared" si="484"/>
        <v>8.6665468319283654E-3</v>
      </c>
      <c r="AR1318" s="27">
        <f t="shared" si="484"/>
        <v>8.6635712134828791E-3</v>
      </c>
      <c r="AS1318" s="27">
        <f t="shared" si="484"/>
        <v>8.6605338186098325E-3</v>
      </c>
      <c r="AT1318" s="27">
        <f t="shared" si="484"/>
        <v>8.6574330517040325E-3</v>
      </c>
      <c r="AU1318" s="27">
        <f t="shared" si="484"/>
        <v>8.6544740289021416E-3</v>
      </c>
      <c r="AV1318" s="27">
        <f t="shared" si="484"/>
        <v>8.6514545151508693E-3</v>
      </c>
      <c r="AW1318" s="27">
        <f t="shared" si="484"/>
        <v>8.6483090196887574E-3</v>
      </c>
      <c r="AY1318" s="79"/>
      <c r="AZ1318" s="79"/>
    </row>
    <row r="1319" spans="1:52" x14ac:dyDescent="0.25">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1.2019035107607592</v>
      </c>
      <c r="M1319" s="27">
        <f t="shared" si="485"/>
        <v>1.2088775122881088</v>
      </c>
      <c r="N1319" s="27">
        <f t="shared" si="485"/>
        <v>1.2055442230548152</v>
      </c>
      <c r="O1319" s="27">
        <f t="shared" si="485"/>
        <v>1.1958435838326278</v>
      </c>
      <c r="P1319" s="27">
        <f t="shared" si="485"/>
        <v>1.1799964998501222</v>
      </c>
      <c r="Q1319" s="27">
        <f t="shared" si="485"/>
        <v>1.1697766221705692</v>
      </c>
      <c r="R1319" s="27">
        <f t="shared" si="485"/>
        <v>1.1606871439933115</v>
      </c>
      <c r="S1319" s="27">
        <f t="shared" si="485"/>
        <v>1.0578594718744427</v>
      </c>
      <c r="T1319" s="27">
        <f t="shared" si="485"/>
        <v>1.0973838748296381</v>
      </c>
      <c r="U1319" s="27">
        <f t="shared" si="485"/>
        <v>1.1052764597150242</v>
      </c>
      <c r="V1319" s="27">
        <f t="shared" si="485"/>
        <v>1.0929404436344576</v>
      </c>
      <c r="W1319" s="27">
        <f t="shared" si="485"/>
        <v>1.090380156193564</v>
      </c>
      <c r="X1319" s="27">
        <f t="shared" si="485"/>
        <v>1.0891996012432479</v>
      </c>
      <c r="Y1319" s="27">
        <f t="shared" si="485"/>
        <v>1.0918646836966448</v>
      </c>
      <c r="Z1319" s="27">
        <f t="shared" si="485"/>
        <v>1.0971706289277323</v>
      </c>
      <c r="AA1319" s="27">
        <f t="shared" si="485"/>
        <v>1.105121486470156</v>
      </c>
      <c r="AB1319" s="27">
        <f t="shared" si="485"/>
        <v>1.1181562354319485</v>
      </c>
      <c r="AC1319" s="27">
        <f t="shared" si="485"/>
        <v>1.1365671550959868</v>
      </c>
      <c r="AD1319" s="27">
        <f t="shared" si="485"/>
        <v>1.1553263610266549</v>
      </c>
      <c r="AE1319" s="27">
        <f t="shared" si="485"/>
        <v>1.175329543863092</v>
      </c>
      <c r="AF1319" s="27">
        <f t="shared" si="485"/>
        <v>1.1968620587668248</v>
      </c>
      <c r="AG1319" s="27">
        <f t="shared" si="485"/>
        <v>1.2231295260045483</v>
      </c>
      <c r="AH1319" s="27">
        <f t="shared" si="485"/>
        <v>1.2510673590803638</v>
      </c>
      <c r="AI1319" s="27">
        <f t="shared" si="485"/>
        <v>1.2807440076326042</v>
      </c>
      <c r="AJ1319" s="27">
        <f t="shared" si="485"/>
        <v>1.3124068130580511</v>
      </c>
      <c r="AK1319" s="27">
        <f t="shared" si="485"/>
        <v>1.3453116910342116</v>
      </c>
      <c r="AL1319" s="27">
        <f t="shared" si="485"/>
        <v>1.3779080495884406</v>
      </c>
      <c r="AM1319" s="27">
        <f t="shared" si="485"/>
        <v>1.4096151274352577</v>
      </c>
      <c r="AN1319" s="27">
        <f t="shared" si="485"/>
        <v>1.4452347428269905</v>
      </c>
      <c r="AO1319" s="27">
        <f t="shared" si="485"/>
        <v>1.4791723799322345</v>
      </c>
      <c r="AP1319" s="27">
        <f t="shared" si="485"/>
        <v>1.5141286387945283</v>
      </c>
      <c r="AQ1319" s="27">
        <f t="shared" si="485"/>
        <v>1.5507224986935915</v>
      </c>
      <c r="AR1319" s="27">
        <f t="shared" si="485"/>
        <v>1.5890713222112618</v>
      </c>
      <c r="AS1319" s="27">
        <f t="shared" si="485"/>
        <v>1.6292805192498721</v>
      </c>
      <c r="AT1319" s="27">
        <f t="shared" si="485"/>
        <v>1.6674720419011457</v>
      </c>
      <c r="AU1319" s="27">
        <f t="shared" si="485"/>
        <v>1.7074878820800576</v>
      </c>
      <c r="AV1319" s="27">
        <f t="shared" si="485"/>
        <v>1.7507149817502461</v>
      </c>
      <c r="AW1319" s="27">
        <f t="shared" si="485"/>
        <v>1.7965342054970324</v>
      </c>
      <c r="AY1319" s="79"/>
      <c r="AZ1319" s="79"/>
    </row>
    <row r="1320" spans="1:52" x14ac:dyDescent="0.25">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4.3975799639737021</v>
      </c>
      <c r="L1320" s="27">
        <f t="shared" si="489"/>
        <v>4.3787767883653972</v>
      </c>
      <c r="M1320" s="27">
        <f t="shared" si="489"/>
        <v>4.3752716537638934</v>
      </c>
      <c r="N1320" s="27">
        <f t="shared" si="489"/>
        <v>4.3473821211305586</v>
      </c>
      <c r="O1320" s="27">
        <f t="shared" si="489"/>
        <v>4.3052096453824609</v>
      </c>
      <c r="P1320" s="27">
        <f t="shared" si="489"/>
        <v>4.2496956169043703</v>
      </c>
      <c r="Q1320" s="27">
        <f t="shared" si="489"/>
        <v>4.2083609134426787</v>
      </c>
      <c r="R1320" s="27">
        <f t="shared" si="489"/>
        <v>4.1703852155628232</v>
      </c>
      <c r="S1320" s="27">
        <f t="shared" si="489"/>
        <v>3.9075902533738627</v>
      </c>
      <c r="T1320" s="27">
        <f t="shared" si="489"/>
        <v>3.9871353065033701</v>
      </c>
      <c r="U1320" s="27">
        <f t="shared" si="489"/>
        <v>3.9924203988025355</v>
      </c>
      <c r="V1320" s="27">
        <f t="shared" si="489"/>
        <v>3.9526302841151368</v>
      </c>
      <c r="W1320" s="27">
        <f t="shared" si="489"/>
        <v>3.9370249397723454</v>
      </c>
      <c r="X1320" s="27">
        <f t="shared" si="489"/>
        <v>3.9257065938812463</v>
      </c>
      <c r="Y1320" s="27">
        <f t="shared" si="489"/>
        <v>3.9226508774114852</v>
      </c>
      <c r="Z1320" s="27">
        <f t="shared" si="489"/>
        <v>3.9251042781166197</v>
      </c>
      <c r="AA1320" s="27">
        <f t="shared" si="489"/>
        <v>3.9329563082523329</v>
      </c>
      <c r="AB1320" s="27">
        <f t="shared" si="489"/>
        <v>3.9514231257436618</v>
      </c>
      <c r="AC1320" s="27">
        <f t="shared" si="489"/>
        <v>3.9809754183210502</v>
      </c>
      <c r="AD1320" s="27">
        <f t="shared" si="489"/>
        <v>4.0018537243413661</v>
      </c>
      <c r="AE1320" s="27">
        <f t="shared" si="489"/>
        <v>4.0241895336983875</v>
      </c>
      <c r="AF1320" s="27">
        <f t="shared" si="489"/>
        <v>4.0484852464543772</v>
      </c>
      <c r="AG1320" s="27">
        <f t="shared" si="489"/>
        <v>4.0812125382068691</v>
      </c>
      <c r="AH1320" s="27">
        <f t="shared" si="489"/>
        <v>4.115781626959512</v>
      </c>
      <c r="AI1320" s="27">
        <f t="shared" si="489"/>
        <v>4.1522199223126863</v>
      </c>
      <c r="AJ1320" s="27">
        <f t="shared" si="489"/>
        <v>4.1908416110982678</v>
      </c>
      <c r="AK1320" s="27">
        <f t="shared" si="489"/>
        <v>4.2299557557959808</v>
      </c>
      <c r="AL1320" s="27">
        <f t="shared" si="489"/>
        <v>4.2664208573945261</v>
      </c>
      <c r="AM1320" s="27">
        <f t="shared" si="489"/>
        <v>4.299120305865852</v>
      </c>
      <c r="AN1320" s="27">
        <f t="shared" si="489"/>
        <v>4.3438788790373417</v>
      </c>
      <c r="AO1320" s="27">
        <f t="shared" si="489"/>
        <v>4.3837338214005754</v>
      </c>
      <c r="AP1320" s="27">
        <f t="shared" si="489"/>
        <v>4.4237784841678307</v>
      </c>
      <c r="AQ1320" s="27">
        <f t="shared" si="489"/>
        <v>4.4650732272283227</v>
      </c>
      <c r="AR1320" s="27">
        <f t="shared" si="489"/>
        <v>4.507687721753241</v>
      </c>
      <c r="AS1320" s="27">
        <f t="shared" si="489"/>
        <v>4.5516564054237598</v>
      </c>
      <c r="AT1320" s="27">
        <f t="shared" si="489"/>
        <v>4.5899253963487059</v>
      </c>
      <c r="AU1320" s="27">
        <f t="shared" si="489"/>
        <v>4.6293766555987865</v>
      </c>
      <c r="AV1320" s="27">
        <f t="shared" si="489"/>
        <v>4.6722962096236991</v>
      </c>
      <c r="AW1320" s="27">
        <f t="shared" si="489"/>
        <v>4.7173668497342875</v>
      </c>
      <c r="AY1320" s="79"/>
      <c r="AZ1320" s="79"/>
    </row>
    <row r="1321" spans="1:52" x14ac:dyDescent="0.25">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2.2783509611238567E-4</v>
      </c>
      <c r="U1321" s="27">
        <f t="shared" si="490"/>
        <v>2.2774307497981961E-4</v>
      </c>
      <c r="V1321" s="27">
        <f t="shared" si="490"/>
        <v>2.2770553533074295E-4</v>
      </c>
      <c r="W1321" s="27">
        <f t="shared" si="490"/>
        <v>2.2770277124622491E-4</v>
      </c>
      <c r="X1321" s="27">
        <f t="shared" si="490"/>
        <v>2.2768380904268856E-4</v>
      </c>
      <c r="Y1321" s="27">
        <f t="shared" si="490"/>
        <v>2.2766284747603672E-4</v>
      </c>
      <c r="Z1321" s="27">
        <f t="shared" si="490"/>
        <v>2.2763559015331699E-4</v>
      </c>
      <c r="AA1321" s="27">
        <f t="shared" si="490"/>
        <v>2.2760405130717757E-4</v>
      </c>
      <c r="AB1321" s="27">
        <f t="shared" si="490"/>
        <v>2.2756819165174511E-4</v>
      </c>
      <c r="AC1321" s="27">
        <f t="shared" si="490"/>
        <v>2.2752377927680445E-4</v>
      </c>
      <c r="AD1321" s="27">
        <f t="shared" si="490"/>
        <v>2.2747041062823363E-4</v>
      </c>
      <c r="AE1321" s="27">
        <f t="shared" si="490"/>
        <v>2.2741010519871499E-4</v>
      </c>
      <c r="AF1321" s="27">
        <f t="shared" si="490"/>
        <v>2.2734790012179722E-4</v>
      </c>
      <c r="AG1321" s="27">
        <f t="shared" si="490"/>
        <v>2.2728335901383927E-4</v>
      </c>
      <c r="AH1321" s="27">
        <f t="shared" si="490"/>
        <v>2.2721121621112006E-4</v>
      </c>
      <c r="AI1321" s="27">
        <f t="shared" si="490"/>
        <v>2.2713675749744128E-4</v>
      </c>
      <c r="AJ1321" s="27">
        <f t="shared" si="490"/>
        <v>2.2705996656405698E-4</v>
      </c>
      <c r="AK1321" s="27">
        <f t="shared" si="490"/>
        <v>2.269805542421197E-4</v>
      </c>
      <c r="AL1321" s="27">
        <f t="shared" si="490"/>
        <v>2.2689981619772353E-4</v>
      </c>
      <c r="AM1321" s="27">
        <f t="shared" si="490"/>
        <v>2.2682022421376E-4</v>
      </c>
      <c r="AN1321" s="27">
        <f t="shared" si="490"/>
        <v>2.2674262725654165E-4</v>
      </c>
      <c r="AO1321" s="27">
        <f t="shared" si="490"/>
        <v>2.2666376109098805E-4</v>
      </c>
      <c r="AP1321" s="27">
        <f t="shared" si="490"/>
        <v>2.2658824620760891E-4</v>
      </c>
      <c r="AQ1321" s="27">
        <f t="shared" si="490"/>
        <v>2.2651201947085492E-4</v>
      </c>
      <c r="AR1321" s="27">
        <f t="shared" si="490"/>
        <v>2.2643424762512071E-4</v>
      </c>
      <c r="AS1321" s="27">
        <f t="shared" si="490"/>
        <v>2.2635486116821148E-4</v>
      </c>
      <c r="AT1321" s="27">
        <f t="shared" si="490"/>
        <v>2.2627381839680988E-4</v>
      </c>
      <c r="AU1321" s="27">
        <f t="shared" si="490"/>
        <v>2.2619648030085141E-4</v>
      </c>
      <c r="AV1321" s="27">
        <f t="shared" si="490"/>
        <v>2.2611756119144313E-4</v>
      </c>
      <c r="AW1321" s="27">
        <f t="shared" si="490"/>
        <v>2.2603534937822882E-4</v>
      </c>
      <c r="AY1321" s="79"/>
      <c r="AZ1321" s="79"/>
    </row>
    <row r="1322" spans="1:52" x14ac:dyDescent="0.25">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1.503711634341746E-6</v>
      </c>
      <c r="U1322" s="27">
        <f t="shared" si="491"/>
        <v>1.5031042948668096E-6</v>
      </c>
      <c r="V1322" s="27">
        <f t="shared" si="491"/>
        <v>1.5028565331829037E-6</v>
      </c>
      <c r="W1322" s="27">
        <f t="shared" si="491"/>
        <v>1.502838290225085E-6</v>
      </c>
      <c r="X1322" s="27">
        <f t="shared" si="491"/>
        <v>1.5027131396817448E-6</v>
      </c>
      <c r="Y1322" s="27">
        <f t="shared" si="491"/>
        <v>1.5025747933418428E-6</v>
      </c>
      <c r="Z1322" s="27">
        <f t="shared" si="491"/>
        <v>1.5023948950118924E-6</v>
      </c>
      <c r="AA1322" s="27">
        <f t="shared" si="491"/>
        <v>1.5021867386273718E-6</v>
      </c>
      <c r="AB1322" s="27">
        <f t="shared" si="491"/>
        <v>1.5019500649015182E-6</v>
      </c>
      <c r="AC1322" s="27">
        <f t="shared" si="491"/>
        <v>1.5016569432269093E-6</v>
      </c>
      <c r="AD1322" s="27">
        <f t="shared" si="491"/>
        <v>1.5013047101463422E-6</v>
      </c>
      <c r="AE1322" s="27">
        <f t="shared" si="491"/>
        <v>1.5009066943115193E-6</v>
      </c>
      <c r="AF1322" s="27">
        <f t="shared" si="491"/>
        <v>1.5004961408038625E-6</v>
      </c>
      <c r="AG1322" s="27">
        <f t="shared" si="491"/>
        <v>1.5000701694913394E-6</v>
      </c>
      <c r="AH1322" s="27">
        <f t="shared" si="491"/>
        <v>1.4995940269933923E-6</v>
      </c>
      <c r="AI1322" s="27">
        <f t="shared" si="491"/>
        <v>1.4991025994831128E-6</v>
      </c>
      <c r="AJ1322" s="27">
        <f t="shared" si="491"/>
        <v>1.4985957793227763E-6</v>
      </c>
      <c r="AK1322" s="27">
        <f t="shared" si="491"/>
        <v>1.4980716579979906E-6</v>
      </c>
      <c r="AL1322" s="27">
        <f t="shared" si="491"/>
        <v>1.4975387869049757E-6</v>
      </c>
      <c r="AM1322" s="27">
        <f t="shared" si="491"/>
        <v>1.4970134798108165E-6</v>
      </c>
      <c r="AN1322" s="27">
        <f t="shared" si="491"/>
        <v>1.4965013398931751E-6</v>
      </c>
      <c r="AO1322" s="27">
        <f t="shared" si="491"/>
        <v>1.4959808232005212E-6</v>
      </c>
      <c r="AP1322" s="27">
        <f t="shared" si="491"/>
        <v>1.495482424970219E-6</v>
      </c>
      <c r="AQ1322" s="27">
        <f t="shared" si="491"/>
        <v>1.4949793285076428E-6</v>
      </c>
      <c r="AR1322" s="27">
        <f t="shared" si="491"/>
        <v>1.4944660343257967E-6</v>
      </c>
      <c r="AS1322" s="27">
        <f t="shared" si="491"/>
        <v>1.4939420837101961E-6</v>
      </c>
      <c r="AT1322" s="27">
        <f t="shared" si="491"/>
        <v>1.4934072014189454E-6</v>
      </c>
      <c r="AU1322" s="27">
        <f t="shared" si="491"/>
        <v>1.4928967699856194E-6</v>
      </c>
      <c r="AV1322" s="27">
        <f t="shared" si="491"/>
        <v>1.4923759038635249E-6</v>
      </c>
      <c r="AW1322" s="27">
        <f t="shared" si="491"/>
        <v>1.4918333058963104E-6</v>
      </c>
      <c r="AY1322" s="79"/>
      <c r="AZ1322" s="79"/>
    </row>
    <row r="1323" spans="1:52" x14ac:dyDescent="0.25">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0.20732835560623097</v>
      </c>
      <c r="M1323" s="27">
        <f t="shared" si="492"/>
        <v>0.20853137086969875</v>
      </c>
      <c r="N1323" s="27">
        <f t="shared" si="492"/>
        <v>0.20795637847695561</v>
      </c>
      <c r="O1323" s="27">
        <f t="shared" si="492"/>
        <v>0.20628301821112829</v>
      </c>
      <c r="P1323" s="27">
        <f t="shared" si="492"/>
        <v>0.20354939622414608</v>
      </c>
      <c r="Q1323" s="27">
        <f t="shared" si="492"/>
        <v>0.20178646732442315</v>
      </c>
      <c r="R1323" s="27">
        <f t="shared" si="492"/>
        <v>0.20021853233884623</v>
      </c>
      <c r="S1323" s="27">
        <f t="shared" si="492"/>
        <v>0.18248075889834134</v>
      </c>
      <c r="T1323" s="27">
        <f t="shared" si="492"/>
        <v>0.18929871840811252</v>
      </c>
      <c r="U1323" s="27">
        <f t="shared" si="492"/>
        <v>0.19066018930084169</v>
      </c>
      <c r="V1323" s="27">
        <f t="shared" si="492"/>
        <v>0.18853222652694393</v>
      </c>
      <c r="W1323" s="27">
        <f t="shared" si="492"/>
        <v>0.18809057694338979</v>
      </c>
      <c r="X1323" s="27">
        <f t="shared" si="492"/>
        <v>0.18788693121446026</v>
      </c>
      <c r="Y1323" s="27">
        <f t="shared" si="492"/>
        <v>0.18834665793767122</v>
      </c>
      <c r="Z1323" s="27">
        <f t="shared" si="492"/>
        <v>0.18926193349003381</v>
      </c>
      <c r="AA1323" s="27">
        <f t="shared" si="492"/>
        <v>0.19063345641610194</v>
      </c>
      <c r="AB1323" s="27">
        <f t="shared" si="492"/>
        <v>0.19288195061201113</v>
      </c>
      <c r="AC1323" s="27">
        <f t="shared" si="492"/>
        <v>0.19605783425405765</v>
      </c>
      <c r="AD1323" s="27">
        <f t="shared" si="492"/>
        <v>0.19929379727709792</v>
      </c>
      <c r="AE1323" s="27">
        <f t="shared" si="492"/>
        <v>0.20274434631638333</v>
      </c>
      <c r="AF1323" s="27">
        <f t="shared" si="492"/>
        <v>0.20645870513727727</v>
      </c>
      <c r="AG1323" s="27">
        <f t="shared" si="492"/>
        <v>0.21098984323578454</v>
      </c>
      <c r="AH1323" s="27">
        <f t="shared" si="492"/>
        <v>0.21580911944136272</v>
      </c>
      <c r="AI1323" s="27">
        <f t="shared" si="492"/>
        <v>0.22092834131662423</v>
      </c>
      <c r="AJ1323" s="27">
        <f t="shared" si="492"/>
        <v>0.22639017525251376</v>
      </c>
      <c r="AK1323" s="27">
        <f t="shared" si="492"/>
        <v>0.23206626670340147</v>
      </c>
      <c r="AL1323" s="27">
        <f t="shared" si="492"/>
        <v>0.23768913855400603</v>
      </c>
      <c r="AM1323" s="27">
        <f t="shared" si="492"/>
        <v>0.24315860948258192</v>
      </c>
      <c r="AN1323" s="27">
        <f t="shared" si="492"/>
        <v>0.24930299313765589</v>
      </c>
      <c r="AO1323" s="27">
        <f t="shared" si="492"/>
        <v>0.25515723553831038</v>
      </c>
      <c r="AP1323" s="27">
        <f t="shared" si="492"/>
        <v>0.26118719019205611</v>
      </c>
      <c r="AQ1323" s="27">
        <f t="shared" si="492"/>
        <v>0.26749963102464441</v>
      </c>
      <c r="AR1323" s="27">
        <f t="shared" si="492"/>
        <v>0.27411480308144259</v>
      </c>
      <c r="AS1323" s="27">
        <f t="shared" si="492"/>
        <v>0.28105088957060298</v>
      </c>
      <c r="AT1323" s="27">
        <f t="shared" si="492"/>
        <v>0.28763892722794754</v>
      </c>
      <c r="AU1323" s="27">
        <f t="shared" si="492"/>
        <v>0.29454165965880996</v>
      </c>
      <c r="AV1323" s="27">
        <f t="shared" si="492"/>
        <v>0.30199833435191742</v>
      </c>
      <c r="AW1323" s="27">
        <f t="shared" si="492"/>
        <v>0.30990215044823805</v>
      </c>
      <c r="AY1323" s="79"/>
      <c r="AZ1323" s="79"/>
    </row>
    <row r="1324" spans="1:52" x14ac:dyDescent="0.25">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5">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0.10241190935921568</v>
      </c>
      <c r="U1325" s="27">
        <f t="shared" si="500"/>
        <v>0.10309890115255108</v>
      </c>
      <c r="V1325" s="27">
        <f t="shared" si="500"/>
        <v>0.10337915667778921</v>
      </c>
      <c r="W1325" s="27">
        <f t="shared" si="500"/>
        <v>0.1033997921919048</v>
      </c>
      <c r="X1325" s="27">
        <f t="shared" si="500"/>
        <v>0.10354135617671745</v>
      </c>
      <c r="Y1325" s="27">
        <f t="shared" si="500"/>
        <v>0.10369784658129844</v>
      </c>
      <c r="Z1325" s="27">
        <f t="shared" si="500"/>
        <v>0.10390133850206223</v>
      </c>
      <c r="AA1325" s="27">
        <f t="shared" si="500"/>
        <v>0.10413679450944742</v>
      </c>
      <c r="AB1325" s="27">
        <f t="shared" si="500"/>
        <v>0.10440450789556797</v>
      </c>
      <c r="AC1325" s="27">
        <f t="shared" si="500"/>
        <v>0.10473607235533908</v>
      </c>
      <c r="AD1325" s="27">
        <f t="shared" si="500"/>
        <v>0.10513450065726393</v>
      </c>
      <c r="AE1325" s="27">
        <f t="shared" si="500"/>
        <v>0.10558471610253806</v>
      </c>
      <c r="AF1325" s="27">
        <f t="shared" si="500"/>
        <v>0.10604911353120032</v>
      </c>
      <c r="AG1325" s="27">
        <f t="shared" si="500"/>
        <v>0.10653095080339518</v>
      </c>
      <c r="AH1325" s="27">
        <f t="shared" si="500"/>
        <v>0.10706953919102152</v>
      </c>
      <c r="AI1325" s="27">
        <f t="shared" si="500"/>
        <v>0.10762541721396227</v>
      </c>
      <c r="AJ1325" s="27">
        <f t="shared" si="500"/>
        <v>0.10819870662658371</v>
      </c>
      <c r="AK1325" s="27">
        <f t="shared" si="500"/>
        <v>0.10879156624414393</v>
      </c>
      <c r="AL1325" s="27">
        <f t="shared" si="500"/>
        <v>0.10939432315838087</v>
      </c>
      <c r="AM1325" s="27">
        <f t="shared" si="500"/>
        <v>0.10998852405847249</v>
      </c>
      <c r="AN1325" s="27">
        <f t="shared" si="500"/>
        <v>0.1105678309123469</v>
      </c>
      <c r="AO1325" s="27">
        <f t="shared" si="500"/>
        <v>0.11115661315177698</v>
      </c>
      <c r="AP1325" s="27">
        <f t="shared" si="500"/>
        <v>0.111720376101759</v>
      </c>
      <c r="AQ1325" s="27">
        <f t="shared" si="500"/>
        <v>0.11228945345521474</v>
      </c>
      <c r="AR1325" s="27">
        <f t="shared" si="500"/>
        <v>0.11287006595456224</v>
      </c>
      <c r="AS1325" s="27">
        <f t="shared" si="500"/>
        <v>0.11346273247449885</v>
      </c>
      <c r="AT1325" s="27">
        <f t="shared" si="500"/>
        <v>0.11406776435478007</v>
      </c>
      <c r="AU1325" s="27">
        <f t="shared" si="500"/>
        <v>0.11464513865733481</v>
      </c>
      <c r="AV1325" s="27">
        <f t="shared" si="500"/>
        <v>0.11523431615373105</v>
      </c>
      <c r="AW1325" s="27">
        <f t="shared" si="500"/>
        <v>0.11584807561765513</v>
      </c>
      <c r="AY1325" s="79"/>
      <c r="AZ1325" s="79"/>
    </row>
    <row r="1326" spans="1:52" x14ac:dyDescent="0.25">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5">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5">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5">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5">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5">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5">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5">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5">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5">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5">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5">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5">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0.39609736661915951</v>
      </c>
      <c r="L1338" s="27">
        <f t="shared" si="513"/>
        <v>0.39831175345583053</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0.39597479415711101</v>
      </c>
      <c r="T1338" s="27">
        <f t="shared" si="513"/>
        <v>0.40261010184048684</v>
      </c>
      <c r="U1338" s="27">
        <f t="shared" si="513"/>
        <v>0.40470208363369153</v>
      </c>
      <c r="V1338" s="27">
        <f t="shared" si="513"/>
        <v>0.40403515988045507</v>
      </c>
      <c r="W1338" s="27">
        <f t="shared" si="513"/>
        <v>0.40498870179084268</v>
      </c>
      <c r="X1338" s="27">
        <f t="shared" si="513"/>
        <v>0.40628439555360985</v>
      </c>
      <c r="Y1338" s="27">
        <f t="shared" si="513"/>
        <v>0.40810531406537853</v>
      </c>
      <c r="Z1338" s="27">
        <f t="shared" si="513"/>
        <v>0.41029508170431006</v>
      </c>
      <c r="AA1338" s="27">
        <f t="shared" si="513"/>
        <v>0.41286205884816002</v>
      </c>
      <c r="AB1338" s="27">
        <f t="shared" si="513"/>
        <v>0.41618186142723307</v>
      </c>
      <c r="AC1338" s="27">
        <f t="shared" si="513"/>
        <v>0.42032182433229853</v>
      </c>
      <c r="AD1338" s="27">
        <f t="shared" si="513"/>
        <v>0.42513976108753898</v>
      </c>
      <c r="AE1338" s="27">
        <f t="shared" si="513"/>
        <v>0.4302199703152027</v>
      </c>
      <c r="AF1338" s="27">
        <f t="shared" si="513"/>
        <v>0.43561540032081048</v>
      </c>
      <c r="AG1338" s="27">
        <f t="shared" si="513"/>
        <v>0.44183442183101374</v>
      </c>
      <c r="AH1338" s="27">
        <f t="shared" si="513"/>
        <v>0.44842048690859637</v>
      </c>
      <c r="AI1338" s="27">
        <f t="shared" si="513"/>
        <v>0.45539916767435495</v>
      </c>
      <c r="AJ1338" s="27">
        <f t="shared" si="513"/>
        <v>0.46281801218798413</v>
      </c>
      <c r="AK1338" s="27">
        <f t="shared" si="513"/>
        <v>0.47056101367964998</v>
      </c>
      <c r="AL1338" s="27">
        <f t="shared" si="513"/>
        <v>0.47837978194056857</v>
      </c>
      <c r="AM1338" s="27">
        <f t="shared" si="513"/>
        <v>0.48617859591241902</v>
      </c>
      <c r="AN1338" s="27">
        <f t="shared" si="513"/>
        <v>0.49431652187726727</v>
      </c>
      <c r="AO1338" s="27">
        <f t="shared" si="513"/>
        <v>0.50227062581312243</v>
      </c>
      <c r="AP1338" s="27">
        <f t="shared" si="513"/>
        <v>0.5104967967445686</v>
      </c>
      <c r="AQ1338" s="27">
        <f t="shared" si="513"/>
        <v>0.51910825643406944</v>
      </c>
      <c r="AR1338" s="27">
        <f t="shared" si="513"/>
        <v>0.52813095311520453</v>
      </c>
      <c r="AS1338" s="27">
        <f t="shared" si="513"/>
        <v>0.53758926451765676</v>
      </c>
      <c r="AT1338" s="27">
        <f t="shared" si="513"/>
        <v>0.5467995741006989</v>
      </c>
      <c r="AU1338" s="27">
        <f t="shared" si="513"/>
        <v>0.5564473787208295</v>
      </c>
      <c r="AV1338" s="27">
        <f t="shared" si="513"/>
        <v>0.56679583230043096</v>
      </c>
      <c r="AW1338" s="27">
        <f t="shared" si="513"/>
        <v>0.57774466053437612</v>
      </c>
      <c r="AY1338" s="79"/>
      <c r="AZ1338" s="79"/>
    </row>
    <row r="1339" spans="1:52" x14ac:dyDescent="0.25">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3.1249813656142659E-2</v>
      </c>
      <c r="L1339" s="27">
        <f t="shared" si="515"/>
        <v>3.1424516095088999E-2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3.1240143390896816E-2</v>
      </c>
      <c r="T1339" s="27">
        <f t="shared" si="515"/>
        <v>3.1763631164689651E-2</v>
      </c>
      <c r="U1339" s="27">
        <f t="shared" si="515"/>
        <v>3.1928676546757399E-2</v>
      </c>
      <c r="V1339" s="27">
        <f t="shared" si="515"/>
        <v>3.1876060082302253E-2</v>
      </c>
      <c r="W1339" s="27">
        <f t="shared" si="515"/>
        <v>3.1951289077807254E-2</v>
      </c>
      <c r="X1339" s="27">
        <f t="shared" si="515"/>
        <v>3.2053511894857258E-2</v>
      </c>
      <c r="Y1339" s="27">
        <f t="shared" si="515"/>
        <v>3.2197171936481576E-2</v>
      </c>
      <c r="Z1339" s="27">
        <f t="shared" si="515"/>
        <v>3.2369932061727905E-2</v>
      </c>
      <c r="AA1339" s="27">
        <f t="shared" si="515"/>
        <v>3.2572451856518699E-2</v>
      </c>
      <c r="AB1339" s="27">
        <f t="shared" si="515"/>
        <v>3.2834365266488315E-2</v>
      </c>
      <c r="AC1339" s="27">
        <f t="shared" si="515"/>
        <v>3.3160984628871078E-2</v>
      </c>
      <c r="AD1339" s="27">
        <f t="shared" si="515"/>
        <v>3.3541092245070167E-2</v>
      </c>
      <c r="AE1339" s="27">
        <f t="shared" si="515"/>
        <v>3.3941891657229224E-2</v>
      </c>
      <c r="AF1339" s="27">
        <f t="shared" si="515"/>
        <v>3.4367560183402777E-2</v>
      </c>
      <c r="AG1339" s="27">
        <f t="shared" si="515"/>
        <v>3.4858205362329822E-2</v>
      </c>
      <c r="AH1339" s="27">
        <f t="shared" si="515"/>
        <v>3.5377808176552963E-2</v>
      </c>
      <c r="AI1339" s="27">
        <f t="shared" si="515"/>
        <v>3.5928386119943707E-2</v>
      </c>
      <c r="AJ1339" s="27">
        <f t="shared" si="515"/>
        <v>3.6513690462089729E-2</v>
      </c>
      <c r="AK1339" s="27">
        <f t="shared" si="515"/>
        <v>3.712456893325726E-2</v>
      </c>
      <c r="AL1339" s="27">
        <f t="shared" si="515"/>
        <v>3.7741424968579497E-2</v>
      </c>
      <c r="AM1339" s="27">
        <f t="shared" si="515"/>
        <v>3.8356706724778505E-2</v>
      </c>
      <c r="AN1339" s="27">
        <f t="shared" si="515"/>
        <v>3.8998742475027541E-2</v>
      </c>
      <c r="AO1339" s="27">
        <f t="shared" si="515"/>
        <v>3.9626275719993685E-2</v>
      </c>
      <c r="AP1339" s="27">
        <f t="shared" si="515"/>
        <v>4.0275273492701505E-2</v>
      </c>
      <c r="AQ1339" s="27">
        <f t="shared" si="515"/>
        <v>4.0954668341753923E-2</v>
      </c>
      <c r="AR1339" s="27">
        <f t="shared" si="515"/>
        <v>4.1666507434166944E-2</v>
      </c>
      <c r="AS1339" s="27">
        <f t="shared" si="515"/>
        <v>4.2412714033193875E-2</v>
      </c>
      <c r="AT1339" s="27">
        <f t="shared" si="515"/>
        <v>4.3139354709051191E-2</v>
      </c>
      <c r="AU1339" s="27">
        <f t="shared" si="515"/>
        <v>4.3900511237667632E-2</v>
      </c>
      <c r="AV1339" s="27">
        <f t="shared" si="515"/>
        <v>4.47169449563566E-2</v>
      </c>
      <c r="AW1339" s="27">
        <f t="shared" si="515"/>
        <v>4.5580744796745003E-2</v>
      </c>
      <c r="AY1339" s="79"/>
      <c r="AZ1339" s="79"/>
    </row>
    <row r="1340" spans="1:52" x14ac:dyDescent="0.25">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2.8967336997006332E-4</v>
      </c>
      <c r="L1340" s="27">
        <f t="shared" si="516"/>
        <v>2.9129279224209421E-4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2.8958373044922991E-4</v>
      </c>
      <c r="T1340" s="27">
        <f t="shared" si="516"/>
        <v>2.9443625434717291E-4</v>
      </c>
      <c r="U1340" s="27">
        <f t="shared" si="516"/>
        <v>2.9596615953469285E-4</v>
      </c>
      <c r="V1340" s="27">
        <f t="shared" si="516"/>
        <v>2.9547842579194663E-4</v>
      </c>
      <c r="W1340" s="27">
        <f t="shared" si="516"/>
        <v>2.9617576872292145E-4</v>
      </c>
      <c r="X1340" s="27">
        <f t="shared" si="516"/>
        <v>2.9712333366614126E-4</v>
      </c>
      <c r="Y1340" s="27">
        <f t="shared" si="516"/>
        <v>2.9845500523529884E-4</v>
      </c>
      <c r="Z1340" s="27">
        <f t="shared" si="516"/>
        <v>3.0005642303020818E-4</v>
      </c>
      <c r="AA1340" s="27">
        <f t="shared" si="516"/>
        <v>3.0193370115059038E-4</v>
      </c>
      <c r="AB1340" s="27">
        <f t="shared" si="516"/>
        <v>3.0436153451116911E-4</v>
      </c>
      <c r="AC1340" s="27">
        <f t="shared" si="516"/>
        <v>3.0738916636971264E-4</v>
      </c>
      <c r="AD1340" s="27">
        <f t="shared" si="516"/>
        <v>3.1091261311237938E-4</v>
      </c>
      <c r="AE1340" s="27">
        <f t="shared" si="516"/>
        <v>3.1462786459130501E-4</v>
      </c>
      <c r="AF1340" s="27">
        <f t="shared" si="516"/>
        <v>3.1857364288693482E-4</v>
      </c>
      <c r="AG1340" s="27">
        <f t="shared" si="516"/>
        <v>3.2312172896524743E-4</v>
      </c>
      <c r="AH1340" s="27">
        <f t="shared" si="516"/>
        <v>3.2793824082986636E-4</v>
      </c>
      <c r="AI1340" s="27">
        <f t="shared" si="516"/>
        <v>3.3304187984826517E-4</v>
      </c>
      <c r="AJ1340" s="27">
        <f t="shared" si="516"/>
        <v>3.3846741880069422E-4</v>
      </c>
      <c r="AK1340" s="27">
        <f t="shared" si="516"/>
        <v>3.4413001977913151E-4</v>
      </c>
      <c r="AL1340" s="27">
        <f t="shared" si="516"/>
        <v>3.498480304048698E-4</v>
      </c>
      <c r="AM1340" s="27">
        <f t="shared" si="516"/>
        <v>3.5555144808794561E-4</v>
      </c>
      <c r="AN1340" s="27">
        <f t="shared" si="516"/>
        <v>3.6150286467757182E-4</v>
      </c>
      <c r="AO1340" s="27">
        <f t="shared" si="516"/>
        <v>3.6731984879907097E-4</v>
      </c>
      <c r="AP1340" s="27">
        <f t="shared" si="516"/>
        <v>3.7333580057375906E-4</v>
      </c>
      <c r="AQ1340" s="27">
        <f t="shared" si="516"/>
        <v>3.7963352118197886E-4</v>
      </c>
      <c r="AR1340" s="27">
        <f t="shared" si="516"/>
        <v>3.8623198704947618E-4</v>
      </c>
      <c r="AS1340" s="27">
        <f t="shared" si="516"/>
        <v>3.931490260632925E-4</v>
      </c>
      <c r="AT1340" s="27">
        <f t="shared" si="516"/>
        <v>3.998846967347731E-4</v>
      </c>
      <c r="AU1340" s="27">
        <f t="shared" si="516"/>
        <v>4.0694031566246226E-4</v>
      </c>
      <c r="AV1340" s="27">
        <f t="shared" si="516"/>
        <v>4.1450833220336525E-4</v>
      </c>
      <c r="AW1340" s="27">
        <f t="shared" si="516"/>
        <v>4.2251541389345802E-4</v>
      </c>
      <c r="AY1340" s="79"/>
      <c r="AZ1340" s="79"/>
    </row>
    <row r="1341" spans="1:52" x14ac:dyDescent="0.25">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2.886579753167189E-3</v>
      </c>
      <c r="S1341" s="27">
        <f t="shared" si="517"/>
        <v>2.561573125170372E-3</v>
      </c>
      <c r="T1341" s="27">
        <f t="shared" si="517"/>
        <v>2.6573888031233691E-3</v>
      </c>
      <c r="U1341" s="27">
        <f t="shared" si="517"/>
        <v>2.6631991538866259E-3</v>
      </c>
      <c r="V1341" s="27">
        <f t="shared" si="517"/>
        <v>2.6123716322679351E-3</v>
      </c>
      <c r="W1341" s="27">
        <f t="shared" si="517"/>
        <v>2.5888726175211374E-3</v>
      </c>
      <c r="X1341" s="27">
        <f t="shared" si="517"/>
        <v>2.5691490530919642E-3</v>
      </c>
      <c r="Y1341" s="27">
        <f t="shared" si="517"/>
        <v>2.5599180074547933E-3</v>
      </c>
      <c r="Z1341" s="27">
        <f t="shared" si="517"/>
        <v>2.5577021821962501E-3</v>
      </c>
      <c r="AA1341" s="27">
        <f t="shared" si="517"/>
        <v>2.5623678955233203E-3</v>
      </c>
      <c r="AB1341" s="27">
        <f t="shared" si="517"/>
        <v>2.5802855740547697E-3</v>
      </c>
      <c r="AC1341" s="27">
        <f t="shared" si="517"/>
        <v>2.6119490207208466E-3</v>
      </c>
      <c r="AD1341" s="27">
        <f t="shared" si="517"/>
        <v>2.631945928810003E-3</v>
      </c>
      <c r="AE1341" s="27">
        <f t="shared" si="517"/>
        <v>2.65369011767352E-3</v>
      </c>
      <c r="AF1341" s="27">
        <f t="shared" si="517"/>
        <v>2.6777749237313323E-3</v>
      </c>
      <c r="AG1341" s="27">
        <f t="shared" si="517"/>
        <v>2.7121503816495787E-3</v>
      </c>
      <c r="AH1341" s="27">
        <f t="shared" si="517"/>
        <v>2.7486800957923626E-3</v>
      </c>
      <c r="AI1341" s="27">
        <f t="shared" si="517"/>
        <v>2.7873396240884825E-3</v>
      </c>
      <c r="AJ1341" s="27">
        <f t="shared" si="517"/>
        <v>2.828530552027387E-3</v>
      </c>
      <c r="AK1341" s="27">
        <f t="shared" si="517"/>
        <v>2.8702353597962913E-3</v>
      </c>
      <c r="AL1341" s="27">
        <f t="shared" si="517"/>
        <v>2.9086130464932147E-3</v>
      </c>
      <c r="AM1341" s="27">
        <f t="shared" si="517"/>
        <v>2.9422913060240421E-3</v>
      </c>
      <c r="AN1341" s="27">
        <f t="shared" si="517"/>
        <v>2.9913918565660342E-3</v>
      </c>
      <c r="AO1341" s="27">
        <f t="shared" si="517"/>
        <v>3.0344953637258185E-3</v>
      </c>
      <c r="AP1341" s="27">
        <f t="shared" si="517"/>
        <v>3.0778133248351137E-3</v>
      </c>
      <c r="AQ1341" s="27">
        <f t="shared" si="517"/>
        <v>3.1226203867550789E-3</v>
      </c>
      <c r="AR1341" s="27">
        <f t="shared" si="517"/>
        <v>3.1690178073415665E-3</v>
      </c>
      <c r="AS1341" s="27">
        <f t="shared" si="517"/>
        <v>3.2170655273764969E-3</v>
      </c>
      <c r="AT1341" s="27">
        <f t="shared" si="517"/>
        <v>3.2582492816302425E-3</v>
      </c>
      <c r="AU1341" s="27">
        <f t="shared" si="517"/>
        <v>3.3008552178878142E-3</v>
      </c>
      <c r="AV1341" s="27">
        <f t="shared" si="517"/>
        <v>3.3476020912604309E-3</v>
      </c>
      <c r="AW1341" s="27">
        <f t="shared" si="517"/>
        <v>3.3969096406476058E-3</v>
      </c>
      <c r="AY1341" s="79"/>
      <c r="AZ1341" s="79"/>
    </row>
    <row r="1342" spans="1:52" x14ac:dyDescent="0.25">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1.4369412471908503E-2</v>
      </c>
      <c r="S1342" s="27">
        <f t="shared" si="518"/>
        <v>1.2751527399214348E-2</v>
      </c>
      <c r="T1342" s="27">
        <f t="shared" si="518"/>
        <v>1.3228498456837644E-2</v>
      </c>
      <c r="U1342" s="27">
        <f t="shared" si="518"/>
        <v>1.3257422420096273E-2</v>
      </c>
      <c r="V1342" s="27">
        <f t="shared" si="518"/>
        <v>1.3004402692419443E-2</v>
      </c>
      <c r="W1342" s="27">
        <f t="shared" si="518"/>
        <v>1.2887424446725831E-2</v>
      </c>
      <c r="X1342" s="27">
        <f t="shared" si="518"/>
        <v>1.2789240416858616E-2</v>
      </c>
      <c r="Y1342" s="27">
        <f t="shared" si="518"/>
        <v>1.2743288212641162E-2</v>
      </c>
      <c r="Z1342" s="27">
        <f t="shared" si="518"/>
        <v>1.2732257820333192E-2</v>
      </c>
      <c r="AA1342" s="27">
        <f t="shared" si="518"/>
        <v>1.2755483771114141E-2</v>
      </c>
      <c r="AB1342" s="27">
        <f t="shared" si="518"/>
        <v>1.2844678089433244E-2</v>
      </c>
      <c r="AC1342" s="27">
        <f t="shared" si="518"/>
        <v>1.3002298929435295E-2</v>
      </c>
      <c r="AD1342" s="27">
        <f t="shared" si="518"/>
        <v>1.3101843665790022E-2</v>
      </c>
      <c r="AE1342" s="27">
        <f t="shared" si="518"/>
        <v>1.3210086377013973E-2</v>
      </c>
      <c r="AF1342" s="27">
        <f t="shared" si="518"/>
        <v>1.3329980695600136E-2</v>
      </c>
      <c r="AG1342" s="27">
        <f t="shared" si="518"/>
        <v>1.3501101944959713E-2</v>
      </c>
      <c r="AH1342" s="27">
        <f t="shared" si="518"/>
        <v>1.368294709558222E-2</v>
      </c>
      <c r="AI1342" s="27">
        <f t="shared" si="518"/>
        <v>1.3875394474680914E-2</v>
      </c>
      <c r="AJ1342" s="27">
        <f t="shared" si="518"/>
        <v>1.4080443177390526E-2</v>
      </c>
      <c r="AK1342" s="27">
        <f t="shared" si="518"/>
        <v>1.4288049977180313E-2</v>
      </c>
      <c r="AL1342" s="27">
        <f t="shared" si="518"/>
        <v>1.4479094346995732E-2</v>
      </c>
      <c r="AM1342" s="27">
        <f t="shared" si="518"/>
        <v>1.4646744938323915E-2</v>
      </c>
      <c r="AN1342" s="27">
        <f t="shared" si="518"/>
        <v>1.4891167792936389E-2</v>
      </c>
      <c r="AO1342" s="27">
        <f t="shared" si="518"/>
        <v>1.5105737327239122E-2</v>
      </c>
      <c r="AP1342" s="27">
        <f t="shared" si="518"/>
        <v>1.5321374414674033E-2</v>
      </c>
      <c r="AQ1342" s="27">
        <f t="shared" si="518"/>
        <v>1.5544424255467754E-2</v>
      </c>
      <c r="AR1342" s="27">
        <f t="shared" si="518"/>
        <v>1.5775390911874305E-2</v>
      </c>
      <c r="AS1342" s="27">
        <f t="shared" si="518"/>
        <v>1.6014572769489414E-2</v>
      </c>
      <c r="AT1342" s="27">
        <f t="shared" si="518"/>
        <v>1.6219585761548434E-2</v>
      </c>
      <c r="AU1342" s="27">
        <f t="shared" si="518"/>
        <v>1.6431678384717829E-2</v>
      </c>
      <c r="AV1342" s="27">
        <f t="shared" si="518"/>
        <v>1.6664384619328593E-2</v>
      </c>
      <c r="AW1342" s="27">
        <f t="shared" si="518"/>
        <v>1.6909837915516202E-2</v>
      </c>
      <c r="AY1342" s="79"/>
      <c r="AZ1342" s="79"/>
    </row>
    <row r="1343" spans="1:52" x14ac:dyDescent="0.25">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0.17476418316081965</v>
      </c>
      <c r="O1343" s="27">
        <f t="shared" si="519"/>
        <v>0.17840915017095654</v>
      </c>
      <c r="P1343" s="27">
        <f t="shared" si="519"/>
        <v>0.18092055691117107</v>
      </c>
      <c r="Q1343" s="27">
        <f t="shared" si="519"/>
        <v>0.18434967364231722</v>
      </c>
      <c r="R1343" s="27">
        <f t="shared" si="519"/>
        <v>0.18794438918293385</v>
      </c>
      <c r="S1343" s="27">
        <f t="shared" si="519"/>
        <v>0.17352394422071399</v>
      </c>
      <c r="T1343" s="27">
        <f t="shared" si="519"/>
        <v>0.18435164659614559</v>
      </c>
      <c r="U1343" s="27">
        <f t="shared" si="519"/>
        <v>0.18914484441955828</v>
      </c>
      <c r="V1343" s="27">
        <f t="shared" si="519"/>
        <v>0.18988761188909178</v>
      </c>
      <c r="W1343" s="27">
        <f t="shared" si="519"/>
        <v>0.1925422192598249</v>
      </c>
      <c r="X1343" s="27">
        <f t="shared" si="519"/>
        <v>0.19545684699031254</v>
      </c>
      <c r="Y1343" s="27">
        <f t="shared" si="519"/>
        <v>0.1991753377978808</v>
      </c>
      <c r="Z1343" s="27">
        <f t="shared" si="519"/>
        <v>0.20347786196208481</v>
      </c>
      <c r="AA1343" s="27">
        <f t="shared" si="519"/>
        <v>0.20839321105778491</v>
      </c>
      <c r="AB1343" s="27">
        <f t="shared" si="519"/>
        <v>0.21449085527974951</v>
      </c>
      <c r="AC1343" s="27">
        <f t="shared" si="519"/>
        <v>0.2218885792235257</v>
      </c>
      <c r="AD1343" s="27">
        <f t="shared" si="519"/>
        <v>0.23100210550788483</v>
      </c>
      <c r="AE1343" s="27">
        <f t="shared" si="519"/>
        <v>0.24064931413892085</v>
      </c>
      <c r="AF1343" s="27">
        <f t="shared" si="519"/>
        <v>0.25092249902987085</v>
      </c>
      <c r="AG1343" s="27">
        <f t="shared" si="519"/>
        <v>0.26263639404447886</v>
      </c>
      <c r="AH1343" s="27">
        <f t="shared" si="519"/>
        <v>0.27510228640652162</v>
      </c>
      <c r="AI1343" s="27">
        <f t="shared" si="519"/>
        <v>0.28837044821239044</v>
      </c>
      <c r="AJ1343" s="27">
        <f t="shared" si="519"/>
        <v>0.30254039848695968</v>
      </c>
      <c r="AK1343" s="27">
        <f t="shared" si="519"/>
        <v>0.31745434421543811</v>
      </c>
      <c r="AL1343" s="27">
        <f t="shared" si="519"/>
        <v>0.33272051191152302</v>
      </c>
      <c r="AM1343" s="27">
        <f t="shared" si="519"/>
        <v>0.3481824677377201</v>
      </c>
      <c r="AN1343" s="27">
        <f t="shared" si="519"/>
        <v>0.36398088126307615</v>
      </c>
      <c r="AO1343" s="27">
        <f t="shared" si="519"/>
        <v>0.37967934690477179</v>
      </c>
      <c r="AP1343" s="27">
        <f t="shared" si="519"/>
        <v>0.39604503544132569</v>
      </c>
      <c r="AQ1343" s="27">
        <f t="shared" si="519"/>
        <v>0.41328082540931393</v>
      </c>
      <c r="AR1343" s="27">
        <f t="shared" si="519"/>
        <v>0.43145142353978966</v>
      </c>
      <c r="AS1343" s="27">
        <f t="shared" si="519"/>
        <v>0.45062073800901142</v>
      </c>
      <c r="AT1343" s="27">
        <f t="shared" si="519"/>
        <v>0.46962159400520392</v>
      </c>
      <c r="AU1343" s="27">
        <f t="shared" si="519"/>
        <v>0.48963990936693613</v>
      </c>
      <c r="AV1343" s="27">
        <f t="shared" si="519"/>
        <v>0.51115265692741996</v>
      </c>
      <c r="AW1343" s="27">
        <f t="shared" si="519"/>
        <v>0.53401448171489141</v>
      </c>
      <c r="AY1343" s="79"/>
      <c r="AZ1343" s="79"/>
    </row>
    <row r="1344" spans="1:52" x14ac:dyDescent="0.25">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1.1888455997286118E-4</v>
      </c>
      <c r="T1344" s="27">
        <f t="shared" si="520"/>
        <v>1.1896261577939745E-4</v>
      </c>
      <c r="U1344" s="27">
        <f t="shared" si="520"/>
        <v>1.1892218599760219E-4</v>
      </c>
      <c r="V1344" s="27">
        <f t="shared" si="520"/>
        <v>1.1891064770528544E-4</v>
      </c>
      <c r="W1344" s="27">
        <f t="shared" si="520"/>
        <v>1.1903395070385184E-4</v>
      </c>
      <c r="X1344" s="27">
        <f t="shared" si="520"/>
        <v>1.1923395119710909E-4</v>
      </c>
      <c r="Y1344" s="27">
        <f t="shared" si="520"/>
        <v>1.1942411379575778E-4</v>
      </c>
      <c r="Z1344" s="27">
        <f t="shared" si="520"/>
        <v>1.1960643697150083E-4</v>
      </c>
      <c r="AA1344" s="27">
        <f t="shared" si="520"/>
        <v>1.1978007317047797E-4</v>
      </c>
      <c r="AB1344" s="27">
        <f t="shared" si="520"/>
        <v>1.1994892516148624E-4</v>
      </c>
      <c r="AC1344" s="27">
        <f t="shared" si="520"/>
        <v>1.2011612727676896E-4</v>
      </c>
      <c r="AD1344" s="27">
        <f t="shared" si="520"/>
        <v>1.2028086074895928E-4</v>
      </c>
      <c r="AE1344" s="27">
        <f t="shared" si="520"/>
        <v>1.2044336569342393E-4</v>
      </c>
      <c r="AF1344" s="27">
        <f t="shared" si="520"/>
        <v>1.2060435109292993E-4</v>
      </c>
      <c r="AG1344" s="27">
        <f t="shared" si="520"/>
        <v>1.2076479279582561E-4</v>
      </c>
      <c r="AH1344" s="27">
        <f t="shared" si="520"/>
        <v>1.209233564851354E-4</v>
      </c>
      <c r="AI1344" s="27">
        <f t="shared" si="520"/>
        <v>1.210820496781512E-4</v>
      </c>
      <c r="AJ1344" s="27">
        <f t="shared" si="520"/>
        <v>1.2123921402019596E-4</v>
      </c>
      <c r="AK1344" s="27">
        <f t="shared" si="520"/>
        <v>1.2139085367547188E-4</v>
      </c>
      <c r="AL1344" s="27">
        <f t="shared" si="520"/>
        <v>1.2153554376658857E-4</v>
      </c>
      <c r="AM1344" s="27">
        <f t="shared" si="520"/>
        <v>1.2167338249519188E-4</v>
      </c>
      <c r="AN1344" s="27">
        <f t="shared" si="520"/>
        <v>1.2180709588138769E-4</v>
      </c>
      <c r="AO1344" s="27">
        <f t="shared" si="520"/>
        <v>1.2193147057438729E-4</v>
      </c>
      <c r="AP1344" s="27">
        <f t="shared" si="520"/>
        <v>1.2204743883303182E-4</v>
      </c>
      <c r="AQ1344" s="27">
        <f t="shared" si="520"/>
        <v>1.2215539113774243E-4</v>
      </c>
      <c r="AR1344" s="27">
        <f t="shared" si="520"/>
        <v>1.2225368568590832E-4</v>
      </c>
      <c r="AS1344" s="27">
        <f t="shared" si="520"/>
        <v>1.2234051689113715E-4</v>
      </c>
      <c r="AT1344" s="27">
        <f t="shared" si="520"/>
        <v>1.2241192155130047E-4</v>
      </c>
      <c r="AU1344" s="27">
        <f t="shared" si="520"/>
        <v>1.2247195550900628E-4</v>
      </c>
      <c r="AV1344" s="27">
        <f t="shared" si="520"/>
        <v>1.2252227431416789E-4</v>
      </c>
      <c r="AW1344" s="27">
        <f t="shared" si="520"/>
        <v>1.2256050316428917E-4</v>
      </c>
      <c r="AY1344" s="79"/>
      <c r="AZ1344" s="79"/>
    </row>
    <row r="1345" spans="1:52" x14ac:dyDescent="0.25">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8.1584709877445701E-4</v>
      </c>
      <c r="T1345" s="27">
        <f t="shared" si="521"/>
        <v>8.1638275793254804E-4</v>
      </c>
      <c r="U1345" s="27">
        <f t="shared" si="521"/>
        <v>8.1610530794081436E-4</v>
      </c>
      <c r="V1345" s="27">
        <f t="shared" si="521"/>
        <v>8.160261262345137E-4</v>
      </c>
      <c r="W1345" s="27">
        <f t="shared" si="521"/>
        <v>8.1687229493525629E-4</v>
      </c>
      <c r="X1345" s="27">
        <f t="shared" si="521"/>
        <v>8.1824480135841689E-4</v>
      </c>
      <c r="Y1345" s="27">
        <f t="shared" si="521"/>
        <v>8.1954979508038048E-4</v>
      </c>
      <c r="Z1345" s="27">
        <f t="shared" si="521"/>
        <v>8.2080099064356588E-4</v>
      </c>
      <c r="AA1345" s="27">
        <f t="shared" si="521"/>
        <v>8.219925716967325E-4</v>
      </c>
      <c r="AB1345" s="27">
        <f t="shared" si="521"/>
        <v>8.2315132105003665E-4</v>
      </c>
      <c r="AC1345" s="27">
        <f t="shared" si="521"/>
        <v>8.2429874810611102E-4</v>
      </c>
      <c r="AD1345" s="27">
        <f t="shared" si="521"/>
        <v>8.2542923406146284E-4</v>
      </c>
      <c r="AE1345" s="27">
        <f t="shared" si="521"/>
        <v>8.2654442671144419E-4</v>
      </c>
      <c r="AF1345" s="27">
        <f t="shared" si="521"/>
        <v>8.2764919146106355E-4</v>
      </c>
      <c r="AG1345" s="27">
        <f t="shared" si="521"/>
        <v>8.287502250844352E-4</v>
      </c>
      <c r="AH1345" s="27">
        <f t="shared" si="521"/>
        <v>8.2983837081104534E-4</v>
      </c>
      <c r="AI1345" s="27">
        <f t="shared" si="521"/>
        <v>8.3092740525880478E-4</v>
      </c>
      <c r="AJ1345" s="27">
        <f t="shared" si="521"/>
        <v>8.3200594794355126E-4</v>
      </c>
      <c r="AK1345" s="27">
        <f t="shared" si="521"/>
        <v>8.3304657738142137E-4</v>
      </c>
      <c r="AL1345" s="27">
        <f t="shared" si="521"/>
        <v>8.3403951532967885E-4</v>
      </c>
      <c r="AM1345" s="27">
        <f t="shared" si="521"/>
        <v>8.3498543569861022E-4</v>
      </c>
      <c r="AN1345" s="27">
        <f t="shared" si="521"/>
        <v>8.3590304584260265E-4</v>
      </c>
      <c r="AO1345" s="27">
        <f t="shared" si="521"/>
        <v>8.3675656906267288E-4</v>
      </c>
      <c r="AP1345" s="27">
        <f t="shared" si="521"/>
        <v>8.3755240299928063E-4</v>
      </c>
      <c r="AQ1345" s="27">
        <f t="shared" si="521"/>
        <v>8.3829322733024723E-4</v>
      </c>
      <c r="AR1345" s="27">
        <f t="shared" si="521"/>
        <v>8.3896777516021589E-4</v>
      </c>
      <c r="AS1345" s="27">
        <f t="shared" si="521"/>
        <v>8.395636556251414E-4</v>
      </c>
      <c r="AT1345" s="27">
        <f t="shared" si="521"/>
        <v>8.4005367119021138E-4</v>
      </c>
      <c r="AU1345" s="27">
        <f t="shared" si="521"/>
        <v>8.404656551369359E-4</v>
      </c>
      <c r="AV1345" s="27">
        <f t="shared" si="521"/>
        <v>8.4081096870174436E-4</v>
      </c>
      <c r="AW1345" s="27">
        <f t="shared" si="521"/>
        <v>8.4107331476643136E-4</v>
      </c>
      <c r="AY1345" s="79"/>
      <c r="AZ1345" s="79"/>
    </row>
    <row r="1346" spans="1:52" x14ac:dyDescent="0.25">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1.489070601115726E-5</v>
      </c>
      <c r="R1346" s="27">
        <f t="shared" si="522"/>
        <v>1.4988675221399694E-5</v>
      </c>
      <c r="S1346" s="27">
        <f t="shared" si="522"/>
        <v>1.4951101535927772E-5</v>
      </c>
      <c r="T1346" s="27">
        <f t="shared" si="522"/>
        <v>1.4975369144029958E-5</v>
      </c>
      <c r="U1346" s="27">
        <f t="shared" si="522"/>
        <v>1.4975896946057861E-5</v>
      </c>
      <c r="V1346" s="27">
        <f t="shared" si="522"/>
        <v>1.4980982185767226E-5</v>
      </c>
      <c r="W1346" s="27">
        <f t="shared" si="522"/>
        <v>1.5010771698457164E-5</v>
      </c>
      <c r="X1346" s="27">
        <f t="shared" si="522"/>
        <v>1.5054156746356709E-5</v>
      </c>
      <c r="Y1346" s="27">
        <f t="shared" si="522"/>
        <v>1.509476825280468E-5</v>
      </c>
      <c r="Z1346" s="27">
        <f t="shared" si="522"/>
        <v>1.513306196252629E-5</v>
      </c>
      <c r="AA1346" s="27">
        <f t="shared" si="522"/>
        <v>1.5168947692397513E-5</v>
      </c>
      <c r="AB1346" s="27">
        <f t="shared" si="522"/>
        <v>1.5203221310338531E-5</v>
      </c>
      <c r="AC1346" s="27">
        <f t="shared" si="522"/>
        <v>1.5236522949708545E-5</v>
      </c>
      <c r="AD1346" s="27">
        <f t="shared" si="522"/>
        <v>1.5268744580277758E-5</v>
      </c>
      <c r="AE1346" s="27">
        <f t="shared" si="522"/>
        <v>1.5299972740722126E-5</v>
      </c>
      <c r="AF1346" s="27">
        <f t="shared" si="522"/>
        <v>1.533037720621435E-5</v>
      </c>
      <c r="AG1346" s="27">
        <f t="shared" si="522"/>
        <v>1.5360173052733888E-5</v>
      </c>
      <c r="AH1346" s="27">
        <f t="shared" si="522"/>
        <v>1.5389142967342891E-5</v>
      </c>
      <c r="AI1346" s="27">
        <f t="shared" si="522"/>
        <v>1.5417687214492416E-5</v>
      </c>
      <c r="AJ1346" s="27">
        <f t="shared" si="522"/>
        <v>1.5445524150098428E-5</v>
      </c>
      <c r="AK1346" s="27">
        <f t="shared" si="522"/>
        <v>1.5471941630826872E-5</v>
      </c>
      <c r="AL1346" s="27">
        <f t="shared" si="522"/>
        <v>1.54967039986912E-5</v>
      </c>
      <c r="AM1346" s="27">
        <f t="shared" si="522"/>
        <v>1.5519855385925853E-5</v>
      </c>
      <c r="AN1346" s="27">
        <f t="shared" si="522"/>
        <v>1.5541919846823716E-5</v>
      </c>
      <c r="AO1346" s="27">
        <f t="shared" si="522"/>
        <v>1.5561963638966707E-5</v>
      </c>
      <c r="AP1346" s="27">
        <f t="shared" si="522"/>
        <v>1.558018093734966E-5</v>
      </c>
      <c r="AQ1346" s="27">
        <f t="shared" si="522"/>
        <v>1.559666464364834E-5</v>
      </c>
      <c r="AR1346" s="27">
        <f t="shared" si="522"/>
        <v>1.5611136004951967E-5</v>
      </c>
      <c r="AS1346" s="27">
        <f t="shared" si="522"/>
        <v>1.5623287402871632E-5</v>
      </c>
      <c r="AT1346" s="27">
        <f t="shared" si="522"/>
        <v>1.5632420812929532E-5</v>
      </c>
      <c r="AU1346" s="27">
        <f t="shared" si="522"/>
        <v>1.5639294660882165E-5</v>
      </c>
      <c r="AV1346" s="27">
        <f t="shared" si="522"/>
        <v>1.5644227511331414E-5</v>
      </c>
      <c r="AW1346" s="27">
        <f t="shared" si="522"/>
        <v>1.5646807339630332E-5</v>
      </c>
      <c r="AY1346" s="79"/>
      <c r="AZ1346" s="79"/>
    </row>
    <row r="1347" spans="1:52" x14ac:dyDescent="0.25">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1.5149984613639169E-3</v>
      </c>
      <c r="R1347" s="27">
        <f t="shared" si="523"/>
        <v>1.5249659674490626E-3</v>
      </c>
      <c r="S1347" s="27">
        <f t="shared" si="523"/>
        <v>1.5211431751895766E-3</v>
      </c>
      <c r="T1347" s="27">
        <f t="shared" si="523"/>
        <v>1.5236121910245711E-3</v>
      </c>
      <c r="U1347" s="27">
        <f t="shared" si="523"/>
        <v>1.5236658902420279E-3</v>
      </c>
      <c r="V1347" s="27">
        <f t="shared" si="523"/>
        <v>1.5241832686879913E-3</v>
      </c>
      <c r="W1347" s="27">
        <f t="shared" si="523"/>
        <v>1.5272140897824528E-3</v>
      </c>
      <c r="X1347" s="27">
        <f t="shared" si="523"/>
        <v>1.5316281370925506E-3</v>
      </c>
      <c r="Y1347" s="27">
        <f t="shared" si="523"/>
        <v>1.5357600009367667E-3</v>
      </c>
      <c r="Z1347" s="27">
        <f t="shared" si="523"/>
        <v>1.5396560493353237E-3</v>
      </c>
      <c r="AA1347" s="27">
        <f t="shared" si="523"/>
        <v>1.5433071069479779E-3</v>
      </c>
      <c r="AB1347" s="27">
        <f t="shared" si="523"/>
        <v>1.5467941463406772E-3</v>
      </c>
      <c r="AC1347" s="27">
        <f t="shared" si="523"/>
        <v>1.5501822954565529E-3</v>
      </c>
      <c r="AD1347" s="27">
        <f t="shared" si="523"/>
        <v>1.553460563169207E-3</v>
      </c>
      <c r="AE1347" s="27">
        <f t="shared" si="523"/>
        <v>1.5566377540283231E-3</v>
      </c>
      <c r="AF1347" s="27">
        <f t="shared" si="523"/>
        <v>1.5597311411655616E-3</v>
      </c>
      <c r="AG1347" s="27">
        <f t="shared" si="523"/>
        <v>1.5627626066715163E-3</v>
      </c>
      <c r="AH1347" s="27">
        <f t="shared" si="523"/>
        <v>1.565710040864737E-3</v>
      </c>
      <c r="AI1347" s="27">
        <f t="shared" si="523"/>
        <v>1.5686141671351714E-3</v>
      </c>
      <c r="AJ1347" s="27">
        <f t="shared" si="523"/>
        <v>1.5714463306726561E-3</v>
      </c>
      <c r="AK1347" s="27">
        <f t="shared" si="523"/>
        <v>1.5741340771520181E-3</v>
      </c>
      <c r="AL1347" s="27">
        <f t="shared" si="523"/>
        <v>1.5766534304443389E-3</v>
      </c>
      <c r="AM1347" s="27">
        <f t="shared" si="523"/>
        <v>1.579008880616591E-3</v>
      </c>
      <c r="AN1347" s="27">
        <f t="shared" si="523"/>
        <v>1.5812537455871332E-3</v>
      </c>
      <c r="AO1347" s="27">
        <f t="shared" si="523"/>
        <v>1.5832930252716408E-3</v>
      </c>
      <c r="AP1347" s="27">
        <f t="shared" si="523"/>
        <v>1.5851464752692235E-3</v>
      </c>
      <c r="AQ1347" s="27">
        <f t="shared" si="523"/>
        <v>1.5868235475088714E-3</v>
      </c>
      <c r="AR1347" s="27">
        <f t="shared" si="523"/>
        <v>1.5882958813318885E-3</v>
      </c>
      <c r="AS1347" s="27">
        <f t="shared" si="523"/>
        <v>1.5895321792708801E-3</v>
      </c>
      <c r="AT1347" s="27">
        <f t="shared" si="523"/>
        <v>1.5904614234702049E-3</v>
      </c>
      <c r="AU1347" s="27">
        <f t="shared" si="523"/>
        <v>1.5911607770847406E-3</v>
      </c>
      <c r="AV1347" s="27">
        <f t="shared" si="523"/>
        <v>1.5916626512628453E-3</v>
      </c>
      <c r="AW1347" s="27">
        <f t="shared" si="523"/>
        <v>1.5919251261180011E-3</v>
      </c>
      <c r="AY1347" s="79"/>
      <c r="AZ1347" s="79"/>
    </row>
    <row r="1348" spans="1:52" x14ac:dyDescent="0.25">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5">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5">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0.12233950618032065</v>
      </c>
      <c r="R1350" s="27">
        <f t="shared" si="526"/>
        <v>0.12056837226162823</v>
      </c>
      <c r="S1350" s="27">
        <f t="shared" si="526"/>
        <v>0.10762044711841957</v>
      </c>
      <c r="T1350" s="27">
        <f t="shared" si="526"/>
        <v>0.11133933960225405</v>
      </c>
      <c r="U1350" s="27">
        <f t="shared" si="526"/>
        <v>0.11124363073088987</v>
      </c>
      <c r="V1350" s="27">
        <f t="shared" si="526"/>
        <v>0.10873635437053765</v>
      </c>
      <c r="W1350" s="27">
        <f t="shared" si="526"/>
        <v>0.10738884531202461</v>
      </c>
      <c r="X1350" s="27">
        <f t="shared" si="526"/>
        <v>0.10620600176250718</v>
      </c>
      <c r="Y1350" s="27">
        <f t="shared" si="526"/>
        <v>0.10549744062640735</v>
      </c>
      <c r="Z1350" s="27">
        <f t="shared" si="526"/>
        <v>0.10511085916606454</v>
      </c>
      <c r="AA1350" s="27">
        <f t="shared" si="526"/>
        <v>0.10503815393739427</v>
      </c>
      <c r="AB1350" s="27">
        <f t="shared" si="526"/>
        <v>0.10554658316499993</v>
      </c>
      <c r="AC1350" s="27">
        <f t="shared" si="526"/>
        <v>0.10665326258581415</v>
      </c>
      <c r="AD1350" s="27">
        <f t="shared" si="526"/>
        <v>0.10822393250372098</v>
      </c>
      <c r="AE1350" s="27">
        <f t="shared" si="526"/>
        <v>0.10992837983450386</v>
      </c>
      <c r="AF1350" s="27">
        <f t="shared" si="526"/>
        <v>0.11179580503950691</v>
      </c>
      <c r="AG1350" s="27">
        <f t="shared" si="526"/>
        <v>0.11417872146965662</v>
      </c>
      <c r="AH1350" s="27">
        <f t="shared" si="526"/>
        <v>0.11673220885971043</v>
      </c>
      <c r="AI1350" s="27">
        <f t="shared" si="526"/>
        <v>0.11946048516880806</v>
      </c>
      <c r="AJ1350" s="27">
        <f t="shared" si="526"/>
        <v>0.12238833175974258</v>
      </c>
      <c r="AK1350" s="27">
        <f t="shared" si="526"/>
        <v>0.12543252108327288</v>
      </c>
      <c r="AL1350" s="27">
        <f t="shared" si="526"/>
        <v>0.12842265561504368</v>
      </c>
      <c r="AM1350" s="27">
        <f t="shared" si="526"/>
        <v>0.13129558506215747</v>
      </c>
      <c r="AN1350" s="27">
        <f t="shared" si="526"/>
        <v>0.13428013988713808</v>
      </c>
      <c r="AO1350" s="27">
        <f t="shared" si="526"/>
        <v>0.13704522309785419</v>
      </c>
      <c r="AP1350" s="27">
        <f t="shared" si="526"/>
        <v>0.13988045985572906</v>
      </c>
      <c r="AQ1350" s="27">
        <f t="shared" si="526"/>
        <v>0.14284855094189042</v>
      </c>
      <c r="AR1350" s="27">
        <f t="shared" si="526"/>
        <v>0.14595839439825598</v>
      </c>
      <c r="AS1350" s="27">
        <f t="shared" si="526"/>
        <v>0.14921733437797907</v>
      </c>
      <c r="AT1350" s="27">
        <f t="shared" si="526"/>
        <v>0.15221954572367813</v>
      </c>
      <c r="AU1350" s="27">
        <f t="shared" si="526"/>
        <v>0.15536335912843585</v>
      </c>
      <c r="AV1350" s="27">
        <f t="shared" si="526"/>
        <v>0.15878614125008716</v>
      </c>
      <c r="AW1350" s="27">
        <f t="shared" si="526"/>
        <v>0.16241832365559217</v>
      </c>
      <c r="AY1350" s="79"/>
      <c r="AZ1350" s="79"/>
    </row>
    <row r="1351" spans="1:52" x14ac:dyDescent="0.25">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1.2355059245839614E-2</v>
      </c>
      <c r="P1351" s="27">
        <f t="shared" si="527"/>
        <v>1.2094642930917438E-2</v>
      </c>
      <c r="Q1351" s="27">
        <f t="shared" si="527"/>
        <v>1.1905551806853851E-2</v>
      </c>
      <c r="R1351" s="27">
        <f t="shared" si="527"/>
        <v>1.1733192711380727E-2</v>
      </c>
      <c r="S1351" s="27">
        <f t="shared" si="527"/>
        <v>1.0473156616772611E-2</v>
      </c>
      <c r="T1351" s="27">
        <f t="shared" si="527"/>
        <v>1.0835063154675025E-2</v>
      </c>
      <c r="U1351" s="27">
        <f t="shared" si="527"/>
        <v>1.0825749181110983E-2</v>
      </c>
      <c r="V1351" s="27">
        <f t="shared" si="527"/>
        <v>1.0581751885925927E-2</v>
      </c>
      <c r="W1351" s="27">
        <f t="shared" si="527"/>
        <v>1.0450618130304212E-2</v>
      </c>
      <c r="X1351" s="27">
        <f t="shared" si="527"/>
        <v>1.0335508910086938E-2</v>
      </c>
      <c r="Y1351" s="27">
        <f t="shared" si="527"/>
        <v>1.0266554803784387E-2</v>
      </c>
      <c r="Z1351" s="27">
        <f t="shared" si="527"/>
        <v>1.0228934367448012E-2</v>
      </c>
      <c r="AA1351" s="27">
        <f t="shared" si="527"/>
        <v>1.0221859008934735E-2</v>
      </c>
      <c r="AB1351" s="27">
        <f t="shared" si="527"/>
        <v>1.0271337143172545E-2</v>
      </c>
      <c r="AC1351" s="27">
        <f t="shared" si="527"/>
        <v>1.0379034399679882E-2</v>
      </c>
      <c r="AD1351" s="27">
        <f t="shared" si="527"/>
        <v>1.0531885205302268E-2</v>
      </c>
      <c r="AE1351" s="27">
        <f t="shared" si="527"/>
        <v>1.0697754650359366E-2</v>
      </c>
      <c r="AF1351" s="27">
        <f t="shared" si="527"/>
        <v>1.0879484397501053E-2</v>
      </c>
      <c r="AG1351" s="27">
        <f t="shared" si="527"/>
        <v>1.1111379521948713E-2</v>
      </c>
      <c r="AH1351" s="27">
        <f t="shared" si="527"/>
        <v>1.1359873874751026E-2</v>
      </c>
      <c r="AI1351" s="27">
        <f t="shared" si="527"/>
        <v>1.1625377929455139E-2</v>
      </c>
      <c r="AJ1351" s="27">
        <f t="shared" si="527"/>
        <v>1.1910303301145895E-2</v>
      </c>
      <c r="AK1351" s="27">
        <f t="shared" si="527"/>
        <v>1.2206550644565297E-2</v>
      </c>
      <c r="AL1351" s="27">
        <f t="shared" si="527"/>
        <v>1.249753760935645E-2</v>
      </c>
      <c r="AM1351" s="27">
        <f t="shared" si="527"/>
        <v>1.2777118682044734E-2</v>
      </c>
      <c r="AN1351" s="27">
        <f t="shared" si="527"/>
        <v>1.3067562653894913E-2</v>
      </c>
      <c r="AO1351" s="27">
        <f t="shared" si="527"/>
        <v>1.3336648597129973E-2</v>
      </c>
      <c r="AP1351" s="27">
        <f t="shared" si="527"/>
        <v>1.3612561580265794E-2</v>
      </c>
      <c r="AQ1351" s="27">
        <f t="shared" si="527"/>
        <v>1.3901403372235027E-2</v>
      </c>
      <c r="AR1351" s="27">
        <f t="shared" si="527"/>
        <v>1.4204039892006441E-2</v>
      </c>
      <c r="AS1351" s="27">
        <f t="shared" si="527"/>
        <v>1.4521185840812483E-2</v>
      </c>
      <c r="AT1351" s="27">
        <f t="shared" si="527"/>
        <v>1.4813348068921052E-2</v>
      </c>
      <c r="AU1351" s="27">
        <f t="shared" si="527"/>
        <v>1.511929039720099E-2</v>
      </c>
      <c r="AV1351" s="27">
        <f t="shared" si="527"/>
        <v>1.5452380754888305E-2</v>
      </c>
      <c r="AW1351" s="27">
        <f t="shared" si="527"/>
        <v>1.5805849042858547E-2</v>
      </c>
      <c r="AY1351" s="79"/>
      <c r="AZ1351" s="79"/>
    </row>
    <row r="1352" spans="1:52" x14ac:dyDescent="0.25">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6.5763803942104543E-2</v>
      </c>
      <c r="M1352" s="27">
        <f t="shared" si="528"/>
        <v>6.7295612361813625E-2</v>
      </c>
      <c r="N1352" s="27">
        <f t="shared" si="528"/>
        <v>6.8471619369899747E-2</v>
      </c>
      <c r="O1352" s="27">
        <f t="shared" si="528"/>
        <v>6.94156577655035E-2</v>
      </c>
      <c r="P1352" s="27">
        <f t="shared" si="528"/>
        <v>7.0122113289878343E-2</v>
      </c>
      <c r="Q1352" s="27">
        <f t="shared" si="528"/>
        <v>7.1027984276732931E-2</v>
      </c>
      <c r="R1352" s="27">
        <f t="shared" si="528"/>
        <v>7.1969839340941866E-2</v>
      </c>
      <c r="S1352" s="27">
        <f t="shared" si="528"/>
        <v>6.8845656134018302E-2</v>
      </c>
      <c r="T1352" s="27">
        <f t="shared" si="528"/>
        <v>7.1321901985795813E-2</v>
      </c>
      <c r="U1352" s="27">
        <f t="shared" si="528"/>
        <v>7.2469597577973985E-2</v>
      </c>
      <c r="V1352" s="27">
        <f t="shared" si="528"/>
        <v>7.2768106185235618E-2</v>
      </c>
      <c r="W1352" s="27">
        <f t="shared" si="528"/>
        <v>7.3508419522259422E-2</v>
      </c>
      <c r="X1352" s="27">
        <f t="shared" si="528"/>
        <v>7.4323170408268066E-2</v>
      </c>
      <c r="Y1352" s="27">
        <f t="shared" si="528"/>
        <v>7.5293308604912831E-2</v>
      </c>
      <c r="Z1352" s="27">
        <f t="shared" si="528"/>
        <v>7.6373045865877995E-2</v>
      </c>
      <c r="AA1352" s="27">
        <f t="shared" si="528"/>
        <v>7.75673394761104E-2</v>
      </c>
      <c r="AB1352" s="27">
        <f t="shared" si="528"/>
        <v>7.899423095093111E-2</v>
      </c>
      <c r="AC1352" s="27">
        <f t="shared" si="528"/>
        <v>8.0677468039336717E-2</v>
      </c>
      <c r="AD1352" s="27">
        <f t="shared" si="528"/>
        <v>8.2576193190602235E-2</v>
      </c>
      <c r="AE1352" s="27">
        <f t="shared" si="528"/>
        <v>8.4561996581184767E-2</v>
      </c>
      <c r="AF1352" s="27">
        <f t="shared" si="528"/>
        <v>8.6652583164931421E-2</v>
      </c>
      <c r="AG1352" s="27">
        <f t="shared" si="528"/>
        <v>8.9010762090266135E-2</v>
      </c>
      <c r="AH1352" s="27">
        <f t="shared" si="528"/>
        <v>9.1494149431106397E-2</v>
      </c>
      <c r="AI1352" s="27">
        <f t="shared" si="528"/>
        <v>9.4111719328327056E-2</v>
      </c>
      <c r="AJ1352" s="27">
        <f t="shared" si="528"/>
        <v>9.6880602519518383E-2</v>
      </c>
      <c r="AK1352" s="27">
        <f t="shared" si="528"/>
        <v>9.9765899324431181E-2</v>
      </c>
      <c r="AL1352" s="27">
        <f t="shared" si="528"/>
        <v>0.1026884644502874</v>
      </c>
      <c r="AM1352" s="27">
        <f t="shared" si="528"/>
        <v>0.10561724854435038</v>
      </c>
      <c r="AN1352" s="27">
        <f t="shared" si="528"/>
        <v>0.1086686092936657</v>
      </c>
      <c r="AO1352" s="27">
        <f t="shared" si="528"/>
        <v>0.11167359448333959</v>
      </c>
      <c r="AP1352" s="27">
        <f t="shared" si="528"/>
        <v>0.11478117196819843</v>
      </c>
      <c r="AQ1352" s="27">
        <f t="shared" si="528"/>
        <v>0.11802937811068928</v>
      </c>
      <c r="AR1352" s="27">
        <f t="shared" si="528"/>
        <v>0.12142839316285003</v>
      </c>
      <c r="AS1352" s="27">
        <f t="shared" si="528"/>
        <v>0.12498800752039292</v>
      </c>
      <c r="AT1352" s="27">
        <f t="shared" si="528"/>
        <v>0.12848278484036793</v>
      </c>
      <c r="AU1352" s="27">
        <f t="shared" si="528"/>
        <v>0.13213978193961165</v>
      </c>
      <c r="AV1352" s="27">
        <f t="shared" si="528"/>
        <v>0.1360479480397877</v>
      </c>
      <c r="AW1352" s="27">
        <f t="shared" si="528"/>
        <v>0.14017620601632974</v>
      </c>
      <c r="AY1352" s="79"/>
      <c r="AZ1352" s="79"/>
    </row>
    <row r="1353" spans="1:52" x14ac:dyDescent="0.25">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0.32172327535887085</v>
      </c>
      <c r="P1353" s="27">
        <f t="shared" si="529"/>
        <v>0.31753924052538912</v>
      </c>
      <c r="Q1353" s="27">
        <f t="shared" si="529"/>
        <v>0.31577785743754244</v>
      </c>
      <c r="R1353" s="27">
        <f t="shared" si="529"/>
        <v>0.31441607582114939</v>
      </c>
      <c r="S1353" s="27">
        <f t="shared" si="529"/>
        <v>0.27088441913648548</v>
      </c>
      <c r="T1353" s="27">
        <f t="shared" si="529"/>
        <v>0.29098422305098687</v>
      </c>
      <c r="U1353" s="27">
        <f t="shared" si="529"/>
        <v>0.29652799214974335</v>
      </c>
      <c r="V1353" s="27">
        <f t="shared" si="529"/>
        <v>0.29229138875352101</v>
      </c>
      <c r="W1353" s="27">
        <f t="shared" si="529"/>
        <v>0.29231418539140158</v>
      </c>
      <c r="X1353" s="27">
        <f t="shared" si="529"/>
        <v>0.29277141251399075</v>
      </c>
      <c r="Y1353" s="27">
        <f t="shared" si="529"/>
        <v>0.29516556581575643</v>
      </c>
      <c r="Z1353" s="27">
        <f t="shared" si="529"/>
        <v>0.29892332850428943</v>
      </c>
      <c r="AA1353" s="27">
        <f t="shared" si="529"/>
        <v>0.30406674798959205</v>
      </c>
      <c r="AB1353" s="27">
        <f t="shared" si="529"/>
        <v>0.31181116707026046</v>
      </c>
      <c r="AC1353" s="27">
        <f t="shared" si="529"/>
        <v>0.32232707512528408</v>
      </c>
      <c r="AD1353" s="27">
        <f t="shared" si="529"/>
        <v>0.3351197990813381</v>
      </c>
      <c r="AE1353" s="27">
        <f t="shared" si="529"/>
        <v>0.34877420515767382</v>
      </c>
      <c r="AF1353" s="27">
        <f t="shared" si="529"/>
        <v>0.36345258133503372</v>
      </c>
      <c r="AG1353" s="27">
        <f t="shared" si="529"/>
        <v>0.38083016862876407</v>
      </c>
      <c r="AH1353" s="27">
        <f t="shared" si="529"/>
        <v>0.39938153765045087</v>
      </c>
      <c r="AI1353" s="27">
        <f t="shared" si="529"/>
        <v>0.41916235532127738</v>
      </c>
      <c r="AJ1353" s="27">
        <f t="shared" si="529"/>
        <v>0.44033699802523357</v>
      </c>
      <c r="AK1353" s="27">
        <f t="shared" si="529"/>
        <v>0.46255246991586263</v>
      </c>
      <c r="AL1353" s="27">
        <f t="shared" si="529"/>
        <v>0.4849989870103863</v>
      </c>
      <c r="AM1353" s="27">
        <f t="shared" si="529"/>
        <v>0.5073607314243489</v>
      </c>
      <c r="AN1353" s="27">
        <f t="shared" si="529"/>
        <v>0.53078683817051064</v>
      </c>
      <c r="AO1353" s="27">
        <f t="shared" si="529"/>
        <v>0.5536150401579657</v>
      </c>
      <c r="AP1353" s="27">
        <f t="shared" si="529"/>
        <v>0.57732537778336546</v>
      </c>
      <c r="AQ1353" s="27">
        <f t="shared" si="529"/>
        <v>0.60227610229055129</v>
      </c>
      <c r="AR1353" s="27">
        <f t="shared" si="529"/>
        <v>0.62855926981848975</v>
      </c>
      <c r="AS1353" s="27">
        <f t="shared" si="529"/>
        <v>0.65626274717655353</v>
      </c>
      <c r="AT1353" s="27">
        <f t="shared" si="529"/>
        <v>0.68321168340101823</v>
      </c>
      <c r="AU1353" s="27">
        <f t="shared" si="529"/>
        <v>0.71157831971098529</v>
      </c>
      <c r="AV1353" s="27">
        <f t="shared" si="529"/>
        <v>0.74218261572200483</v>
      </c>
      <c r="AW1353" s="27">
        <f t="shared" si="529"/>
        <v>0.77471225556990453</v>
      </c>
      <c r="AY1353" s="79"/>
      <c r="AZ1353" s="79"/>
    </row>
    <row r="1354" spans="1:52" x14ac:dyDescent="0.25">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8.9211118607918805E-2</v>
      </c>
      <c r="L1354" s="27">
        <f t="shared" si="530"/>
        <v>8.9709854381943815E-2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8.9183512197547513E-2</v>
      </c>
      <c r="T1354" s="27">
        <f t="shared" si="530"/>
        <v>9.0677950864974502E-2</v>
      </c>
      <c r="U1354" s="27">
        <f t="shared" si="530"/>
        <v>9.1149117935516111E-2</v>
      </c>
      <c r="V1354" s="27">
        <f t="shared" si="530"/>
        <v>9.0998909882985368E-2</v>
      </c>
      <c r="W1354" s="27">
        <f t="shared" si="530"/>
        <v>9.1213671574514113E-2</v>
      </c>
      <c r="X1354" s="27">
        <f t="shared" si="530"/>
        <v>9.1505494494056261E-2</v>
      </c>
      <c r="Y1354" s="27">
        <f t="shared" si="530"/>
        <v>9.1915611275986159E-2</v>
      </c>
      <c r="Z1354" s="27">
        <f t="shared" si="530"/>
        <v>9.2408802185655434E-2</v>
      </c>
      <c r="AA1354" s="27">
        <f t="shared" si="530"/>
        <v>9.2986950191027026E-2</v>
      </c>
      <c r="AB1354" s="27">
        <f t="shared" si="530"/>
        <v>9.3734653474602012E-2</v>
      </c>
      <c r="AC1354" s="27">
        <f t="shared" si="530"/>
        <v>9.466707755231947E-2</v>
      </c>
      <c r="AD1354" s="27">
        <f t="shared" si="530"/>
        <v>9.5752198443139411E-2</v>
      </c>
      <c r="AE1354" s="27">
        <f t="shared" si="530"/>
        <v>9.6896389710631234E-2</v>
      </c>
      <c r="AF1354" s="27">
        <f t="shared" si="530"/>
        <v>9.8111576648831189E-2</v>
      </c>
      <c r="AG1354" s="27">
        <f t="shared" si="530"/>
        <v>9.9512257169147217E-2</v>
      </c>
      <c r="AH1354" s="27">
        <f t="shared" si="530"/>
        <v>0.10099560515959377</v>
      </c>
      <c r="AI1354" s="27">
        <f t="shared" si="530"/>
        <v>0.10256738010683669</v>
      </c>
      <c r="AJ1354" s="27">
        <f t="shared" si="530"/>
        <v>0.10423829103332971</v>
      </c>
      <c r="AK1354" s="27">
        <f t="shared" si="530"/>
        <v>0.10598221028820945</v>
      </c>
      <c r="AL1354" s="27">
        <f t="shared" si="530"/>
        <v>0.10774319413075867</v>
      </c>
      <c r="AM1354" s="27">
        <f t="shared" si="530"/>
        <v>0.10949968376405832</v>
      </c>
      <c r="AN1354" s="27">
        <f t="shared" si="530"/>
        <v>0.1113325499723575</v>
      </c>
      <c r="AO1354" s="27">
        <f t="shared" si="530"/>
        <v>0.1131240148227753</v>
      </c>
      <c r="AP1354" s="27">
        <f t="shared" si="530"/>
        <v>0.11497675602355148</v>
      </c>
      <c r="AQ1354" s="27">
        <f t="shared" si="530"/>
        <v>0.11691627397163724</v>
      </c>
      <c r="AR1354" s="27">
        <f t="shared" si="530"/>
        <v>0.1189484128637848</v>
      </c>
      <c r="AS1354" s="27">
        <f t="shared" si="530"/>
        <v>0.12107866317965243</v>
      </c>
      <c r="AT1354" s="27">
        <f t="shared" si="530"/>
        <v>0.12315305722988713</v>
      </c>
      <c r="AU1354" s="27">
        <f t="shared" si="530"/>
        <v>0.125325986198385</v>
      </c>
      <c r="AV1354" s="27">
        <f t="shared" si="530"/>
        <v>0.12765671898658354</v>
      </c>
      <c r="AW1354" s="27">
        <f t="shared" si="530"/>
        <v>0.13012267129152613</v>
      </c>
      <c r="AY1354" s="79"/>
      <c r="AZ1354" s="79"/>
    </row>
    <row r="1355" spans="1:52" x14ac:dyDescent="0.25">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2.6939494531157467E-2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2.6931158095600705E-2</v>
      </c>
      <c r="T1355" s="27">
        <f t="shared" si="531"/>
        <v>2.7382440659215215E-2</v>
      </c>
      <c r="U1355" s="27">
        <f t="shared" si="531"/>
        <v>2.7524721160997759E-2</v>
      </c>
      <c r="V1355" s="27">
        <f t="shared" si="531"/>
        <v>2.7479362139915746E-2</v>
      </c>
      <c r="W1355" s="27">
        <f t="shared" si="531"/>
        <v>2.7544214722247638E-2</v>
      </c>
      <c r="X1355" s="27">
        <f t="shared" si="531"/>
        <v>2.7632337840394192E-2</v>
      </c>
      <c r="Y1355" s="27">
        <f t="shared" si="531"/>
        <v>2.775618270386343E-2</v>
      </c>
      <c r="Z1355" s="27">
        <f t="shared" si="531"/>
        <v>2.7905113846317154E-2</v>
      </c>
      <c r="AA1355" s="27">
        <f t="shared" si="531"/>
        <v>2.807969987630923E-2</v>
      </c>
      <c r="AB1355" s="27">
        <f t="shared" si="531"/>
        <v>2.8305487298696825E-2</v>
      </c>
      <c r="AC1355" s="27">
        <f t="shared" si="531"/>
        <v>2.8587055714544035E-2</v>
      </c>
      <c r="AD1355" s="27">
        <f t="shared" si="531"/>
        <v>2.8914734694026008E-2</v>
      </c>
      <c r="AE1355" s="27">
        <f t="shared" si="531"/>
        <v>2.926025142864588E-2</v>
      </c>
      <c r="AF1355" s="27">
        <f t="shared" si="531"/>
        <v>2.9627207054657573E-2</v>
      </c>
      <c r="AG1355" s="27">
        <f t="shared" si="531"/>
        <v>3.0050177036491231E-2</v>
      </c>
      <c r="AH1355" s="27">
        <f t="shared" si="531"/>
        <v>3.0498110497028424E-2</v>
      </c>
      <c r="AI1355" s="27">
        <f t="shared" si="531"/>
        <v>3.0972746655123885E-2</v>
      </c>
      <c r="AJ1355" s="27">
        <f t="shared" si="531"/>
        <v>3.1477319363870458E-2</v>
      </c>
      <c r="AK1355" s="27">
        <f t="shared" si="531"/>
        <v>3.2003938735566603E-2</v>
      </c>
      <c r="AL1355" s="27">
        <f t="shared" si="531"/>
        <v>3.2535711179809912E-2</v>
      </c>
      <c r="AM1355" s="27">
        <f t="shared" si="531"/>
        <v>3.3066126486878025E-2</v>
      </c>
      <c r="AN1355" s="27">
        <f t="shared" si="531"/>
        <v>3.3619605581920294E-2</v>
      </c>
      <c r="AO1355" s="27">
        <f t="shared" si="531"/>
        <v>3.4160582517235936E-2</v>
      </c>
      <c r="AP1355" s="27">
        <f t="shared" si="531"/>
        <v>3.4720063355777167E-2</v>
      </c>
      <c r="AQ1355" s="27">
        <f t="shared" si="531"/>
        <v>3.5305748570477524E-2</v>
      </c>
      <c r="AR1355" s="27">
        <f t="shared" si="531"/>
        <v>3.5919402960488754E-2</v>
      </c>
      <c r="AS1355" s="27">
        <f t="shared" si="531"/>
        <v>3.6562684511374031E-2</v>
      </c>
      <c r="AT1355" s="27">
        <f t="shared" si="531"/>
        <v>3.7189098887113095E-2</v>
      </c>
      <c r="AU1355" s="27">
        <f t="shared" si="531"/>
        <v>3.7845268308334172E-2</v>
      </c>
      <c r="AV1355" s="27">
        <f t="shared" si="531"/>
        <v>3.8549090479617763E-2</v>
      </c>
      <c r="AW1355" s="27">
        <f t="shared" si="531"/>
        <v>3.929374551443536E-2</v>
      </c>
      <c r="AY1355" s="79"/>
      <c r="AZ1355" s="79"/>
    </row>
    <row r="1356" spans="1:52" x14ac:dyDescent="0.25">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1.4483668498503166E-3</v>
      </c>
      <c r="L1356" s="27">
        <f t="shared" si="532"/>
        <v>1.4564639612104711E-3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1.4479186522461497E-3</v>
      </c>
      <c r="T1356" s="27">
        <f t="shared" si="532"/>
        <v>1.4721812717358642E-3</v>
      </c>
      <c r="U1356" s="27">
        <f t="shared" si="532"/>
        <v>1.4798307976734641E-3</v>
      </c>
      <c r="V1356" s="27">
        <f t="shared" si="532"/>
        <v>1.477392128959733E-3</v>
      </c>
      <c r="W1356" s="27">
        <f t="shared" si="532"/>
        <v>1.4808788436146076E-3</v>
      </c>
      <c r="X1356" s="27">
        <f t="shared" si="532"/>
        <v>1.4856166683307065E-3</v>
      </c>
      <c r="Y1356" s="27">
        <f t="shared" si="532"/>
        <v>1.4922750261764941E-3</v>
      </c>
      <c r="Z1356" s="27">
        <f t="shared" si="532"/>
        <v>1.500282115151041E-3</v>
      </c>
      <c r="AA1356" s="27">
        <f t="shared" si="532"/>
        <v>1.5096685057529521E-3</v>
      </c>
      <c r="AB1356" s="27">
        <f t="shared" si="532"/>
        <v>1.5218076725558457E-3</v>
      </c>
      <c r="AC1356" s="27">
        <f t="shared" si="532"/>
        <v>1.5369458318485632E-3</v>
      </c>
      <c r="AD1356" s="27">
        <f t="shared" si="532"/>
        <v>1.554563065561897E-3</v>
      </c>
      <c r="AE1356" s="27">
        <f t="shared" si="532"/>
        <v>1.5731393229565249E-3</v>
      </c>
      <c r="AF1356" s="27">
        <f t="shared" si="532"/>
        <v>1.5928682144346739E-3</v>
      </c>
      <c r="AG1356" s="27">
        <f t="shared" si="532"/>
        <v>1.615608644826237E-3</v>
      </c>
      <c r="AH1356" s="27">
        <f t="shared" si="532"/>
        <v>1.6396912041493313E-3</v>
      </c>
      <c r="AI1356" s="27">
        <f t="shared" si="532"/>
        <v>1.6652093992413262E-3</v>
      </c>
      <c r="AJ1356" s="27">
        <f t="shared" si="532"/>
        <v>1.6923370940034712E-3</v>
      </c>
      <c r="AK1356" s="27">
        <f t="shared" si="532"/>
        <v>1.7206500988956575E-3</v>
      </c>
      <c r="AL1356" s="27">
        <f t="shared" si="532"/>
        <v>1.7492401520243491E-3</v>
      </c>
      <c r="AM1356" s="27">
        <f t="shared" si="532"/>
        <v>1.7777572404397283E-3</v>
      </c>
      <c r="AN1356" s="27">
        <f t="shared" si="532"/>
        <v>1.8075143233878593E-3</v>
      </c>
      <c r="AO1356" s="27">
        <f t="shared" si="532"/>
        <v>1.8365992439953553E-3</v>
      </c>
      <c r="AP1356" s="27">
        <f t="shared" si="532"/>
        <v>1.8666790028687955E-3</v>
      </c>
      <c r="AQ1356" s="27">
        <f t="shared" si="532"/>
        <v>1.8981676059098944E-3</v>
      </c>
      <c r="AR1356" s="27">
        <f t="shared" si="532"/>
        <v>1.9311599352473808E-3</v>
      </c>
      <c r="AS1356" s="27">
        <f t="shared" si="532"/>
        <v>1.9657451303164626E-3</v>
      </c>
      <c r="AT1356" s="27">
        <f t="shared" si="532"/>
        <v>1.999423483673865E-3</v>
      </c>
      <c r="AU1356" s="27">
        <f t="shared" si="532"/>
        <v>2.0347015783123111E-3</v>
      </c>
      <c r="AV1356" s="27">
        <f t="shared" si="532"/>
        <v>2.0725416610168261E-3</v>
      </c>
      <c r="AW1356" s="27">
        <f t="shared" si="532"/>
        <v>2.11257706946729E-3</v>
      </c>
      <c r="AY1356" s="79"/>
      <c r="AZ1356" s="79"/>
    </row>
    <row r="1357" spans="1:52" x14ac:dyDescent="0.25">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2.7061685185942399E-2</v>
      </c>
      <c r="S1357" s="27">
        <f t="shared" si="533"/>
        <v>2.4014748048472239E-2</v>
      </c>
      <c r="T1357" s="27">
        <f t="shared" si="533"/>
        <v>2.4913020029281582E-2</v>
      </c>
      <c r="U1357" s="27">
        <f t="shared" si="533"/>
        <v>2.4967492067687117E-2</v>
      </c>
      <c r="V1357" s="27">
        <f t="shared" si="533"/>
        <v>2.4490984052511891E-2</v>
      </c>
      <c r="W1357" s="27">
        <f t="shared" si="533"/>
        <v>2.427068078926067E-2</v>
      </c>
      <c r="X1357" s="27">
        <f t="shared" si="533"/>
        <v>2.4085772372737162E-2</v>
      </c>
      <c r="Y1357" s="27">
        <f t="shared" si="533"/>
        <v>2.3999231319888695E-2</v>
      </c>
      <c r="Z1357" s="27">
        <f t="shared" si="533"/>
        <v>2.3978457958089842E-2</v>
      </c>
      <c r="AA1357" s="27">
        <f t="shared" si="533"/>
        <v>2.402219902053113E-2</v>
      </c>
      <c r="AB1357" s="27">
        <f t="shared" si="533"/>
        <v>2.4190177256763468E-2</v>
      </c>
      <c r="AC1357" s="27">
        <f t="shared" si="533"/>
        <v>2.4487022069257937E-2</v>
      </c>
      <c r="AD1357" s="27">
        <f t="shared" si="533"/>
        <v>2.4674493082593771E-2</v>
      </c>
      <c r="AE1357" s="27">
        <f t="shared" si="533"/>
        <v>2.4878344853189249E-2</v>
      </c>
      <c r="AF1357" s="27">
        <f t="shared" si="533"/>
        <v>2.5104139909981237E-2</v>
      </c>
      <c r="AG1357" s="27">
        <f t="shared" si="533"/>
        <v>2.5426409827964801E-2</v>
      </c>
      <c r="AH1357" s="27">
        <f t="shared" si="533"/>
        <v>2.5768875898053403E-2</v>
      </c>
      <c r="AI1357" s="27">
        <f t="shared" si="533"/>
        <v>2.6131308975829524E-2</v>
      </c>
      <c r="AJ1357" s="27">
        <f t="shared" si="533"/>
        <v>2.6517473925256753E-2</v>
      </c>
      <c r="AK1357" s="27">
        <f t="shared" si="533"/>
        <v>2.6908456498090223E-2</v>
      </c>
      <c r="AL1357" s="27">
        <f t="shared" si="533"/>
        <v>2.7268247310873892E-2</v>
      </c>
      <c r="AM1357" s="27">
        <f t="shared" si="533"/>
        <v>2.7583980993975396E-2</v>
      </c>
      <c r="AN1357" s="27">
        <f t="shared" si="533"/>
        <v>2.8044298655306568E-2</v>
      </c>
      <c r="AO1357" s="27">
        <f t="shared" si="533"/>
        <v>2.844839403492954E-2</v>
      </c>
      <c r="AP1357" s="27">
        <f t="shared" si="533"/>
        <v>2.885449992032919E-2</v>
      </c>
      <c r="AQ1357" s="27">
        <f t="shared" si="533"/>
        <v>2.927456612582886E-2</v>
      </c>
      <c r="AR1357" s="27">
        <f t="shared" si="533"/>
        <v>2.9709541943827189E-2</v>
      </c>
      <c r="AS1357" s="27">
        <f t="shared" si="533"/>
        <v>3.0159989319154656E-2</v>
      </c>
      <c r="AT1357" s="27">
        <f t="shared" si="533"/>
        <v>3.0546087015283521E-2</v>
      </c>
      <c r="AU1357" s="27">
        <f t="shared" si="533"/>
        <v>3.094551766769826E-2</v>
      </c>
      <c r="AV1357" s="27">
        <f t="shared" si="533"/>
        <v>3.1383769605566547E-2</v>
      </c>
      <c r="AW1357" s="27">
        <f t="shared" si="533"/>
        <v>3.1846027881071305E-2</v>
      </c>
      <c r="AY1357" s="79"/>
      <c r="AZ1357" s="79"/>
    </row>
    <row r="1358" spans="1:52" x14ac:dyDescent="0.25">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3.5923531179771262E-2</v>
      </c>
      <c r="S1358" s="27">
        <f t="shared" si="534"/>
        <v>3.1878818498035873E-2</v>
      </c>
      <c r="T1358" s="27">
        <f t="shared" si="534"/>
        <v>3.3071246142094106E-2</v>
      </c>
      <c r="U1358" s="27">
        <f t="shared" si="534"/>
        <v>3.3143556050240677E-2</v>
      </c>
      <c r="V1358" s="27">
        <f t="shared" si="534"/>
        <v>3.2511006731048613E-2</v>
      </c>
      <c r="W1358" s="27">
        <f t="shared" si="534"/>
        <v>3.2218561116814579E-2</v>
      </c>
      <c r="X1358" s="27">
        <f t="shared" si="534"/>
        <v>3.1973101042146533E-2</v>
      </c>
      <c r="Y1358" s="27">
        <f t="shared" si="534"/>
        <v>3.1858220531602907E-2</v>
      </c>
      <c r="Z1358" s="27">
        <f t="shared" si="534"/>
        <v>3.1830644550832975E-2</v>
      </c>
      <c r="AA1358" s="27">
        <f t="shared" si="534"/>
        <v>3.188870942778535E-2</v>
      </c>
      <c r="AB1358" s="27">
        <f t="shared" si="534"/>
        <v>3.2111695223583113E-2</v>
      </c>
      <c r="AC1358" s="27">
        <f t="shared" si="534"/>
        <v>3.2505747323588234E-2</v>
      </c>
      <c r="AD1358" s="27">
        <f t="shared" si="534"/>
        <v>3.2754609164475049E-2</v>
      </c>
      <c r="AE1358" s="27">
        <f t="shared" si="534"/>
        <v>3.3025215942534922E-2</v>
      </c>
      <c r="AF1358" s="27">
        <f t="shared" si="534"/>
        <v>3.3324951739000346E-2</v>
      </c>
      <c r="AG1358" s="27">
        <f t="shared" si="534"/>
        <v>3.3752754862399273E-2</v>
      </c>
      <c r="AH1358" s="27">
        <f t="shared" si="534"/>
        <v>3.4207367738955559E-2</v>
      </c>
      <c r="AI1358" s="27">
        <f t="shared" si="534"/>
        <v>3.4688486186702283E-2</v>
      </c>
      <c r="AJ1358" s="27">
        <f t="shared" si="534"/>
        <v>3.520110794347632E-2</v>
      </c>
      <c r="AK1358" s="27">
        <f t="shared" si="534"/>
        <v>3.5720124942950786E-2</v>
      </c>
      <c r="AL1358" s="27">
        <f t="shared" si="534"/>
        <v>3.6197735867489332E-2</v>
      </c>
      <c r="AM1358" s="27">
        <f t="shared" si="534"/>
        <v>3.6616862345809791E-2</v>
      </c>
      <c r="AN1358" s="27">
        <f t="shared" si="534"/>
        <v>3.7227919482340971E-2</v>
      </c>
      <c r="AO1358" s="27">
        <f t="shared" si="534"/>
        <v>3.7764343318097811E-2</v>
      </c>
      <c r="AP1358" s="27">
        <f t="shared" si="534"/>
        <v>3.8303436036685089E-2</v>
      </c>
      <c r="AQ1358" s="27">
        <f t="shared" si="534"/>
        <v>3.8861060638669384E-2</v>
      </c>
      <c r="AR1358" s="27">
        <f t="shared" si="534"/>
        <v>3.9438477279685767E-2</v>
      </c>
      <c r="AS1358" s="27">
        <f t="shared" si="534"/>
        <v>4.0036431923723546E-2</v>
      </c>
      <c r="AT1358" s="27">
        <f t="shared" si="534"/>
        <v>4.0548964403871089E-2</v>
      </c>
      <c r="AU1358" s="27">
        <f t="shared" si="534"/>
        <v>4.1079195961794567E-2</v>
      </c>
      <c r="AV1358" s="27">
        <f t="shared" si="534"/>
        <v>4.1660961548321489E-2</v>
      </c>
      <c r="AW1358" s="27">
        <f t="shared" si="534"/>
        <v>4.2274594788790511E-2</v>
      </c>
      <c r="AY1358" s="79"/>
      <c r="AZ1358" s="79"/>
    </row>
    <row r="1359" spans="1:52" x14ac:dyDescent="0.25">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4.6315596244033488E-2</v>
      </c>
      <c r="O1359" s="27">
        <f t="shared" si="535"/>
        <v>4.7281576900430188E-2</v>
      </c>
      <c r="P1359" s="27">
        <f t="shared" si="535"/>
        <v>4.7947144057730852E-2</v>
      </c>
      <c r="Q1359" s="27">
        <f t="shared" si="535"/>
        <v>4.8855920576585839E-2</v>
      </c>
      <c r="R1359" s="27">
        <f t="shared" si="535"/>
        <v>4.9808583705724517E-2</v>
      </c>
      <c r="S1359" s="27">
        <f t="shared" si="535"/>
        <v>4.5986911012556725E-2</v>
      </c>
      <c r="T1359" s="27">
        <f t="shared" si="535"/>
        <v>4.8856443444208197E-2</v>
      </c>
      <c r="U1359" s="27">
        <f t="shared" si="535"/>
        <v>5.0126725552886477E-2</v>
      </c>
      <c r="V1359" s="27">
        <f t="shared" si="535"/>
        <v>5.0323572055413011E-2</v>
      </c>
      <c r="W1359" s="27">
        <f t="shared" si="535"/>
        <v>5.1027089909847584E-2</v>
      </c>
      <c r="X1359" s="27">
        <f t="shared" si="535"/>
        <v>5.1799517753616409E-2</v>
      </c>
      <c r="Y1359" s="27">
        <f t="shared" si="535"/>
        <v>5.2784983515339438E-2</v>
      </c>
      <c r="Z1359" s="27">
        <f t="shared" si="535"/>
        <v>5.3925228435181494E-2</v>
      </c>
      <c r="AA1359" s="27">
        <f t="shared" si="535"/>
        <v>5.5227882789165614E-2</v>
      </c>
      <c r="AB1359" s="27">
        <f t="shared" si="535"/>
        <v>5.6843866240216291E-2</v>
      </c>
      <c r="AC1359" s="27">
        <f t="shared" si="535"/>
        <v>5.8804393787153471E-2</v>
      </c>
      <c r="AD1359" s="27">
        <f t="shared" si="535"/>
        <v>6.1219639268874082E-2</v>
      </c>
      <c r="AE1359" s="27">
        <f t="shared" si="535"/>
        <v>6.3776320001480799E-2</v>
      </c>
      <c r="AF1359" s="27">
        <f t="shared" si="535"/>
        <v>6.6498895502615951E-2</v>
      </c>
      <c r="AG1359" s="27">
        <f t="shared" si="535"/>
        <v>6.9603284640762972E-2</v>
      </c>
      <c r="AH1359" s="27">
        <f t="shared" si="535"/>
        <v>7.2906966362152381E-2</v>
      </c>
      <c r="AI1359" s="27">
        <f t="shared" si="535"/>
        <v>7.6423263660527499E-2</v>
      </c>
      <c r="AJ1359" s="27">
        <f t="shared" si="535"/>
        <v>8.0178550835766693E-2</v>
      </c>
      <c r="AK1359" s="27">
        <f t="shared" si="535"/>
        <v>8.413100995108784E-2</v>
      </c>
      <c r="AL1359" s="27">
        <f t="shared" si="535"/>
        <v>8.8176814110827659E-2</v>
      </c>
      <c r="AM1359" s="27">
        <f t="shared" si="535"/>
        <v>9.2274505584201458E-2</v>
      </c>
      <c r="AN1359" s="27">
        <f t="shared" si="535"/>
        <v>9.6461364292334692E-2</v>
      </c>
      <c r="AO1359" s="27">
        <f t="shared" si="535"/>
        <v>0.10062173504543424</v>
      </c>
      <c r="AP1359" s="27">
        <f t="shared" si="535"/>
        <v>0.10495893165406156</v>
      </c>
      <c r="AQ1359" s="27">
        <f t="shared" si="535"/>
        <v>0.10952672051483585</v>
      </c>
      <c r="AR1359" s="27">
        <f t="shared" si="535"/>
        <v>0.11434225005471457</v>
      </c>
      <c r="AS1359" s="27">
        <f t="shared" si="535"/>
        <v>0.11942245706952602</v>
      </c>
      <c r="AT1359" s="27">
        <f t="shared" si="535"/>
        <v>0.12445801961268657</v>
      </c>
      <c r="AU1359" s="27">
        <f t="shared" si="535"/>
        <v>0.12976322686402902</v>
      </c>
      <c r="AV1359" s="27">
        <f t="shared" si="535"/>
        <v>0.13546448505143638</v>
      </c>
      <c r="AW1359" s="27">
        <f t="shared" si="535"/>
        <v>0.14152327253928215</v>
      </c>
      <c r="AY1359" s="79"/>
      <c r="AZ1359" s="79"/>
    </row>
    <row r="1360" spans="1:52" x14ac:dyDescent="0.25">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4.4581709989822945E-3</v>
      </c>
      <c r="T1360" s="27">
        <f t="shared" si="536"/>
        <v>4.4610980917274045E-3</v>
      </c>
      <c r="U1360" s="27">
        <f t="shared" si="536"/>
        <v>4.4595819749100821E-3</v>
      </c>
      <c r="V1360" s="27">
        <f t="shared" si="536"/>
        <v>4.4591492889482038E-3</v>
      </c>
      <c r="W1360" s="27">
        <f t="shared" si="536"/>
        <v>4.4637731513944437E-3</v>
      </c>
      <c r="X1360" s="27">
        <f t="shared" si="536"/>
        <v>4.4712731698915899E-3</v>
      </c>
      <c r="Y1360" s="27">
        <f t="shared" si="536"/>
        <v>4.4784042673409168E-3</v>
      </c>
      <c r="Z1360" s="27">
        <f t="shared" si="536"/>
        <v>4.485241386431282E-3</v>
      </c>
      <c r="AA1360" s="27">
        <f t="shared" si="536"/>
        <v>4.4917527438929237E-3</v>
      </c>
      <c r="AB1360" s="27">
        <f t="shared" si="536"/>
        <v>4.498084693555734E-3</v>
      </c>
      <c r="AC1360" s="27">
        <f t="shared" si="536"/>
        <v>4.5043547728788359E-3</v>
      </c>
      <c r="AD1360" s="27">
        <f t="shared" si="536"/>
        <v>4.510532278085972E-3</v>
      </c>
      <c r="AE1360" s="27">
        <f t="shared" si="536"/>
        <v>4.5166262135033974E-3</v>
      </c>
      <c r="AF1360" s="27">
        <f t="shared" si="536"/>
        <v>4.5226631659848722E-3</v>
      </c>
      <c r="AG1360" s="27">
        <f t="shared" si="536"/>
        <v>4.5286797298434598E-3</v>
      </c>
      <c r="AH1360" s="27">
        <f t="shared" si="536"/>
        <v>4.5346258681925782E-3</v>
      </c>
      <c r="AI1360" s="27">
        <f t="shared" si="536"/>
        <v>4.5405768629306698E-3</v>
      </c>
      <c r="AJ1360" s="27">
        <f t="shared" si="536"/>
        <v>4.5464705257573486E-3</v>
      </c>
      <c r="AK1360" s="27">
        <f t="shared" si="536"/>
        <v>4.5521570128301964E-3</v>
      </c>
      <c r="AL1360" s="27">
        <f t="shared" si="536"/>
        <v>4.5575828912470711E-3</v>
      </c>
      <c r="AM1360" s="27">
        <f t="shared" si="536"/>
        <v>4.5627518435696962E-3</v>
      </c>
      <c r="AN1360" s="27">
        <f t="shared" si="536"/>
        <v>4.5677660955520385E-3</v>
      </c>
      <c r="AO1360" s="27">
        <f t="shared" si="536"/>
        <v>4.5724301465395233E-3</v>
      </c>
      <c r="AP1360" s="27">
        <f t="shared" si="536"/>
        <v>4.5767789562386934E-3</v>
      </c>
      <c r="AQ1360" s="27">
        <f t="shared" si="536"/>
        <v>4.5808271676653408E-3</v>
      </c>
      <c r="AR1360" s="27">
        <f t="shared" si="536"/>
        <v>4.5845132132215621E-3</v>
      </c>
      <c r="AS1360" s="27">
        <f t="shared" si="536"/>
        <v>4.5877693834176433E-3</v>
      </c>
      <c r="AT1360" s="27">
        <f t="shared" si="536"/>
        <v>4.5904470581737663E-3</v>
      </c>
      <c r="AU1360" s="27">
        <f t="shared" si="536"/>
        <v>4.5926983315877348E-3</v>
      </c>
      <c r="AV1360" s="27">
        <f t="shared" si="536"/>
        <v>4.5945852867812966E-3</v>
      </c>
      <c r="AW1360" s="27">
        <f t="shared" si="536"/>
        <v>4.5960188686608441E-3</v>
      </c>
      <c r="AY1360" s="79"/>
      <c r="AZ1360" s="79"/>
    </row>
    <row r="1361" spans="1:52" x14ac:dyDescent="0.25">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3.7083959035202588E-3</v>
      </c>
      <c r="T1361" s="27">
        <f t="shared" si="537"/>
        <v>3.7108307178752185E-3</v>
      </c>
      <c r="U1361" s="27">
        <f t="shared" si="537"/>
        <v>3.7095695815491572E-3</v>
      </c>
      <c r="V1361" s="27">
        <f t="shared" si="537"/>
        <v>3.7092096647023355E-3</v>
      </c>
      <c r="W1361" s="27">
        <f t="shared" si="537"/>
        <v>3.7130558860693471E-3</v>
      </c>
      <c r="X1361" s="27">
        <f t="shared" si="537"/>
        <v>3.7192945516291683E-3</v>
      </c>
      <c r="Y1361" s="27">
        <f t="shared" si="537"/>
        <v>3.7252263412744561E-3</v>
      </c>
      <c r="Z1361" s="27">
        <f t="shared" si="537"/>
        <v>3.7309135938343898E-3</v>
      </c>
      <c r="AA1361" s="27">
        <f t="shared" si="537"/>
        <v>3.736329871348784E-3</v>
      </c>
      <c r="AB1361" s="27">
        <f t="shared" si="537"/>
        <v>3.7415969138638022E-3</v>
      </c>
      <c r="AC1361" s="27">
        <f t="shared" si="537"/>
        <v>3.7468124913914136E-3</v>
      </c>
      <c r="AD1361" s="27">
        <f t="shared" si="537"/>
        <v>3.7519510639157407E-3</v>
      </c>
      <c r="AE1361" s="27">
        <f t="shared" si="537"/>
        <v>3.7570201214156547E-3</v>
      </c>
      <c r="AF1361" s="27">
        <f t="shared" si="537"/>
        <v>3.7620417793684698E-3</v>
      </c>
      <c r="AG1361" s="27">
        <f t="shared" si="537"/>
        <v>3.7670464776565233E-3</v>
      </c>
      <c r="AH1361" s="27">
        <f t="shared" si="537"/>
        <v>3.7719925945956605E-3</v>
      </c>
      <c r="AI1361" s="27">
        <f t="shared" si="537"/>
        <v>3.7769427511763856E-3</v>
      </c>
      <c r="AJ1361" s="27">
        <f t="shared" si="537"/>
        <v>3.7818452179252324E-3</v>
      </c>
      <c r="AK1361" s="27">
        <f t="shared" si="537"/>
        <v>3.7865753517337332E-3</v>
      </c>
      <c r="AL1361" s="27">
        <f t="shared" si="537"/>
        <v>3.7910887060439956E-3</v>
      </c>
      <c r="AM1361" s="27">
        <f t="shared" si="537"/>
        <v>3.7953883440845922E-3</v>
      </c>
      <c r="AN1361" s="27">
        <f t="shared" si="537"/>
        <v>3.7995592992845569E-3</v>
      </c>
      <c r="AO1361" s="27">
        <f t="shared" si="537"/>
        <v>3.8034389502848774E-3</v>
      </c>
      <c r="AP1361" s="27">
        <f t="shared" si="537"/>
        <v>3.8070563772694571E-3</v>
      </c>
      <c r="AQ1361" s="27">
        <f t="shared" si="537"/>
        <v>3.8104237605920328E-3</v>
      </c>
      <c r="AR1361" s="27">
        <f t="shared" si="537"/>
        <v>3.8134898870918915E-3</v>
      </c>
      <c r="AS1361" s="27">
        <f t="shared" si="537"/>
        <v>3.8161984346597329E-3</v>
      </c>
      <c r="AT1361" s="27">
        <f t="shared" si="537"/>
        <v>3.8184257781373244E-3</v>
      </c>
      <c r="AU1361" s="27">
        <f t="shared" si="537"/>
        <v>3.8202984324406178E-3</v>
      </c>
      <c r="AV1361" s="27">
        <f t="shared" si="537"/>
        <v>3.8218680395533831E-3</v>
      </c>
      <c r="AW1361" s="27">
        <f t="shared" si="537"/>
        <v>3.8230605216655962E-3</v>
      </c>
      <c r="AY1361" s="79"/>
      <c r="AZ1361" s="79"/>
    </row>
    <row r="1362" spans="1:52" x14ac:dyDescent="0.25">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5.5840147541839718E-4</v>
      </c>
      <c r="R1362" s="27">
        <f t="shared" si="538"/>
        <v>5.620753208024884E-4</v>
      </c>
      <c r="S1362" s="27">
        <f t="shared" si="538"/>
        <v>5.6066630759729153E-4</v>
      </c>
      <c r="T1362" s="27">
        <f t="shared" si="538"/>
        <v>5.6157634290112345E-4</v>
      </c>
      <c r="U1362" s="27">
        <f t="shared" si="538"/>
        <v>5.6159613547716977E-4</v>
      </c>
      <c r="V1362" s="27">
        <f t="shared" si="538"/>
        <v>5.6178683196627093E-4</v>
      </c>
      <c r="W1362" s="27">
        <f t="shared" si="538"/>
        <v>5.6290393869214356E-4</v>
      </c>
      <c r="X1362" s="27">
        <f t="shared" si="538"/>
        <v>5.645308779883766E-4</v>
      </c>
      <c r="Y1362" s="27">
        <f t="shared" si="538"/>
        <v>5.6605380948017545E-4</v>
      </c>
      <c r="Z1362" s="27">
        <f t="shared" si="538"/>
        <v>5.6748982359473594E-4</v>
      </c>
      <c r="AA1362" s="27">
        <f t="shared" si="538"/>
        <v>5.6883553846490673E-4</v>
      </c>
      <c r="AB1362" s="27">
        <f t="shared" si="538"/>
        <v>5.7012079913769484E-4</v>
      </c>
      <c r="AC1362" s="27">
        <f t="shared" si="538"/>
        <v>5.7136961061407033E-4</v>
      </c>
      <c r="AD1362" s="27">
        <f t="shared" si="538"/>
        <v>5.7257792176041594E-4</v>
      </c>
      <c r="AE1362" s="27">
        <f t="shared" si="538"/>
        <v>5.7374897777707958E-4</v>
      </c>
      <c r="AF1362" s="27">
        <f t="shared" si="538"/>
        <v>5.7488914523303825E-4</v>
      </c>
      <c r="AG1362" s="27">
        <f t="shared" si="538"/>
        <v>5.760064894775208E-4</v>
      </c>
      <c r="AH1362" s="27">
        <f t="shared" si="538"/>
        <v>5.7709286127535829E-4</v>
      </c>
      <c r="AI1362" s="27">
        <f t="shared" si="538"/>
        <v>5.7816327054346548E-4</v>
      </c>
      <c r="AJ1362" s="27">
        <f t="shared" si="538"/>
        <v>5.7920715562869113E-4</v>
      </c>
      <c r="AK1362" s="27">
        <f t="shared" si="538"/>
        <v>5.8019781115600767E-4</v>
      </c>
      <c r="AL1362" s="27">
        <f t="shared" si="538"/>
        <v>5.811263999509201E-4</v>
      </c>
      <c r="AM1362" s="27">
        <f t="shared" si="538"/>
        <v>5.8199457697221952E-4</v>
      </c>
      <c r="AN1362" s="27">
        <f t="shared" si="538"/>
        <v>5.8282199425588939E-4</v>
      </c>
      <c r="AO1362" s="27">
        <f t="shared" si="538"/>
        <v>5.8357363646125153E-4</v>
      </c>
      <c r="AP1362" s="27">
        <f t="shared" si="538"/>
        <v>5.8425678515061229E-4</v>
      </c>
      <c r="AQ1362" s="27">
        <f t="shared" si="538"/>
        <v>5.8487492413681285E-4</v>
      </c>
      <c r="AR1362" s="27">
        <f t="shared" si="538"/>
        <v>5.8541760018569874E-4</v>
      </c>
      <c r="AS1362" s="27">
        <f t="shared" si="538"/>
        <v>5.8587327760768629E-4</v>
      </c>
      <c r="AT1362" s="27">
        <f t="shared" si="538"/>
        <v>5.8621578048485747E-4</v>
      </c>
      <c r="AU1362" s="27">
        <f t="shared" si="538"/>
        <v>5.8647354978308105E-4</v>
      </c>
      <c r="AV1362" s="27">
        <f t="shared" si="538"/>
        <v>5.8665853167492793E-4</v>
      </c>
      <c r="AW1362" s="27">
        <f t="shared" si="538"/>
        <v>5.8675527523613749E-4</v>
      </c>
      <c r="AY1362" s="79"/>
      <c r="AZ1362" s="79"/>
    </row>
    <row r="1363" spans="1:52" x14ac:dyDescent="0.25">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6.769960915195136E-3</v>
      </c>
      <c r="O1363" s="27">
        <f t="shared" si="539"/>
        <v>6.8044291009834836E-3</v>
      </c>
      <c r="P1363" s="27">
        <f t="shared" si="539"/>
        <v>6.8438891439814974E-3</v>
      </c>
      <c r="Q1363" s="27">
        <f t="shared" si="539"/>
        <v>6.8863566425632575E-3</v>
      </c>
      <c r="R1363" s="27">
        <f t="shared" si="539"/>
        <v>6.9316634884048298E-3</v>
      </c>
      <c r="S1363" s="27">
        <f t="shared" si="539"/>
        <v>6.9142871599526205E-3</v>
      </c>
      <c r="T1363" s="27">
        <f t="shared" si="539"/>
        <v>6.9255099592025939E-3</v>
      </c>
      <c r="U1363" s="27">
        <f t="shared" si="539"/>
        <v>6.9257540465546717E-3</v>
      </c>
      <c r="V1363" s="27">
        <f t="shared" si="539"/>
        <v>6.9281057667635966E-3</v>
      </c>
      <c r="W1363" s="27">
        <f t="shared" si="539"/>
        <v>6.9418822262838752E-3</v>
      </c>
      <c r="X1363" s="27">
        <f t="shared" si="539"/>
        <v>6.9619460776934108E-3</v>
      </c>
      <c r="Y1363" s="27">
        <f t="shared" si="539"/>
        <v>6.9807272769853018E-3</v>
      </c>
      <c r="Z1363" s="27">
        <f t="shared" si="539"/>
        <v>6.9984365878878341E-3</v>
      </c>
      <c r="AA1363" s="27">
        <f t="shared" si="539"/>
        <v>7.0150323043089895E-3</v>
      </c>
      <c r="AB1363" s="27">
        <f t="shared" si="539"/>
        <v>7.0308824833667143E-3</v>
      </c>
      <c r="AC1363" s="27">
        <f t="shared" si="539"/>
        <v>7.0462831611661494E-3</v>
      </c>
      <c r="AD1363" s="27">
        <f t="shared" si="539"/>
        <v>7.0611843780418503E-3</v>
      </c>
      <c r="AE1363" s="27">
        <f t="shared" si="539"/>
        <v>7.0756261546741969E-3</v>
      </c>
      <c r="AF1363" s="27">
        <f t="shared" si="539"/>
        <v>7.0896870052980076E-3</v>
      </c>
      <c r="AG1363" s="27">
        <f t="shared" si="539"/>
        <v>7.1034663939614374E-3</v>
      </c>
      <c r="AH1363" s="27">
        <f t="shared" si="539"/>
        <v>7.1168638221124408E-3</v>
      </c>
      <c r="AI1363" s="27">
        <f t="shared" si="539"/>
        <v>7.1300643960689608E-3</v>
      </c>
      <c r="AJ1363" s="27">
        <f t="shared" si="539"/>
        <v>7.1429378666938896E-3</v>
      </c>
      <c r="AK1363" s="27">
        <f t="shared" si="539"/>
        <v>7.1551548961455366E-3</v>
      </c>
      <c r="AL1363" s="27">
        <f t="shared" si="539"/>
        <v>7.1666065020197216E-3</v>
      </c>
      <c r="AM1363" s="27">
        <f t="shared" si="539"/>
        <v>7.1773130937117773E-3</v>
      </c>
      <c r="AN1363" s="27">
        <f t="shared" si="539"/>
        <v>7.1875170253960594E-3</v>
      </c>
      <c r="AO1363" s="27">
        <f t="shared" si="539"/>
        <v>7.1967864785074569E-3</v>
      </c>
      <c r="AP1363" s="27">
        <f t="shared" si="539"/>
        <v>7.2052112512237436E-3</v>
      </c>
      <c r="AQ1363" s="27">
        <f t="shared" si="539"/>
        <v>7.2128343068585061E-3</v>
      </c>
      <c r="AR1363" s="27">
        <f t="shared" si="539"/>
        <v>7.219526733326766E-3</v>
      </c>
      <c r="AS1363" s="27">
        <f t="shared" si="539"/>
        <v>7.2251462694130899E-3</v>
      </c>
      <c r="AT1363" s="27">
        <f t="shared" si="539"/>
        <v>7.2293701066827492E-3</v>
      </c>
      <c r="AU1363" s="27">
        <f t="shared" si="539"/>
        <v>7.232548986748819E-3</v>
      </c>
      <c r="AV1363" s="27">
        <f t="shared" si="539"/>
        <v>7.2348302330129321E-3</v>
      </c>
      <c r="AW1363" s="27">
        <f t="shared" si="539"/>
        <v>7.2360233005363686E-3</v>
      </c>
      <c r="AY1363" s="79"/>
      <c r="AZ1363" s="79"/>
    </row>
    <row r="1364" spans="1:52" x14ac:dyDescent="0.25">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5">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5">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2.6729002214214568E-2</v>
      </c>
      <c r="M1366" s="27">
        <f t="shared" si="542"/>
        <v>2.6740992333189311E-2</v>
      </c>
      <c r="N1366" s="27">
        <f t="shared" si="542"/>
        <v>2.6495489531984436E-2</v>
      </c>
      <c r="O1366" s="27">
        <f t="shared" si="542"/>
        <v>2.609452683304701E-2</v>
      </c>
      <c r="P1366" s="27">
        <f t="shared" si="542"/>
        <v>2.5544514050244028E-2</v>
      </c>
      <c r="Q1366" s="27">
        <f t="shared" si="542"/>
        <v>2.5145143775072754E-2</v>
      </c>
      <c r="R1366" s="27">
        <f t="shared" si="542"/>
        <v>2.4781112413324518E-2</v>
      </c>
      <c r="S1366" s="27">
        <f t="shared" si="542"/>
        <v>2.2119850736863438E-2</v>
      </c>
      <c r="T1366" s="27">
        <f t="shared" si="542"/>
        <v>2.2884216141871892E-2</v>
      </c>
      <c r="U1366" s="27">
        <f t="shared" si="542"/>
        <v>2.2864544545948863E-2</v>
      </c>
      <c r="V1366" s="27">
        <f t="shared" si="542"/>
        <v>2.2349209585613386E-2</v>
      </c>
      <c r="W1366" s="27">
        <f t="shared" si="542"/>
        <v>2.2072248282822265E-2</v>
      </c>
      <c r="X1366" s="27">
        <f t="shared" si="542"/>
        <v>2.1829131631099036E-2</v>
      </c>
      <c r="Y1366" s="27">
        <f t="shared" si="542"/>
        <v>2.168349697720074E-2</v>
      </c>
      <c r="Z1366" s="27">
        <f t="shared" si="542"/>
        <v>2.16040406617014E-2</v>
      </c>
      <c r="AA1366" s="27">
        <f t="shared" si="542"/>
        <v>2.158909713703637E-2</v>
      </c>
      <c r="AB1366" s="27">
        <f t="shared" si="542"/>
        <v>2.1693597526377076E-2</v>
      </c>
      <c r="AC1366" s="27">
        <f t="shared" si="542"/>
        <v>2.1921059725777094E-2</v>
      </c>
      <c r="AD1366" s="27">
        <f t="shared" si="542"/>
        <v>2.2243888566125167E-2</v>
      </c>
      <c r="AE1366" s="27">
        <f t="shared" si="542"/>
        <v>2.2594213449130693E-2</v>
      </c>
      <c r="AF1366" s="27">
        <f t="shared" si="542"/>
        <v>2.2978036113902488E-2</v>
      </c>
      <c r="AG1366" s="27">
        <f t="shared" si="542"/>
        <v>2.3467810661069458E-2</v>
      </c>
      <c r="AH1366" s="27">
        <f t="shared" si="542"/>
        <v>2.3992643640663967E-2</v>
      </c>
      <c r="AI1366" s="27">
        <f t="shared" si="542"/>
        <v>2.4553401994137039E-2</v>
      </c>
      <c r="AJ1366" s="27">
        <f t="shared" si="542"/>
        <v>2.5155179177804035E-2</v>
      </c>
      <c r="AK1366" s="27">
        <f t="shared" si="542"/>
        <v>2.5780868953810543E-2</v>
      </c>
      <c r="AL1366" s="27">
        <f t="shared" si="542"/>
        <v>2.6395448536936907E-2</v>
      </c>
      <c r="AM1366" s="27">
        <f t="shared" si="542"/>
        <v>2.6985938283534693E-2</v>
      </c>
      <c r="AN1366" s="27">
        <f t="shared" si="542"/>
        <v>2.7599371037367381E-2</v>
      </c>
      <c r="AO1366" s="27">
        <f t="shared" si="542"/>
        <v>2.816769452545647E-2</v>
      </c>
      <c r="AP1366" s="27">
        <f t="shared" si="542"/>
        <v>2.875043707640362E-2</v>
      </c>
      <c r="AQ1366" s="27">
        <f t="shared" si="542"/>
        <v>2.9360485943112583E-2</v>
      </c>
      <c r="AR1366" s="27">
        <f t="shared" si="542"/>
        <v>2.9999669991420112E-2</v>
      </c>
      <c r="AS1366" s="27">
        <f t="shared" si="542"/>
        <v>3.0669498707449793E-2</v>
      </c>
      <c r="AT1366" s="27">
        <f t="shared" si="542"/>
        <v>3.1286560507744206E-2</v>
      </c>
      <c r="AU1366" s="27">
        <f t="shared" si="542"/>
        <v>3.1932726595321148E-2</v>
      </c>
      <c r="AV1366" s="27">
        <f t="shared" si="542"/>
        <v>3.2636230731040113E-2</v>
      </c>
      <c r="AW1366" s="27">
        <f t="shared" si="542"/>
        <v>3.3382774113920009E-2</v>
      </c>
      <c r="AY1366" s="79"/>
      <c r="AZ1366" s="79"/>
    </row>
    <row r="1367" spans="1:52" x14ac:dyDescent="0.25">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3.8999555700251309E-3</v>
      </c>
      <c r="P1367" s="27">
        <f t="shared" si="543"/>
        <v>3.8177534504158584E-3</v>
      </c>
      <c r="Q1367" s="27">
        <f t="shared" si="543"/>
        <v>3.7580655955978051E-3</v>
      </c>
      <c r="R1367" s="27">
        <f t="shared" si="543"/>
        <v>3.7036593154610876E-3</v>
      </c>
      <c r="S1367" s="27">
        <f t="shared" si="543"/>
        <v>3.3059206492337782E-3</v>
      </c>
      <c r="T1367" s="27">
        <f t="shared" si="543"/>
        <v>3.4201588240767131E-3</v>
      </c>
      <c r="U1367" s="27">
        <f t="shared" si="543"/>
        <v>3.4172188071688704E-3</v>
      </c>
      <c r="V1367" s="27">
        <f t="shared" si="543"/>
        <v>3.3401994589412646E-3</v>
      </c>
      <c r="W1367" s="27">
        <f t="shared" si="543"/>
        <v>3.2988062280000664E-3</v>
      </c>
      <c r="X1367" s="27">
        <f t="shared" si="543"/>
        <v>3.2624712468708769E-3</v>
      </c>
      <c r="Y1367" s="27">
        <f t="shared" si="543"/>
        <v>3.2407054304874959E-3</v>
      </c>
      <c r="Z1367" s="27">
        <f t="shared" si="543"/>
        <v>3.2288302927550535E-3</v>
      </c>
      <c r="AA1367" s="27">
        <f t="shared" si="543"/>
        <v>3.2265969093859632E-3</v>
      </c>
      <c r="AB1367" s="27">
        <f t="shared" si="543"/>
        <v>3.2422150073145662E-3</v>
      </c>
      <c r="AC1367" s="27">
        <f t="shared" si="543"/>
        <v>3.2762103534343064E-3</v>
      </c>
      <c r="AD1367" s="27">
        <f t="shared" si="543"/>
        <v>3.3244587137949075E-3</v>
      </c>
      <c r="AE1367" s="27">
        <f t="shared" si="543"/>
        <v>3.3768164931689913E-3</v>
      </c>
      <c r="AF1367" s="27">
        <f t="shared" si="543"/>
        <v>3.434180681029372E-3</v>
      </c>
      <c r="AG1367" s="27">
        <f t="shared" si="543"/>
        <v>3.5073798996050226E-3</v>
      </c>
      <c r="AH1367" s="27">
        <f t="shared" si="543"/>
        <v>3.5858187735956525E-3</v>
      </c>
      <c r="AI1367" s="27">
        <f t="shared" si="543"/>
        <v>3.6696268716714451E-3</v>
      </c>
      <c r="AJ1367" s="27">
        <f t="shared" si="543"/>
        <v>3.7595654359677696E-3</v>
      </c>
      <c r="AK1367" s="27">
        <f t="shared" si="543"/>
        <v>3.8530778549764194E-3</v>
      </c>
      <c r="AL1367" s="27">
        <f t="shared" si="543"/>
        <v>3.9449298009332215E-3</v>
      </c>
      <c r="AM1367" s="27">
        <f t="shared" si="543"/>
        <v>4.0331814021605846E-3</v>
      </c>
      <c r="AN1367" s="27">
        <f t="shared" si="543"/>
        <v>4.1248619488304652E-3</v>
      </c>
      <c r="AO1367" s="27">
        <f t="shared" si="543"/>
        <v>4.2098006935385006E-3</v>
      </c>
      <c r="AP1367" s="27">
        <f t="shared" si="543"/>
        <v>4.2968944382152123E-3</v>
      </c>
      <c r="AQ1367" s="27">
        <f t="shared" si="543"/>
        <v>4.3880692462863087E-3</v>
      </c>
      <c r="AR1367" s="27">
        <f t="shared" si="543"/>
        <v>4.4835984507596094E-3</v>
      </c>
      <c r="AS1367" s="27">
        <f t="shared" si="543"/>
        <v>4.5837076517716169E-3</v>
      </c>
      <c r="AT1367" s="27">
        <f t="shared" si="543"/>
        <v>4.6759305773109378E-3</v>
      </c>
      <c r="AU1367" s="27">
        <f t="shared" si="543"/>
        <v>4.7725032819447566E-3</v>
      </c>
      <c r="AV1367" s="27">
        <f t="shared" si="543"/>
        <v>4.8776454403056521E-3</v>
      </c>
      <c r="AW1367" s="27">
        <f t="shared" si="543"/>
        <v>4.9892200261548447E-3</v>
      </c>
      <c r="AY1367" s="79"/>
      <c r="AZ1367" s="79"/>
    </row>
    <row r="1368" spans="1:52" x14ac:dyDescent="0.25">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1.8197780265539365E-2</v>
      </c>
      <c r="Q1368" s="27">
        <f t="shared" si="544"/>
        <v>1.8432867891885713E-2</v>
      </c>
      <c r="R1368" s="27">
        <f t="shared" si="544"/>
        <v>1.8677293946611211E-2</v>
      </c>
      <c r="S1368" s="27">
        <f t="shared" si="544"/>
        <v>1.7866519757963228E-2</v>
      </c>
      <c r="T1368" s="27">
        <f t="shared" si="544"/>
        <v>1.8509144113960856E-2</v>
      </c>
      <c r="U1368" s="27">
        <f t="shared" si="544"/>
        <v>1.8806988990823701E-2</v>
      </c>
      <c r="V1368" s="27">
        <f t="shared" si="544"/>
        <v>1.8884456622465989E-2</v>
      </c>
      <c r="W1368" s="27">
        <f t="shared" si="544"/>
        <v>1.9076579460793972E-2</v>
      </c>
      <c r="X1368" s="27">
        <f t="shared" si="544"/>
        <v>1.9288020002145689E-2</v>
      </c>
      <c r="Y1368" s="27">
        <f t="shared" si="544"/>
        <v>1.9539785970133085E-2</v>
      </c>
      <c r="Z1368" s="27">
        <f t="shared" si="544"/>
        <v>1.9819994601871449E-2</v>
      </c>
      <c r="AA1368" s="27">
        <f t="shared" si="544"/>
        <v>2.0129932389994051E-2</v>
      </c>
      <c r="AB1368" s="27">
        <f t="shared" si="544"/>
        <v>2.0500232945743369E-2</v>
      </c>
      <c r="AC1368" s="27">
        <f t="shared" si="544"/>
        <v>2.0937059179758664E-2</v>
      </c>
      <c r="AD1368" s="27">
        <f t="shared" si="544"/>
        <v>2.1429807921436568E-2</v>
      </c>
      <c r="AE1368" s="27">
        <f t="shared" si="544"/>
        <v>2.1945154822106773E-2</v>
      </c>
      <c r="AF1368" s="27">
        <f t="shared" si="544"/>
        <v>2.2487694592975279E-2</v>
      </c>
      <c r="AG1368" s="27">
        <f t="shared" si="544"/>
        <v>2.3099678743148656E-2</v>
      </c>
      <c r="AH1368" s="27">
        <f t="shared" si="544"/>
        <v>2.3744156426757715E-2</v>
      </c>
      <c r="AI1368" s="27">
        <f t="shared" si="544"/>
        <v>2.4423456573095255E-2</v>
      </c>
      <c r="AJ1368" s="27">
        <f t="shared" si="544"/>
        <v>2.5142024875307544E-2</v>
      </c>
      <c r="AK1368" s="27">
        <f t="shared" si="544"/>
        <v>2.5890804322949275E-2</v>
      </c>
      <c r="AL1368" s="27">
        <f t="shared" si="544"/>
        <v>2.664925548017839E-2</v>
      </c>
      <c r="AM1368" s="27">
        <f t="shared" si="544"/>
        <v>2.7409320556492311E-2</v>
      </c>
      <c r="AN1368" s="27">
        <f t="shared" si="544"/>
        <v>2.8201196183477262E-2</v>
      </c>
      <c r="AO1368" s="27">
        <f t="shared" si="544"/>
        <v>2.8981036630624464E-2</v>
      </c>
      <c r="AP1368" s="27">
        <f t="shared" si="544"/>
        <v>2.9787501375830049E-2</v>
      </c>
      <c r="AQ1368" s="27">
        <f t="shared" si="544"/>
        <v>3.0630461447410714E-2</v>
      </c>
      <c r="AR1368" s="27">
        <f t="shared" si="544"/>
        <v>3.1512558779286347E-2</v>
      </c>
      <c r="AS1368" s="27">
        <f t="shared" si="544"/>
        <v>3.2436334131589861E-2</v>
      </c>
      <c r="AT1368" s="27">
        <f t="shared" si="544"/>
        <v>3.3343283263071261E-2</v>
      </c>
      <c r="AU1368" s="27">
        <f t="shared" si="544"/>
        <v>3.4292330953186408E-2</v>
      </c>
      <c r="AV1368" s="27">
        <f t="shared" si="544"/>
        <v>3.5306560909979502E-2</v>
      </c>
      <c r="AW1368" s="27">
        <f t="shared" si="544"/>
        <v>3.6377908135725716E-2</v>
      </c>
      <c r="AY1368" s="79"/>
      <c r="AZ1368" s="79"/>
    </row>
    <row r="1369" spans="1:52" x14ac:dyDescent="0.25">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8.0430818839717713E-2</v>
      </c>
      <c r="P1369" s="27">
        <f t="shared" si="545"/>
        <v>7.938481013134728E-2</v>
      </c>
      <c r="Q1369" s="27">
        <f t="shared" si="545"/>
        <v>7.8944464359385624E-2</v>
      </c>
      <c r="R1369" s="27">
        <f t="shared" si="545"/>
        <v>7.8604018955287347E-2</v>
      </c>
      <c r="S1369" s="27">
        <f t="shared" si="545"/>
        <v>6.7721104784121369E-2</v>
      </c>
      <c r="T1369" s="27">
        <f t="shared" si="545"/>
        <v>7.2746055762746717E-2</v>
      </c>
      <c r="U1369" s="27">
        <f t="shared" si="545"/>
        <v>7.4131998037435823E-2</v>
      </c>
      <c r="V1369" s="27">
        <f t="shared" si="545"/>
        <v>7.3072847188380266E-2</v>
      </c>
      <c r="W1369" s="27">
        <f t="shared" si="545"/>
        <v>7.3078546347850409E-2</v>
      </c>
      <c r="X1369" s="27">
        <f t="shared" si="545"/>
        <v>7.3192853128497673E-2</v>
      </c>
      <c r="Y1369" s="27">
        <f t="shared" si="545"/>
        <v>7.379139145393912E-2</v>
      </c>
      <c r="Z1369" s="27">
        <f t="shared" si="545"/>
        <v>7.4730832126072358E-2</v>
      </c>
      <c r="AA1369" s="27">
        <f t="shared" si="545"/>
        <v>7.6016686997398025E-2</v>
      </c>
      <c r="AB1369" s="27">
        <f t="shared" si="545"/>
        <v>7.7952791767565116E-2</v>
      </c>
      <c r="AC1369" s="27">
        <f t="shared" si="545"/>
        <v>8.058176878132102E-2</v>
      </c>
      <c r="AD1369" s="27">
        <f t="shared" si="545"/>
        <v>8.3779949770334525E-2</v>
      </c>
      <c r="AE1369" s="27">
        <f t="shared" si="545"/>
        <v>8.7193551289418469E-2</v>
      </c>
      <c r="AF1369" s="27">
        <f t="shared" si="545"/>
        <v>9.086314533375843E-2</v>
      </c>
      <c r="AG1369" s="27">
        <f t="shared" si="545"/>
        <v>9.5207542157191016E-2</v>
      </c>
      <c r="AH1369" s="27">
        <f t="shared" si="545"/>
        <v>9.9845384412612703E-2</v>
      </c>
      <c r="AI1369" s="27">
        <f t="shared" si="545"/>
        <v>0.10479058883031935</v>
      </c>
      <c r="AJ1369" s="27">
        <f t="shared" si="545"/>
        <v>0.11008424950630839</v>
      </c>
      <c r="AK1369" s="27">
        <f t="shared" si="545"/>
        <v>0.11563811747896563</v>
      </c>
      <c r="AL1369" s="27">
        <f t="shared" si="545"/>
        <v>0.12124974675259657</v>
      </c>
      <c r="AM1369" s="27">
        <f t="shared" si="545"/>
        <v>0.12684018285608722</v>
      </c>
      <c r="AN1369" s="27">
        <f t="shared" si="545"/>
        <v>0.13269670954262766</v>
      </c>
      <c r="AO1369" s="27">
        <f t="shared" si="545"/>
        <v>0.13840376003949142</v>
      </c>
      <c r="AP1369" s="27">
        <f t="shared" si="545"/>
        <v>0.14433134444584136</v>
      </c>
      <c r="AQ1369" s="27">
        <f t="shared" si="545"/>
        <v>0.15056902557263782</v>
      </c>
      <c r="AR1369" s="27">
        <f t="shared" si="545"/>
        <v>0.15713981745462244</v>
      </c>
      <c r="AS1369" s="27">
        <f t="shared" si="545"/>
        <v>0.16406568679413838</v>
      </c>
      <c r="AT1369" s="27">
        <f t="shared" si="545"/>
        <v>0.17080292085025456</v>
      </c>
      <c r="AU1369" s="27">
        <f t="shared" si="545"/>
        <v>0.17789457992774635</v>
      </c>
      <c r="AV1369" s="27">
        <f t="shared" si="545"/>
        <v>0.18554565393050121</v>
      </c>
      <c r="AW1369" s="27">
        <f t="shared" si="545"/>
        <v>0.19367806389247613</v>
      </c>
      <c r="AY1369" s="79"/>
      <c r="AZ1369" s="79"/>
    </row>
    <row r="1379" spans="1:49" x14ac:dyDescent="0.25">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72.246065125367679</v>
      </c>
      <c r="L1379" s="27">
        <f>IF(('Activity data'!AE5*EF!$H4)*kgtoGg=0,"NO",('Activity data'!AE5*EF!$H4)*kgtoGg)</f>
        <v>72.649957574793405</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72.223708556447988</v>
      </c>
      <c r="T1379" s="27">
        <f>IF(('Activity data'!AM5*EF!$H4)*kgtoGg=0,"NO",('Activity data'!AM5*EF!$H4)*kgtoGg)</f>
        <v>73.433953590671948</v>
      </c>
      <c r="U1379" s="27">
        <f>IF(('Activity data'!AN5*EF!$H4)*kgtoGg=0,"NO",('Activity data'!AN5*EF!$H4)*kgtoGg)</f>
        <v>73.815520007442061</v>
      </c>
      <c r="V1379" s="27">
        <f>IF(('Activity data'!AO5*EF!$H4)*kgtoGg=0,"NO",('Activity data'!AO5*EF!$H4)*kgtoGg)</f>
        <v>73.69387664151607</v>
      </c>
      <c r="W1379" s="27">
        <f>IF(('Activity data'!AP5*EF!$H4)*kgtoGg=0,"NO",('Activity data'!AP5*EF!$H4)*kgtoGg)</f>
        <v>73.867797643681854</v>
      </c>
      <c r="X1379" s="27">
        <f>IF(('Activity data'!AQ5*EF!$H4)*kgtoGg=0,"NO",('Activity data'!AQ5*EF!$H4)*kgtoGg)</f>
        <v>74.104125334437256</v>
      </c>
      <c r="Y1379" s="27">
        <f>IF(('Activity data'!AR5*EF!$H4)*kgtoGg=0,"NO",('Activity data'!AR5*EF!$H4)*kgtoGg)</f>
        <v>74.43625124204452</v>
      </c>
      <c r="Z1379" s="27">
        <f>IF(('Activity data'!AS5*EF!$H4)*kgtoGg=0,"NO",('Activity data'!AS5*EF!$H4)*kgtoGg)</f>
        <v>74.835653279987824</v>
      </c>
      <c r="AA1379" s="27">
        <f>IF(('Activity data'!AT5*EF!$H4)*kgtoGg=0,"NO",('Activity data'!AT5*EF!$H4)*kgtoGg)</f>
        <v>75.303856336960493</v>
      </c>
      <c r="AB1379" s="27">
        <f>IF(('Activity data'!AU5*EF!$H4)*kgtoGg=0,"NO",('Activity data'!AU5*EF!$H4)*kgtoGg)</f>
        <v>75.909370772409076</v>
      </c>
      <c r="AC1379" s="27">
        <f>IF(('Activity data'!AV5*EF!$H4)*kgtoGg=0,"NO",('Activity data'!AV5*EF!$H4)*kgtoGg)</f>
        <v>76.664478114345883</v>
      </c>
      <c r="AD1379" s="27">
        <f>IF(('Activity data'!AW5*EF!$H4)*kgtoGg=0,"NO",('Activity data'!AW5*EF!$H4)*kgtoGg)</f>
        <v>77.543244301457847</v>
      </c>
      <c r="AE1379" s="27">
        <f>IF(('Activity data'!AX5*EF!$H4)*kgtoGg=0,"NO",('Activity data'!AX5*EF!$H4)*kgtoGg)</f>
        <v>78.469847600654177</v>
      </c>
      <c r="AF1379" s="27">
        <f>IF(('Activity data'!AY5*EF!$H4)*kgtoGg=0,"NO",('Activity data'!AY5*EF!$H4)*kgtoGg)</f>
        <v>79.453945502873466</v>
      </c>
      <c r="AG1379" s="27">
        <f>IF(('Activity data'!AZ5*EF!$H4)*kgtoGg=0,"NO",('Activity data'!AZ5*EF!$H4)*kgtoGg)</f>
        <v>80.588262140414244</v>
      </c>
      <c r="AH1379" s="27">
        <f>IF(('Activity data'!BA5*EF!$H4)*kgtoGg=0,"NO",('Activity data'!BA5*EF!$H4)*kgtoGg)</f>
        <v>81.789525583734331</v>
      </c>
      <c r="AI1379" s="27">
        <f>IF(('Activity data'!BB5*EF!$H4)*kgtoGg=0,"NO",('Activity data'!BB5*EF!$H4)*kgtoGg)</f>
        <v>83.062400052442698</v>
      </c>
      <c r="AJ1379" s="27">
        <f>IF(('Activity data'!BC5*EF!$H4)*kgtoGg=0,"NO",('Activity data'!BC5*EF!$H4)*kgtoGg)</f>
        <v>84.41555806119554</v>
      </c>
      <c r="AK1379" s="27">
        <f>IF(('Activity data'!BD5*EF!$H4)*kgtoGg=0,"NO",('Activity data'!BD5*EF!$H4)*kgtoGg)</f>
        <v>85.827840588614009</v>
      </c>
      <c r="AL1379" s="27">
        <f>IF(('Activity data'!BE5*EF!$H4)*kgtoGg=0,"NO",('Activity data'!BE5*EF!$H4)*kgtoGg)</f>
        <v>87.253942574092775</v>
      </c>
      <c r="AM1379" s="27">
        <f>IF(('Activity data'!BF5*EF!$H4)*kgtoGg=0,"NO",('Activity data'!BF5*EF!$H4)*kgtoGg)</f>
        <v>88.676405002762891</v>
      </c>
      <c r="AN1379" s="27">
        <f>IF(('Activity data'!BG5*EF!$H4)*kgtoGg=0,"NO",('Activity data'!BG5*EF!$H4)*kgtoGg)</f>
        <v>90.160719665746086</v>
      </c>
      <c r="AO1379" s="27">
        <f>IF(('Activity data'!BH5*EF!$H4)*kgtoGg=0,"NO",('Activity data'!BH5*EF!$H4)*kgtoGg)</f>
        <v>91.611506162683995</v>
      </c>
      <c r="AP1379" s="27">
        <f>IF(('Activity data'!BI5*EF!$H4)*kgtoGg=0,"NO",('Activity data'!BI5*EF!$H4)*kgtoGg)</f>
        <v>93.11191624093901</v>
      </c>
      <c r="AQ1379" s="27">
        <f>IF(('Activity data'!BJ5*EF!$H4)*kgtoGg=0,"NO",('Activity data'!BJ5*EF!$H4)*kgtoGg)</f>
        <v>94.682600951272718</v>
      </c>
      <c r="AR1379" s="27">
        <f>IF(('Activity data'!BK5*EF!$H4)*kgtoGg=0,"NO",('Activity data'!BK5*EF!$H4)*kgtoGg)</f>
        <v>96.328293114276846</v>
      </c>
      <c r="AS1379" s="27">
        <f>IF(('Activity data'!BL5*EF!$H4)*kgtoGg=0,"NO",('Activity data'!BL5*EF!$H4)*kgtoGg)</f>
        <v>98.05343909893719</v>
      </c>
      <c r="AT1379" s="27">
        <f>IF(('Activity data'!BM5*EF!$H4)*kgtoGg=0,"NO",('Activity data'!BM5*EF!$H4)*kgtoGg)</f>
        <v>99.733350863160126</v>
      </c>
      <c r="AU1379" s="27">
        <f>IF(('Activity data'!BN5*EF!$H4)*kgtoGg=0,"NO",('Activity data'!BN5*EF!$H4)*kgtoGg)</f>
        <v>101.49305940869296</v>
      </c>
      <c r="AV1379" s="27">
        <f>IF(('Activity data'!BO5*EF!$H4)*kgtoGg=0,"NO",('Activity data'!BO5*EF!$H4)*kgtoGg)</f>
        <v>103.38056261943146</v>
      </c>
      <c r="AW1379" s="27">
        <f>IF(('Activity data'!BP5*EF!$H4)*kgtoGg=0,"NO",('Activity data'!BP5*EF!$H4)*kgtoGg)</f>
        <v>105.37757099236671</v>
      </c>
    </row>
    <row r="1380" spans="1:49" x14ac:dyDescent="0.25">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57.783598896292546</v>
      </c>
      <c r="L1380" s="27">
        <f>IF(('Activity data'!AE6*EF!$H5)*kgtoGg=0,"NO",('Activity data'!AE6*EF!$H5)*kgtoGg)</f>
        <v>58.1066387636453</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57.765717742365183</v>
      </c>
      <c r="T1380" s="27">
        <f>IF(('Activity data'!AM6*EF!$H5)*kgtoGg=0,"NO",('Activity data'!AM6*EF!$H5)*kgtoGg)</f>
        <v>58.733691755932206</v>
      </c>
      <c r="U1380" s="27">
        <f>IF(('Activity data'!AN6*EF!$H5)*kgtoGg=0,"NO",('Activity data'!AN6*EF!$H5)*kgtoGg)</f>
        <v>59.038874892767126</v>
      </c>
      <c r="V1380" s="27">
        <f>IF(('Activity data'!AO6*EF!$H5)*kgtoGg=0,"NO",('Activity data'!AO6*EF!$H5)*kgtoGg)</f>
        <v>58.941582514935</v>
      </c>
      <c r="W1380" s="27">
        <f>IF(('Activity data'!AP6*EF!$H5)*kgtoGg=0,"NO",('Activity data'!AP6*EF!$H5)*kgtoGg)</f>
        <v>59.080687411670191</v>
      </c>
      <c r="X1380" s="27">
        <f>IF(('Activity data'!AQ6*EF!$H5)*kgtoGg=0,"NO",('Activity data'!AQ6*EF!$H5)*kgtoGg)</f>
        <v>59.269706211060878</v>
      </c>
      <c r="Y1380" s="27">
        <f>IF(('Activity data'!AR6*EF!$H5)*kgtoGg=0,"NO",('Activity data'!AR6*EF!$H5)*kgtoGg)</f>
        <v>59.535346010196534</v>
      </c>
      <c r="Z1380" s="27">
        <f>IF(('Activity data'!AS6*EF!$H5)*kgtoGg=0,"NO",('Activity data'!AS6*EF!$H5)*kgtoGg)</f>
        <v>59.854794372108422</v>
      </c>
      <c r="AA1380" s="27">
        <f>IF(('Activity data'!AT6*EF!$H5)*kgtoGg=0,"NO",('Activity data'!AT6*EF!$H5)*kgtoGg)</f>
        <v>60.229270928017449</v>
      </c>
      <c r="AB1380" s="27">
        <f>IF(('Activity data'!AU6*EF!$H5)*kgtoGg=0,"NO",('Activity data'!AU6*EF!$H5)*kgtoGg)</f>
        <v>60.713571397574647</v>
      </c>
      <c r="AC1380" s="27">
        <f>IF(('Activity data'!AV6*EF!$H5)*kgtoGg=0,"NO",('Activity data'!AV6*EF!$H5)*kgtoGg)</f>
        <v>61.317518750200797</v>
      </c>
      <c r="AD1380" s="27">
        <f>IF(('Activity data'!AW6*EF!$H5)*kgtoGg=0,"NO",('Activity data'!AW6*EF!$H5)*kgtoGg)</f>
        <v>62.020370494328134</v>
      </c>
      <c r="AE1380" s="27">
        <f>IF(('Activity data'!AX6*EF!$H5)*kgtoGg=0,"NO",('Activity data'!AX6*EF!$H5)*kgtoGg)</f>
        <v>62.761483152627669</v>
      </c>
      <c r="AF1380" s="27">
        <f>IF(('Activity data'!AY6*EF!$H5)*kgtoGg=0,"NO",('Activity data'!AY6*EF!$H5)*kgtoGg)</f>
        <v>63.548580946228547</v>
      </c>
      <c r="AG1380" s="27">
        <f>IF(('Activity data'!AZ6*EF!$H5)*kgtoGg=0,"NO",('Activity data'!AZ6*EF!$H5)*kgtoGg)</f>
        <v>64.455826171159586</v>
      </c>
      <c r="AH1380" s="27">
        <f>IF(('Activity data'!BA6*EF!$H5)*kgtoGg=0,"NO",('Activity data'!BA6*EF!$H5)*kgtoGg)</f>
        <v>65.416616559634519</v>
      </c>
      <c r="AI1380" s="27">
        <f>IF(('Activity data'!BB6*EF!$H5)*kgtoGg=0,"NO",('Activity data'!BB6*EF!$H5)*kgtoGg)</f>
        <v>66.434682631711155</v>
      </c>
      <c r="AJ1380" s="27">
        <f>IF(('Activity data'!BC6*EF!$H5)*kgtoGg=0,"NO",('Activity data'!BC6*EF!$H5)*kgtoGg)</f>
        <v>67.516960808182034</v>
      </c>
      <c r="AK1380" s="27">
        <f>IF(('Activity data'!BD6*EF!$H5)*kgtoGg=0,"NO",('Activity data'!BD6*EF!$H5)*kgtoGg)</f>
        <v>68.646527753468007</v>
      </c>
      <c r="AL1380" s="27">
        <f>IF(('Activity data'!BE6*EF!$H5)*kgtoGg=0,"NO",('Activity data'!BE6*EF!$H5)*kgtoGg)</f>
        <v>69.787147730087</v>
      </c>
      <c r="AM1380" s="27">
        <f>IF(('Activity data'!BF6*EF!$H5)*kgtoGg=0,"NO",('Activity data'!BF6*EF!$H5)*kgtoGg)</f>
        <v>70.924856728918783</v>
      </c>
      <c r="AN1380" s="27">
        <f>IF(('Activity data'!BG6*EF!$H5)*kgtoGg=0,"NO",('Activity data'!BG6*EF!$H5)*kgtoGg)</f>
        <v>72.112036168696903</v>
      </c>
      <c r="AO1380" s="27">
        <f>IF(('Activity data'!BH6*EF!$H5)*kgtoGg=0,"NO",('Activity data'!BH6*EF!$H5)*kgtoGg)</f>
        <v>73.272399226224607</v>
      </c>
      <c r="AP1380" s="27">
        <f>IF(('Activity data'!BI6*EF!$H5)*kgtoGg=0,"NO",('Activity data'!BI6*EF!$H5)*kgtoGg)</f>
        <v>74.472452045591268</v>
      </c>
      <c r="AQ1380" s="27">
        <f>IF(('Activity data'!BJ6*EF!$H5)*kgtoGg=0,"NO",('Activity data'!BJ6*EF!$H5)*kgtoGg)</f>
        <v>75.728711679067047</v>
      </c>
      <c r="AR1380" s="27">
        <f>IF(('Activity data'!BK6*EF!$H5)*kgtoGg=0,"NO",('Activity data'!BK6*EF!$H5)*kgtoGg)</f>
        <v>77.044963514911501</v>
      </c>
      <c r="AS1380" s="27">
        <f>IF(('Activity data'!BL6*EF!$H5)*kgtoGg=0,"NO",('Activity data'!BL6*EF!$H5)*kgtoGg)</f>
        <v>78.424763832647557</v>
      </c>
      <c r="AT1380" s="27">
        <f>IF(('Activity data'!BM6*EF!$H5)*kgtoGg=0,"NO",('Activity data'!BM6*EF!$H5)*kgtoGg)</f>
        <v>79.768385072040658</v>
      </c>
      <c r="AU1380" s="27">
        <f>IF(('Activity data'!BN6*EF!$H5)*kgtoGg=0,"NO",('Activity data'!BN6*EF!$H5)*kgtoGg)</f>
        <v>81.17582909813396</v>
      </c>
      <c r="AV1380" s="27">
        <f>IF(('Activity data'!BO6*EF!$H5)*kgtoGg=0,"NO",('Activity data'!BO6*EF!$H5)*kgtoGg)</f>
        <v>82.685485413055972</v>
      </c>
      <c r="AW1380" s="27">
        <f>IF(('Activity data'!BP6*EF!$H5)*kgtoGg=0,"NO",('Activity data'!BP6*EF!$H5)*kgtoGg)</f>
        <v>84.282725769523637</v>
      </c>
    </row>
    <row r="1381" spans="1:49" x14ac:dyDescent="0.25">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26.126191807126638</v>
      </c>
      <c r="L1381" s="27">
        <f>IF(('Activity data'!AE7*EF!$H6)*kgtoGg=0,"NO",('Activity data'!AE7*EF!$H6)*kgtoGg)</f>
        <v>26.272250579806308</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26.118107048368749</v>
      </c>
      <c r="T1381" s="27">
        <f>IF(('Activity data'!AM7*EF!$H6)*kgtoGg=0,"NO",('Activity data'!AM7*EF!$H6)*kgtoGg)</f>
        <v>26.555765401704527</v>
      </c>
      <c r="U1381" s="27">
        <f>IF(('Activity data'!AN7*EF!$H6)*kgtoGg=0,"NO",('Activity data'!AN7*EF!$H6)*kgtoGg)</f>
        <v>26.693750458390934</v>
      </c>
      <c r="V1381" s="27">
        <f>IF(('Activity data'!AO7*EF!$H6)*kgtoGg=0,"NO",('Activity data'!AO7*EF!$H6)*kgtoGg)</f>
        <v>26.649760825118427</v>
      </c>
      <c r="W1381" s="27">
        <f>IF(('Activity data'!AP7*EF!$H6)*kgtoGg=0,"NO",('Activity data'!AP7*EF!$H6)*kgtoGg)</f>
        <v>26.71265550947232</v>
      </c>
      <c r="X1381" s="27">
        <f>IF(('Activity data'!AQ7*EF!$H6)*kgtoGg=0,"NO",('Activity data'!AQ7*EF!$H6)*kgtoGg)</f>
        <v>26.798118192696624</v>
      </c>
      <c r="Y1381" s="27">
        <f>IF(('Activity data'!AR7*EF!$H6)*kgtoGg=0,"NO",('Activity data'!AR7*EF!$H6)*kgtoGg)</f>
        <v>26.918224182568949</v>
      </c>
      <c r="Z1381" s="27">
        <f>IF(('Activity data'!AS7*EF!$H6)*kgtoGg=0,"NO",('Activity data'!AS7*EF!$H6)*kgtoGg)</f>
        <v>27.062659097236711</v>
      </c>
      <c r="AA1381" s="27">
        <f>IF(('Activity data'!AT7*EF!$H6)*kgtoGg=0,"NO",('Activity data'!AT7*EF!$H6)*kgtoGg)</f>
        <v>27.231974378974542</v>
      </c>
      <c r="AB1381" s="27">
        <f>IF(('Activity data'!AU7*EF!$H6)*kgtoGg=0,"NO",('Activity data'!AU7*EF!$H6)*kgtoGg)</f>
        <v>27.450945284241996</v>
      </c>
      <c r="AC1381" s="27">
        <f>IF(('Activity data'!AV7*EF!$H6)*kgtoGg=0,"NO",('Activity data'!AV7*EF!$H6)*kgtoGg)</f>
        <v>27.724013156051718</v>
      </c>
      <c r="AD1381" s="27">
        <f>IF(('Activity data'!AW7*EF!$H6)*kgtoGg=0,"NO",('Activity data'!AW7*EF!$H6)*kgtoGg)</f>
        <v>28.041799514634214</v>
      </c>
      <c r="AE1381" s="27">
        <f>IF(('Activity data'!AX7*EF!$H6)*kgtoGg=0,"NO",('Activity data'!AX7*EF!$H6)*kgtoGg)</f>
        <v>28.37688510693479</v>
      </c>
      <c r="AF1381" s="27">
        <f>IF(('Activity data'!AY7*EF!$H6)*kgtoGg=0,"NO",('Activity data'!AY7*EF!$H6)*kgtoGg)</f>
        <v>28.732762350986167</v>
      </c>
      <c r="AG1381" s="27">
        <f>IF(('Activity data'!AZ7*EF!$H6)*kgtoGg=0,"NO",('Activity data'!AZ7*EF!$H6)*kgtoGg)</f>
        <v>29.142962878737809</v>
      </c>
      <c r="AH1381" s="27">
        <f>IF(('Activity data'!BA7*EF!$H6)*kgtoGg=0,"NO",('Activity data'!BA7*EF!$H6)*kgtoGg)</f>
        <v>29.577373238341593</v>
      </c>
      <c r="AI1381" s="27">
        <f>IF(('Activity data'!BB7*EF!$H6)*kgtoGg=0,"NO",('Activity data'!BB7*EF!$H6)*kgtoGg)</f>
        <v>30.037680141674837</v>
      </c>
      <c r="AJ1381" s="27">
        <f>IF(('Activity data'!BC7*EF!$H6)*kgtoGg=0,"NO",('Activity data'!BC7*EF!$H6)*kgtoGg)</f>
        <v>30.527019811879413</v>
      </c>
      <c r="AK1381" s="27">
        <f>IF(('Activity data'!BD7*EF!$H6)*kgtoGg=0,"NO",('Activity data'!BD7*EF!$H6)*kgtoGg)</f>
        <v>31.037740556783113</v>
      </c>
      <c r="AL1381" s="27">
        <f>IF(('Activity data'!BE7*EF!$H6)*kgtoGg=0,"NO",('Activity data'!BE7*EF!$H6)*kgtoGg)</f>
        <v>31.553458803091583</v>
      </c>
      <c r="AM1381" s="27">
        <f>IF(('Activity data'!BF7*EF!$H6)*kgtoGg=0,"NO",('Activity data'!BF7*EF!$H6)*kgtoGg)</f>
        <v>32.067860884165157</v>
      </c>
      <c r="AN1381" s="27">
        <f>IF(('Activity data'!BG7*EF!$H6)*kgtoGg=0,"NO",('Activity data'!BG7*EF!$H6)*kgtoGg)</f>
        <v>32.604630457981209</v>
      </c>
      <c r="AO1381" s="27">
        <f>IF(('Activity data'!BH7*EF!$H6)*kgtoGg=0,"NO",('Activity data'!BH7*EF!$H6)*kgtoGg)</f>
        <v>33.129275311986966</v>
      </c>
      <c r="AP1381" s="27">
        <f>IF(('Activity data'!BI7*EF!$H6)*kgtoGg=0,"NO",('Activity data'!BI7*EF!$H6)*kgtoGg)</f>
        <v>33.671865436802946</v>
      </c>
      <c r="AQ1381" s="27">
        <f>IF(('Activity data'!BJ7*EF!$H6)*kgtoGg=0,"NO",('Activity data'!BJ7*EF!$H6)*kgtoGg)</f>
        <v>34.239868828260882</v>
      </c>
      <c r="AR1381" s="27">
        <f>IF(('Activity data'!BK7*EF!$H6)*kgtoGg=0,"NO",('Activity data'!BK7*EF!$H6)*kgtoGg)</f>
        <v>34.834997006266434</v>
      </c>
      <c r="AS1381" s="27">
        <f>IF(('Activity data'!BL7*EF!$H6)*kgtoGg=0,"NO",('Activity data'!BL7*EF!$H6)*kgtoGg)</f>
        <v>35.458857901836573</v>
      </c>
      <c r="AT1381" s="27">
        <f>IF(('Activity data'!BM7*EF!$H6)*kgtoGg=0,"NO",('Activity data'!BM7*EF!$H6)*kgtoGg)</f>
        <v>36.066360841892561</v>
      </c>
      <c r="AU1381" s="27">
        <f>IF(('Activity data'!BN7*EF!$H6)*kgtoGg=0,"NO",('Activity data'!BN7*EF!$H6)*kgtoGg)</f>
        <v>36.702720523287681</v>
      </c>
      <c r="AV1381" s="27">
        <f>IF(('Activity data'!BO7*EF!$H6)*kgtoGg=0,"NO",('Activity data'!BO7*EF!$H6)*kgtoGg)</f>
        <v>37.385294319310326</v>
      </c>
      <c r="AW1381" s="27">
        <f>IF(('Activity data'!BP7*EF!$H6)*kgtoGg=0,"NO",('Activity data'!BP7*EF!$H6)*kgtoGg)</f>
        <v>38.107468235650359</v>
      </c>
    </row>
    <row r="1382" spans="1:49" x14ac:dyDescent="0.25">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413.68555596285609</v>
      </c>
      <c r="S1382" s="27">
        <f>IF(('Activity data'!AL8*EF!$H7)*kgtoGg=0,"NO",('Activity data'!AL8*EF!$H7)*kgtoGg)</f>
        <v>367.10775140126185</v>
      </c>
      <c r="T1382" s="27">
        <f>IF(('Activity data'!AM8*EF!$H7)*kgtoGg=0,"NO",('Activity data'!AM8*EF!$H7)*kgtoGg)</f>
        <v>380.83942188791741</v>
      </c>
      <c r="U1382" s="27">
        <f>IF(('Activity data'!AN8*EF!$H7)*kgtoGg=0,"NO",('Activity data'!AN8*EF!$H7)*kgtoGg)</f>
        <v>381.67212300528638</v>
      </c>
      <c r="V1382" s="27">
        <f>IF(('Activity data'!AO8*EF!$H7)*kgtoGg=0,"NO",('Activity data'!AO8*EF!$H7)*kgtoGg)</f>
        <v>374.38785811845224</v>
      </c>
      <c r="W1382" s="27">
        <f>IF(('Activity data'!AP8*EF!$H7)*kgtoGg=0,"NO",('Activity data'!AP8*EF!$H7)*kgtoGg)</f>
        <v>371.02013444151527</v>
      </c>
      <c r="X1382" s="27">
        <f>IF(('Activity data'!AQ8*EF!$H7)*kgtoGg=0,"NO",('Activity data'!AQ8*EF!$H7)*kgtoGg)</f>
        <v>368.19348338242031</v>
      </c>
      <c r="Y1382" s="27">
        <f>IF(('Activity data'!AR8*EF!$H7)*kgtoGg=0,"NO",('Activity data'!AR8*EF!$H7)*kgtoGg)</f>
        <v>366.87055085566737</v>
      </c>
      <c r="Z1382" s="27">
        <f>IF(('Activity data'!AS8*EF!$H7)*kgtoGg=0,"NO",('Activity data'!AS8*EF!$H7)*kgtoGg)</f>
        <v>366.5529934062356</v>
      </c>
      <c r="AA1382" s="27">
        <f>IF(('Activity data'!AT8*EF!$H7)*kgtoGg=0,"NO",('Activity data'!AT8*EF!$H7)*kgtoGg)</f>
        <v>367.22165264198151</v>
      </c>
      <c r="AB1382" s="27">
        <f>IF(('Activity data'!AU8*EF!$H7)*kgtoGg=0,"NO",('Activity data'!AU8*EF!$H7)*kgtoGg)</f>
        <v>369.78949605483501</v>
      </c>
      <c r="AC1382" s="27">
        <f>IF(('Activity data'!AV8*EF!$H7)*kgtoGg=0,"NO",('Activity data'!AV8*EF!$H7)*kgtoGg)</f>
        <v>374.32729222117479</v>
      </c>
      <c r="AD1382" s="27">
        <f>IF(('Activity data'!AW8*EF!$H7)*kgtoGg=0,"NO",('Activity data'!AW8*EF!$H7)*kgtoGg)</f>
        <v>377.19311708928177</v>
      </c>
      <c r="AE1382" s="27">
        <f>IF(('Activity data'!AX8*EF!$H7)*kgtoGg=0,"NO",('Activity data'!AX8*EF!$H7)*kgtoGg)</f>
        <v>380.30935070420128</v>
      </c>
      <c r="AF1382" s="27">
        <f>IF(('Activity data'!AY8*EF!$H7)*kgtoGg=0,"NO",('Activity data'!AY8*EF!$H7)*kgtoGg)</f>
        <v>383.76102612503496</v>
      </c>
      <c r="AG1382" s="27">
        <f>IF(('Activity data'!AZ8*EF!$H7)*kgtoGg=0,"NO",('Activity data'!AZ8*EF!$H7)*kgtoGg)</f>
        <v>388.68748984209822</v>
      </c>
      <c r="AH1382" s="27">
        <f>IF(('Activity data'!BA8*EF!$H7)*kgtoGg=0,"NO",('Activity data'!BA8*EF!$H7)*kgtoGg)</f>
        <v>393.92268734105562</v>
      </c>
      <c r="AI1382" s="27">
        <f>IF(('Activity data'!BB8*EF!$H7)*kgtoGg=0,"NO",('Activity data'!BB8*EF!$H7)*kgtoGg)</f>
        <v>399.46311574560417</v>
      </c>
      <c r="AJ1382" s="27">
        <f>IF(('Activity data'!BC8*EF!$H7)*kgtoGg=0,"NO",('Activity data'!BC8*EF!$H7)*kgtoGg)</f>
        <v>405.36632763723298</v>
      </c>
      <c r="AK1382" s="27">
        <f>IF(('Activity data'!BD8*EF!$H7)*kgtoGg=0,"NO",('Activity data'!BD8*EF!$H7)*kgtoGg)</f>
        <v>411.34318539398583</v>
      </c>
      <c r="AL1382" s="27">
        <f>IF(('Activity data'!BE8*EF!$H7)*kgtoGg=0,"NO",('Activity data'!BE8*EF!$H7)*kgtoGg)</f>
        <v>416.84322212096885</v>
      </c>
      <c r="AM1382" s="27">
        <f>IF(('Activity data'!BF8*EF!$H7)*kgtoGg=0,"NO",('Activity data'!BF8*EF!$H7)*kgtoGg)</f>
        <v>421.66976796734122</v>
      </c>
      <c r="AN1382" s="27">
        <f>IF(('Activity data'!BG8*EF!$H7)*kgtoGg=0,"NO",('Activity data'!BG8*EF!$H7)*kgtoGg)</f>
        <v>428.70653475916799</v>
      </c>
      <c r="AO1382" s="27">
        <f>IF(('Activity data'!BH8*EF!$H7)*kgtoGg=0,"NO",('Activity data'!BH8*EF!$H7)*kgtoGg)</f>
        <v>434.88384487983222</v>
      </c>
      <c r="AP1382" s="27">
        <f>IF(('Activity data'!BI8*EF!$H7)*kgtoGg=0,"NO",('Activity data'!BI8*EF!$H7)*kgtoGg)</f>
        <v>441.09188912493386</v>
      </c>
      <c r="AQ1382" s="27">
        <f>IF(('Activity data'!BJ8*EF!$H7)*kgtoGg=0,"NO",('Activity data'!BJ8*EF!$H7)*kgtoGg)</f>
        <v>447.51334146869289</v>
      </c>
      <c r="AR1382" s="27">
        <f>IF(('Activity data'!BK8*EF!$H7)*kgtoGg=0,"NO",('Activity data'!BK8*EF!$H7)*kgtoGg)</f>
        <v>454.16271351860905</v>
      </c>
      <c r="AS1382" s="27">
        <f>IF(('Activity data'!BL8*EF!$H7)*kgtoGg=0,"NO",('Activity data'!BL8*EF!$H7)*kgtoGg)</f>
        <v>461.04859559187889</v>
      </c>
      <c r="AT1382" s="27">
        <f>IF(('Activity data'!BM8*EF!$H7)*kgtoGg=0,"NO",('Activity data'!BM8*EF!$H7)*kgtoGg)</f>
        <v>466.95077939830412</v>
      </c>
      <c r="AU1382" s="27">
        <f>IF(('Activity data'!BN8*EF!$H7)*kgtoGg=0,"NO",('Activity data'!BN8*EF!$H7)*kgtoGg)</f>
        <v>473.05678094171992</v>
      </c>
      <c r="AV1382" s="27">
        <f>IF(('Activity data'!BO8*EF!$H7)*kgtoGg=0,"NO",('Activity data'!BO8*EF!$H7)*kgtoGg)</f>
        <v>479.75623425821254</v>
      </c>
      <c r="AW1382" s="27">
        <f>IF(('Activity data'!BP8*EF!$H7)*kgtoGg=0,"NO",('Activity data'!BP8*EF!$H7)*kgtoGg)</f>
        <v>486.8226667581352</v>
      </c>
    </row>
    <row r="1383" spans="1:49" x14ac:dyDescent="0.25">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291.3087348709679</v>
      </c>
      <c r="S1383" s="27">
        <f>IF(('Activity data'!AL9*EF!$H8)*kgtoGg=0,"NO",('Activity data'!AL9*EF!$H8)*kgtoGg)</f>
        <v>258.50961697978511</v>
      </c>
      <c r="T1383" s="27">
        <f>IF(('Activity data'!AM9*EF!$H8)*kgtoGg=0,"NO",('Activity data'!AM9*EF!$H8)*kgtoGg)</f>
        <v>268.17917275584364</v>
      </c>
      <c r="U1383" s="27">
        <f>IF(('Activity data'!AN9*EF!$H8)*kgtoGg=0,"NO",('Activity data'!AN9*EF!$H8)*kgtoGg)</f>
        <v>268.76554350418132</v>
      </c>
      <c r="V1383" s="27">
        <f>IF(('Activity data'!AO9*EF!$H8)*kgtoGg=0,"NO",('Activity data'!AO9*EF!$H8)*kgtoGg)</f>
        <v>263.63611619384227</v>
      </c>
      <c r="W1383" s="27">
        <f>IF(('Activity data'!AP9*EF!$H8)*kgtoGg=0,"NO",('Activity data'!AP9*EF!$H8)*kgtoGg)</f>
        <v>261.26463546510337</v>
      </c>
      <c r="X1383" s="27">
        <f>IF(('Activity data'!AQ9*EF!$H8)*kgtoGg=0,"NO",('Activity data'!AQ9*EF!$H8)*kgtoGg)</f>
        <v>259.27416678163655</v>
      </c>
      <c r="Y1383" s="27">
        <f>IF(('Activity data'!AR9*EF!$H8)*kgtoGg=0,"NO",('Activity data'!AR9*EF!$H8)*kgtoGg)</f>
        <v>258.34258530596463</v>
      </c>
      <c r="Z1383" s="27">
        <f>IF(('Activity data'!AS9*EF!$H8)*kgtoGg=0,"NO",('Activity data'!AS9*EF!$H8)*kgtoGg)</f>
        <v>258.1189679775145</v>
      </c>
      <c r="AA1383" s="27">
        <f>IF(('Activity data'!AT9*EF!$H8)*kgtoGg=0,"NO",('Activity data'!AT9*EF!$H8)*kgtoGg)</f>
        <v>258.58982385637535</v>
      </c>
      <c r="AB1383" s="27">
        <f>IF(('Activity data'!AU9*EF!$H8)*kgtoGg=0,"NO",('Activity data'!AU9*EF!$H8)*kgtoGg)</f>
        <v>260.39804559668738</v>
      </c>
      <c r="AC1383" s="27">
        <f>IF(('Activity data'!AV9*EF!$H8)*kgtoGg=0,"NO",('Activity data'!AV9*EF!$H8)*kgtoGg)</f>
        <v>263.59346695299269</v>
      </c>
      <c r="AD1383" s="27">
        <f>IF(('Activity data'!AW9*EF!$H8)*kgtoGg=0,"NO",('Activity data'!AW9*EF!$H8)*kgtoGg)</f>
        <v>265.61152101520645</v>
      </c>
      <c r="AE1383" s="27">
        <f>IF(('Activity data'!AX9*EF!$H8)*kgtoGg=0,"NO",('Activity data'!AX9*EF!$H8)*kgtoGg)</f>
        <v>267.80590769088269</v>
      </c>
      <c r="AF1383" s="27">
        <f>IF(('Activity data'!AY9*EF!$H8)*kgtoGg=0,"NO",('Activity data'!AY9*EF!$H8)*kgtoGg)</f>
        <v>270.23650548559647</v>
      </c>
      <c r="AG1383" s="27">
        <f>IF(('Activity data'!AZ9*EF!$H8)*kgtoGg=0,"NO",('Activity data'!AZ9*EF!$H8)*kgtoGg)</f>
        <v>273.70561841961023</v>
      </c>
      <c r="AH1383" s="27">
        <f>IF(('Activity data'!BA9*EF!$H8)*kgtoGg=0,"NO",('Activity data'!BA9*EF!$H8)*kgtoGg)</f>
        <v>277.39213523954453</v>
      </c>
      <c r="AI1383" s="27">
        <f>IF(('Activity data'!BB9*EF!$H8)*kgtoGg=0,"NO",('Activity data'!BB9*EF!$H8)*kgtoGg)</f>
        <v>281.29358929301202</v>
      </c>
      <c r="AJ1383" s="27">
        <f>IF(('Activity data'!BC9*EF!$H8)*kgtoGg=0,"NO",('Activity data'!BC9*EF!$H8)*kgtoGg)</f>
        <v>285.45050790677192</v>
      </c>
      <c r="AK1383" s="27">
        <f>IF(('Activity data'!BD9*EF!$H8)*kgtoGg=0,"NO",('Activity data'!BD9*EF!$H8)*kgtoGg)</f>
        <v>289.65928640175946</v>
      </c>
      <c r="AL1383" s="27">
        <f>IF(('Activity data'!BE9*EF!$H8)*kgtoGg=0,"NO",('Activity data'!BE9*EF!$H8)*kgtoGg)</f>
        <v>293.53229747886155</v>
      </c>
      <c r="AM1383" s="27">
        <f>IF(('Activity data'!BF9*EF!$H8)*kgtoGg=0,"NO",('Activity data'!BF9*EF!$H8)*kgtoGg)</f>
        <v>296.93105033362571</v>
      </c>
      <c r="AN1383" s="27">
        <f>IF(('Activity data'!BG9*EF!$H8)*kgtoGg=0,"NO",('Activity data'!BG9*EF!$H8)*kgtoGg)</f>
        <v>301.88619465075811</v>
      </c>
      <c r="AO1383" s="27">
        <f>IF(('Activity data'!BH9*EF!$H8)*kgtoGg=0,"NO",('Activity data'!BH9*EF!$H8)*kgtoGg)</f>
        <v>306.23612751696118</v>
      </c>
      <c r="AP1383" s="27">
        <f>IF(('Activity data'!BI9*EF!$H8)*kgtoGg=0,"NO",('Activity data'!BI9*EF!$H8)*kgtoGg)</f>
        <v>310.60770271217035</v>
      </c>
      <c r="AQ1383" s="27">
        <f>IF(('Activity data'!BJ9*EF!$H8)*kgtoGg=0,"NO",('Activity data'!BJ9*EF!$H8)*kgtoGg)</f>
        <v>315.12955543661644</v>
      </c>
      <c r="AR1383" s="27">
        <f>IF(('Activity data'!BK9*EF!$H8)*kgtoGg=0,"NO",('Activity data'!BK9*EF!$H8)*kgtoGg)</f>
        <v>319.81190446144291</v>
      </c>
      <c r="AS1383" s="27">
        <f>IF(('Activity data'!BL9*EF!$H8)*kgtoGg=0,"NO",('Activity data'!BL9*EF!$H8)*kgtoGg)</f>
        <v>324.66079890873908</v>
      </c>
      <c r="AT1383" s="27">
        <f>IF(('Activity data'!BM9*EF!$H8)*kgtoGg=0,"NO",('Activity data'!BM9*EF!$H8)*kgtoGg)</f>
        <v>328.81699356635488</v>
      </c>
      <c r="AU1383" s="27">
        <f>IF(('Activity data'!BN9*EF!$H8)*kgtoGg=0,"NO",('Activity data'!BN9*EF!$H8)*kgtoGg)</f>
        <v>333.1167124206732</v>
      </c>
      <c r="AV1383" s="27">
        <f>IF(('Activity data'!BO9*EF!$H8)*kgtoGg=0,"NO",('Activity data'!BO9*EF!$H8)*kgtoGg)</f>
        <v>337.83432762822417</v>
      </c>
      <c r="AW1383" s="27">
        <f>IF(('Activity data'!BP9*EF!$H8)*kgtoGg=0,"NO",('Activity data'!BP9*EF!$H8)*kgtoGg)</f>
        <v>342.81036191787291</v>
      </c>
    </row>
    <row r="1384" spans="1:49" x14ac:dyDescent="0.25">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35.195504797614646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37.125912791560353</v>
      </c>
      <c r="R1384" s="27">
        <f>IF(('Activity data'!AK10*EF!$H9)*kgtoGg=0,"NO",('Activity data'!AK10*EF!$H9)*kgtoGg)</f>
        <v>37.849847328761314</v>
      </c>
      <c r="S1384" s="27">
        <f>IF(('Activity data'!AL10*EF!$H9)*kgtoGg=0,"NO",('Activity data'!AL10*EF!$H9)*kgtoGg)</f>
        <v>34.945734880362735</v>
      </c>
      <c r="T1384" s="27">
        <f>IF(('Activity data'!AM10*EF!$H9)*kgtoGg=0,"NO",('Activity data'!AM10*EF!$H9)*kgtoGg)</f>
        <v>37.126310121863817</v>
      </c>
      <c r="U1384" s="27">
        <f>IF(('Activity data'!AN10*EF!$H9)*kgtoGg=0,"NO",('Activity data'!AN10*EF!$H9)*kgtoGg)</f>
        <v>38.091605263801455</v>
      </c>
      <c r="V1384" s="27">
        <f>IF(('Activity data'!AO10*EF!$H9)*kgtoGg=0,"NO",('Activity data'!AO10*EF!$H9)*kgtoGg)</f>
        <v>38.241190124753324</v>
      </c>
      <c r="W1384" s="27">
        <f>IF(('Activity data'!AP10*EF!$H9)*kgtoGg=0,"NO",('Activity data'!AP10*EF!$H9)*kgtoGg)</f>
        <v>38.775797644226841</v>
      </c>
      <c r="X1384" s="27">
        <f>IF(('Activity data'!AQ10*EF!$H9)*kgtoGg=0,"NO",('Activity data'!AQ10*EF!$H9)*kgtoGg)</f>
        <v>39.362770285967983</v>
      </c>
      <c r="Y1384" s="27">
        <f>IF(('Activity data'!AR10*EF!$H9)*kgtoGg=0,"NO",('Activity data'!AR10*EF!$H9)*kgtoGg)</f>
        <v>40.111631744252151</v>
      </c>
      <c r="Z1384" s="27">
        <f>IF(('Activity data'!AS10*EF!$H9)*kgtoGg=0,"NO",('Activity data'!AS10*EF!$H9)*kgtoGg)</f>
        <v>40.97811083123846</v>
      </c>
      <c r="AA1384" s="27">
        <f>IF(('Activity data'!AT10*EF!$H9)*kgtoGg=0,"NO",('Activity data'!AT10*EF!$H9)*kgtoGg)</f>
        <v>41.968005840334627</v>
      </c>
      <c r="AB1384" s="27">
        <f>IF(('Activity data'!AU10*EF!$H9)*kgtoGg=0,"NO",('Activity data'!AU10*EF!$H9)*kgtoGg)</f>
        <v>43.196001546244318</v>
      </c>
      <c r="AC1384" s="27">
        <f>IF(('Activity data'!AV10*EF!$H9)*kgtoGg=0,"NO",('Activity data'!AV10*EF!$H9)*kgtoGg)</f>
        <v>44.685818417445063</v>
      </c>
      <c r="AD1384" s="27">
        <f>IF(('Activity data'!AW10*EF!$H9)*kgtoGg=0,"NO",('Activity data'!AW10*EF!$H9)*kgtoGg)</f>
        <v>46.521178227808413</v>
      </c>
      <c r="AE1384" s="27">
        <f>IF(('Activity data'!AX10*EF!$H9)*kgtoGg=0,"NO",('Activity data'!AX10*EF!$H9)*kgtoGg)</f>
        <v>48.464015550171958</v>
      </c>
      <c r="AF1384" s="27">
        <f>IF(('Activity data'!AY10*EF!$H9)*kgtoGg=0,"NO",('Activity data'!AY10*EF!$H9)*kgtoGg)</f>
        <v>50.53291732155774</v>
      </c>
      <c r="AG1384" s="27">
        <f>IF(('Activity data'!AZ10*EF!$H9)*kgtoGg=0,"NO",('Activity data'!AZ10*EF!$H9)*kgtoGg)</f>
        <v>52.891961610432503</v>
      </c>
      <c r="AH1384" s="27">
        <f>IF(('Activity data'!BA10*EF!$H9)*kgtoGg=0,"NO",('Activity data'!BA10*EF!$H9)*kgtoGg)</f>
        <v>55.402449551952458</v>
      </c>
      <c r="AI1384" s="27">
        <f>IF(('Activity data'!BB10*EF!$H9)*kgtoGg=0,"NO",('Activity data'!BB10*EF!$H9)*kgtoGg)</f>
        <v>58.074505370530936</v>
      </c>
      <c r="AJ1384" s="27">
        <f>IF(('Activity data'!BC10*EF!$H9)*kgtoGg=0,"NO",('Activity data'!BC10*EF!$H9)*kgtoGg)</f>
        <v>60.92817105791972</v>
      </c>
      <c r="AK1384" s="27">
        <f>IF(('Activity data'!BD10*EF!$H9)*kgtoGg=0,"NO",('Activity data'!BD10*EF!$H9)*kgtoGg)</f>
        <v>63.931668908248753</v>
      </c>
      <c r="AL1384" s="27">
        <f>IF(('Activity data'!BE10*EF!$H9)*kgtoGg=0,"NO",('Activity data'!BE10*EF!$H9)*kgtoGg)</f>
        <v>67.006100228620127</v>
      </c>
      <c r="AM1384" s="27">
        <f>IF(('Activity data'!BF10*EF!$H9)*kgtoGg=0,"NO",('Activity data'!BF10*EF!$H9)*kgtoGg)</f>
        <v>70.119961035903842</v>
      </c>
      <c r="AN1384" s="27">
        <f>IF(('Activity data'!BG10*EF!$H9)*kgtoGg=0,"NO",('Activity data'!BG10*EF!$H9)*kgtoGg)</f>
        <v>73.301580570123264</v>
      </c>
      <c r="AO1384" s="27">
        <f>IF(('Activity data'!BH10*EF!$H9)*kgtoGg=0,"NO",('Activity data'!BH10*EF!$H9)*kgtoGg)</f>
        <v>76.463071745343427</v>
      </c>
      <c r="AP1384" s="27">
        <f>IF(('Activity data'!BI10*EF!$H9)*kgtoGg=0,"NO",('Activity data'!BI10*EF!$H9)*kgtoGg)</f>
        <v>79.758933969438331</v>
      </c>
      <c r="AQ1384" s="27">
        <f>IF(('Activity data'!BJ10*EF!$H9)*kgtoGg=0,"NO",('Activity data'!BJ10*EF!$H9)*kgtoGg)</f>
        <v>83.230024655970965</v>
      </c>
      <c r="AR1384" s="27">
        <f>IF(('Activity data'!BK10*EF!$H9)*kgtoGg=0,"NO",('Activity data'!BK10*EF!$H9)*kgtoGg)</f>
        <v>86.889374999446048</v>
      </c>
      <c r="AS1384" s="27">
        <f>IF(('Activity data'!BL10*EF!$H9)*kgtoGg=0,"NO",('Activity data'!BL10*EF!$H9)*kgtoGg)</f>
        <v>90.749855374578985</v>
      </c>
      <c r="AT1384" s="27">
        <f>IF(('Activity data'!BM10*EF!$H9)*kgtoGg=0,"NO",('Activity data'!BM10*EF!$H9)*kgtoGg)</f>
        <v>94.576410142711268</v>
      </c>
      <c r="AU1384" s="27">
        <f>IF(('Activity data'!BN10*EF!$H9)*kgtoGg=0,"NO",('Activity data'!BN10*EF!$H9)*kgtoGg)</f>
        <v>98.607869573421212</v>
      </c>
      <c r="AV1384" s="27">
        <f>IF(('Activity data'!BO10*EF!$H9)*kgtoGg=0,"NO",('Activity data'!BO10*EF!$H9)*kgtoGg)</f>
        <v>102.94029053222913</v>
      </c>
      <c r="AW1384" s="27">
        <f>IF(('Activity data'!BP10*EF!$H9)*kgtoGg=0,"NO",('Activity data'!BP10*EF!$H9)*kgtoGg)</f>
        <v>107.54440019266934</v>
      </c>
    </row>
    <row r="1385" spans="1:49" x14ac:dyDescent="0.25">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134.50952060304346</v>
      </c>
      <c r="T1385" s="27">
        <f>IF(('Activity data'!AM11*EF!$H10)*kgtoGg=0,"NO",('Activity data'!AM11*EF!$H10)*kgtoGg)</f>
        <v>134.5978352598826</v>
      </c>
      <c r="U1385" s="27">
        <f>IF(('Activity data'!AN11*EF!$H10)*kgtoGg=0,"NO",('Activity data'!AN11*EF!$H10)*kgtoGg)</f>
        <v>134.55209180447844</v>
      </c>
      <c r="V1385" s="27">
        <f>IF(('Activity data'!AO11*EF!$H10)*kgtoGg=0,"NO",('Activity data'!AO11*EF!$H10)*kgtoGg)</f>
        <v>134.53903703800194</v>
      </c>
      <c r="W1385" s="27">
        <f>IF(('Activity data'!AP11*EF!$H10)*kgtoGg=0,"NO",('Activity data'!AP11*EF!$H10)*kgtoGg)</f>
        <v>134.67854571120449</v>
      </c>
      <c r="X1385" s="27">
        <f>IF(('Activity data'!AQ11*EF!$H10)*kgtoGg=0,"NO",('Activity data'!AQ11*EF!$H10)*kgtoGg)</f>
        <v>134.90483220689865</v>
      </c>
      <c r="Y1385" s="27">
        <f>IF(('Activity data'!AR11*EF!$H10)*kgtoGg=0,"NO",('Activity data'!AR11*EF!$H10)*kgtoGg)</f>
        <v>135.11998781656493</v>
      </c>
      <c r="Z1385" s="27">
        <f>IF(('Activity data'!AS11*EF!$H10)*kgtoGg=0,"NO",('Activity data'!AS11*EF!$H10)*kgtoGg)</f>
        <v>135.32627367041866</v>
      </c>
      <c r="AA1385" s="27">
        <f>IF(('Activity data'!AT11*EF!$H10)*kgtoGg=0,"NO",('Activity data'!AT11*EF!$H10)*kgtoGg)</f>
        <v>135.52273082086006</v>
      </c>
      <c r="AB1385" s="27">
        <f>IF(('Activity data'!AU11*EF!$H10)*kgtoGg=0,"NO",('Activity data'!AU11*EF!$H10)*kgtoGg)</f>
        <v>135.7137749763717</v>
      </c>
      <c r="AC1385" s="27">
        <f>IF(('Activity data'!AV11*EF!$H10)*kgtoGg=0,"NO",('Activity data'!AV11*EF!$H10)*kgtoGg)</f>
        <v>135.90295241350591</v>
      </c>
      <c r="AD1385" s="27">
        <f>IF(('Activity data'!AW11*EF!$H10)*kgtoGg=0,"NO",('Activity data'!AW11*EF!$H10)*kgtoGg)</f>
        <v>136.0893367545562</v>
      </c>
      <c r="AE1385" s="27">
        <f>IF(('Activity data'!AX11*EF!$H10)*kgtoGg=0,"NO",('Activity data'!AX11*EF!$H10)*kgtoGg)</f>
        <v>136.27319967317703</v>
      </c>
      <c r="AF1385" s="27">
        <f>IF(('Activity data'!AY11*EF!$H10)*kgtoGg=0,"NO",('Activity data'!AY11*EF!$H10)*kgtoGg)</f>
        <v>136.45534333351932</v>
      </c>
      <c r="AG1385" s="27">
        <f>IF(('Activity data'!AZ11*EF!$H10)*kgtoGg=0,"NO",('Activity data'!AZ11*EF!$H10)*kgtoGg)</f>
        <v>136.63687183937546</v>
      </c>
      <c r="AH1385" s="27">
        <f>IF(('Activity data'!BA11*EF!$H10)*kgtoGg=0,"NO",('Activity data'!BA11*EF!$H10)*kgtoGg)</f>
        <v>136.81627550490597</v>
      </c>
      <c r="AI1385" s="27">
        <f>IF(('Activity data'!BB11*EF!$H10)*kgtoGg=0,"NO",('Activity data'!BB11*EF!$H10)*kgtoGg)</f>
        <v>136.99582569477411</v>
      </c>
      <c r="AJ1385" s="27">
        <f>IF(('Activity data'!BC11*EF!$H10)*kgtoGg=0,"NO",('Activity data'!BC11*EF!$H10)*kgtoGg)</f>
        <v>137.17364609726505</v>
      </c>
      <c r="AK1385" s="27">
        <f>IF(('Activity data'!BD11*EF!$H10)*kgtoGg=0,"NO",('Activity data'!BD11*EF!$H10)*kgtoGg)</f>
        <v>137.3452157051286</v>
      </c>
      <c r="AL1385" s="27">
        <f>IF(('Activity data'!BE11*EF!$H10)*kgtoGg=0,"NO",('Activity data'!BE11*EF!$H10)*kgtoGg)</f>
        <v>137.50892236978345</v>
      </c>
      <c r="AM1385" s="27">
        <f>IF(('Activity data'!BF11*EF!$H10)*kgtoGg=0,"NO",('Activity data'!BF11*EF!$H10)*kgtoGg)</f>
        <v>137.66487719948714</v>
      </c>
      <c r="AN1385" s="27">
        <f>IF(('Activity data'!BG11*EF!$H10)*kgtoGg=0,"NO",('Activity data'!BG11*EF!$H10)*kgtoGg)</f>
        <v>137.8161644943176</v>
      </c>
      <c r="AO1385" s="27">
        <f>IF(('Activity data'!BH11*EF!$H10)*kgtoGg=0,"NO",('Activity data'!BH11*EF!$H10)*kgtoGg)</f>
        <v>137.95688571441841</v>
      </c>
      <c r="AP1385" s="27">
        <f>IF(('Activity data'!BI11*EF!$H10)*kgtoGg=0,"NO",('Activity data'!BI11*EF!$H10)*kgtoGg)</f>
        <v>138.0880956451193</v>
      </c>
      <c r="AQ1385" s="27">
        <f>IF(('Activity data'!BJ11*EF!$H10)*kgtoGg=0,"NO",('Activity data'!BJ11*EF!$H10)*kgtoGg)</f>
        <v>138.21023608756138</v>
      </c>
      <c r="AR1385" s="27">
        <f>IF(('Activity data'!BK11*EF!$H10)*kgtoGg=0,"NO",('Activity data'!BK11*EF!$H10)*kgtoGg)</f>
        <v>138.3214494575289</v>
      </c>
      <c r="AS1385" s="27">
        <f>IF(('Activity data'!BL11*EF!$H10)*kgtoGg=0,"NO",('Activity data'!BL11*EF!$H10)*kgtoGg)</f>
        <v>138.41969286097324</v>
      </c>
      <c r="AT1385" s="27">
        <f>IF(('Activity data'!BM11*EF!$H10)*kgtoGg=0,"NO",('Activity data'!BM11*EF!$H10)*kgtoGg)</f>
        <v>138.50048221334654</v>
      </c>
      <c r="AU1385" s="27">
        <f>IF(('Activity data'!BN11*EF!$H10)*kgtoGg=0,"NO",('Activity data'!BN11*EF!$H10)*kgtoGg)</f>
        <v>138.56840641538551</v>
      </c>
      <c r="AV1385" s="27">
        <f>IF(('Activity data'!BO11*EF!$H10)*kgtoGg=0,"NO",('Activity data'!BO11*EF!$H10)*kgtoGg)</f>
        <v>138.62533860541211</v>
      </c>
      <c r="AW1385" s="27">
        <f>IF(('Activity data'!BP11*EF!$H10)*kgtoGg=0,"NO",('Activity data'!BP11*EF!$H10)*kgtoGg)</f>
        <v>138.66859186137901</v>
      </c>
    </row>
    <row r="1386" spans="1:49" x14ac:dyDescent="0.25">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14.57731005863897</v>
      </c>
      <c r="T1386" s="27">
        <f>IF(('Activity data'!AM12*EF!$H11)*kgtoGg=0,"NO",('Activity data'!AM12*EF!$H11)*kgtoGg)</f>
        <v>14.586881055024168</v>
      </c>
      <c r="U1386" s="27">
        <f>IF(('Activity data'!AN12*EF!$H11)*kgtoGg=0,"NO",('Activity data'!AN12*EF!$H11)*kgtoGg)</f>
        <v>14.581923662197322</v>
      </c>
      <c r="V1386" s="27">
        <f>IF(('Activity data'!AO12*EF!$H11)*kgtoGg=0,"NO",('Activity data'!AO12*EF!$H11)*kgtoGg)</f>
        <v>14.580508867335086</v>
      </c>
      <c r="W1386" s="27">
        <f>IF(('Activity data'!AP12*EF!$H11)*kgtoGg=0,"NO",('Activity data'!AP12*EF!$H11)*kgtoGg)</f>
        <v>14.595627954638539</v>
      </c>
      <c r="X1386" s="27">
        <f>IF(('Activity data'!AQ12*EF!$H11)*kgtoGg=0,"NO",('Activity data'!AQ12*EF!$H11)*kgtoGg)</f>
        <v>14.620151485724129</v>
      </c>
      <c r="Y1386" s="27">
        <f>IF(('Activity data'!AR12*EF!$H11)*kgtoGg=0,"NO",('Activity data'!AR12*EF!$H11)*kgtoGg)</f>
        <v>14.643468720213551</v>
      </c>
      <c r="Z1386" s="27">
        <f>IF(('Activity data'!AS12*EF!$H11)*kgtoGg=0,"NO",('Activity data'!AS12*EF!$H11)*kgtoGg)</f>
        <v>14.665824705417089</v>
      </c>
      <c r="AA1386" s="27">
        <f>IF(('Activity data'!AT12*EF!$H11)*kgtoGg=0,"NO",('Activity data'!AT12*EF!$H11)*kgtoGg)</f>
        <v>14.687115516523853</v>
      </c>
      <c r="AB1386" s="27">
        <f>IF(('Activity data'!AU12*EF!$H11)*kgtoGg=0,"NO",('Activity data'!AU12*EF!$H11)*kgtoGg)</f>
        <v>14.707819700713191</v>
      </c>
      <c r="AC1386" s="27">
        <f>IF(('Activity data'!AV12*EF!$H11)*kgtoGg=0,"NO",('Activity data'!AV12*EF!$H11)*kgtoGg)</f>
        <v>14.728321581508247</v>
      </c>
      <c r="AD1386" s="27">
        <f>IF(('Activity data'!AW12*EF!$H11)*kgtoGg=0,"NO",('Activity data'!AW12*EF!$H11)*kgtoGg)</f>
        <v>14.748520763821768</v>
      </c>
      <c r="AE1386" s="27">
        <f>IF(('Activity data'!AX12*EF!$H11)*kgtoGg=0,"NO",('Activity data'!AX12*EF!$H11)*kgtoGg)</f>
        <v>14.768446689964435</v>
      </c>
      <c r="AF1386" s="27">
        <f>IF(('Activity data'!AY12*EF!$H11)*kgtoGg=0,"NO",('Activity data'!AY12*EF!$H11)*kgtoGg)</f>
        <v>14.788186293526485</v>
      </c>
      <c r="AG1386" s="27">
        <f>IF(('Activity data'!AZ12*EF!$H11)*kgtoGg=0,"NO",('Activity data'!AZ12*EF!$H11)*kgtoGg)</f>
        <v>14.80785923044933</v>
      </c>
      <c r="AH1386" s="27">
        <f>IF(('Activity data'!BA12*EF!$H11)*kgtoGg=0,"NO",('Activity data'!BA12*EF!$H11)*kgtoGg)</f>
        <v>14.827301890317345</v>
      </c>
      <c r="AI1386" s="27">
        <f>IF(('Activity data'!BB12*EF!$H11)*kgtoGg=0,"NO",('Activity data'!BB12*EF!$H11)*kgtoGg)</f>
        <v>14.846760429586991</v>
      </c>
      <c r="AJ1386" s="27">
        <f>IF(('Activity data'!BC12*EF!$H11)*kgtoGg=0,"NO",('Activity data'!BC12*EF!$H11)*kgtoGg)</f>
        <v>14.866031505197411</v>
      </c>
      <c r="AK1386" s="27">
        <f>IF(('Activity data'!BD12*EF!$H11)*kgtoGg=0,"NO",('Activity data'!BD12*EF!$H11)*kgtoGg)</f>
        <v>14.884625158339979</v>
      </c>
      <c r="AL1386" s="27">
        <f>IF(('Activity data'!BE12*EF!$H11)*kgtoGg=0,"NO",('Activity data'!BE12*EF!$H11)*kgtoGg)</f>
        <v>14.902366674320708</v>
      </c>
      <c r="AM1386" s="27">
        <f>IF(('Activity data'!BF12*EF!$H11)*kgtoGg=0,"NO",('Activity data'!BF12*EF!$H11)*kgtoGg)</f>
        <v>14.919268094365481</v>
      </c>
      <c r="AN1386" s="27">
        <f>IF(('Activity data'!BG12*EF!$H11)*kgtoGg=0,"NO",('Activity data'!BG12*EF!$H11)*kgtoGg)</f>
        <v>14.935663675843946</v>
      </c>
      <c r="AO1386" s="27">
        <f>IF(('Activity data'!BH12*EF!$H11)*kgtoGg=0,"NO",('Activity data'!BH12*EF!$H11)*kgtoGg)</f>
        <v>14.950914171482042</v>
      </c>
      <c r="AP1386" s="27">
        <f>IF(('Activity data'!BI12*EF!$H11)*kgtoGg=0,"NO",('Activity data'!BI12*EF!$H11)*kgtoGg)</f>
        <v>14.965133892391199</v>
      </c>
      <c r="AQ1386" s="27">
        <f>IF(('Activity data'!BJ12*EF!$H11)*kgtoGg=0,"NO",('Activity data'!BJ12*EF!$H11)*kgtoGg)</f>
        <v>14.978370718247056</v>
      </c>
      <c r="AR1386" s="27">
        <f>IF(('Activity data'!BK12*EF!$H11)*kgtoGg=0,"NO",('Activity data'!BK12*EF!$H11)*kgtoGg)</f>
        <v>14.990423335559308</v>
      </c>
      <c r="AS1386" s="27">
        <f>IF(('Activity data'!BL12*EF!$H11)*kgtoGg=0,"NO",('Activity data'!BL12*EF!$H11)*kgtoGg)</f>
        <v>15.001070348103873</v>
      </c>
      <c r="AT1386" s="27">
        <f>IF(('Activity data'!BM12*EF!$H11)*kgtoGg=0,"NO",('Activity data'!BM12*EF!$H11)*kgtoGg)</f>
        <v>15.009825798526281</v>
      </c>
      <c r="AU1386" s="27">
        <f>IF(('Activity data'!BN12*EF!$H11)*kgtoGg=0,"NO",('Activity data'!BN12*EF!$H11)*kgtoGg)</f>
        <v>15.017187003511392</v>
      </c>
      <c r="AV1386" s="27">
        <f>IF(('Activity data'!BO12*EF!$H11)*kgtoGg=0,"NO",('Activity data'!BO12*EF!$H11)*kgtoGg)</f>
        <v>15.023356962207361</v>
      </c>
      <c r="AW1386" s="27">
        <f>IF(('Activity data'!BP12*EF!$H11)*kgtoGg=0,"NO",('Activity data'!BP12*EF!$H11)*kgtoGg)</f>
        <v>15.028044482618171</v>
      </c>
    </row>
    <row r="1387" spans="1:49" x14ac:dyDescent="0.25">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15.608841098506876</v>
      </c>
      <c r="T1387" s="27">
        <f>IF(('Activity data'!AM13*EF!$H12)*kgtoGg=0,"NO",('Activity data'!AM13*EF!$H12)*kgtoGg)</f>
        <v>15.634176304598387</v>
      </c>
      <c r="U1387" s="27">
        <f>IF(('Activity data'!AN13*EF!$H12)*kgtoGg=0,"NO",('Activity data'!AN13*EF!$H12)*kgtoGg)</f>
        <v>15.634727326070967</v>
      </c>
      <c r="V1387" s="27">
        <f>IF(('Activity data'!AO13*EF!$H12)*kgtoGg=0,"NO",('Activity data'!AO13*EF!$H12)*kgtoGg)</f>
        <v>15.640036279286257</v>
      </c>
      <c r="W1387" s="27">
        <f>IF(('Activity data'!AP13*EF!$H12)*kgtoGg=0,"NO",('Activity data'!AP13*EF!$H12)*kgtoGg)</f>
        <v>15.671136313545395</v>
      </c>
      <c r="X1387" s="27">
        <f>IF(('Activity data'!AQ13*EF!$H12)*kgtoGg=0,"NO",('Activity data'!AQ13*EF!$H12)*kgtoGg)</f>
        <v>15.716429987532408</v>
      </c>
      <c r="Y1387" s="27">
        <f>IF(('Activity data'!AR13*EF!$H12)*kgtoGg=0,"NO",('Activity data'!AR13*EF!$H12)*kgtoGg)</f>
        <v>15.75882810444668</v>
      </c>
      <c r="Z1387" s="27">
        <f>IF(('Activity data'!AS13*EF!$H12)*kgtoGg=0,"NO",('Activity data'!AS13*EF!$H12)*kgtoGg)</f>
        <v>15.798806458461641</v>
      </c>
      <c r="AA1387" s="27">
        <f>IF(('Activity data'!AT13*EF!$H12)*kgtoGg=0,"NO",('Activity data'!AT13*EF!$H12)*kgtoGg)</f>
        <v>15.836270899052716</v>
      </c>
      <c r="AB1387" s="27">
        <f>IF(('Activity data'!AU13*EF!$H12)*kgtoGg=0,"NO",('Activity data'!AU13*EF!$H12)*kgtoGg)</f>
        <v>15.872052306531405</v>
      </c>
      <c r="AC1387" s="27">
        <f>IF(('Activity data'!AV13*EF!$H12)*kgtoGg=0,"NO",('Activity data'!AV13*EF!$H12)*kgtoGg)</f>
        <v>15.906818975461929</v>
      </c>
      <c r="AD1387" s="27">
        <f>IF(('Activity data'!AW13*EF!$H12)*kgtoGg=0,"NO",('Activity data'!AW13*EF!$H12)*kgtoGg)</f>
        <v>15.940458123071297</v>
      </c>
      <c r="AE1387" s="27">
        <f>IF(('Activity data'!AX13*EF!$H12)*kgtoGg=0,"NO",('Activity data'!AX13*EF!$H12)*kgtoGg)</f>
        <v>15.973060095106831</v>
      </c>
      <c r="AF1387" s="27">
        <f>IF(('Activity data'!AY13*EF!$H12)*kgtoGg=0,"NO",('Activity data'!AY13*EF!$H12)*kgtoGg)</f>
        <v>16.004802135612195</v>
      </c>
      <c r="AG1387" s="27">
        <f>IF(('Activity data'!AZ13*EF!$H12)*kgtoGg=0,"NO",('Activity data'!AZ13*EF!$H12)*kgtoGg)</f>
        <v>16.035908782343299</v>
      </c>
      <c r="AH1387" s="27">
        <f>IF(('Activity data'!BA13*EF!$H12)*kgtoGg=0,"NO",('Activity data'!BA13*EF!$H12)*kgtoGg)</f>
        <v>16.066153162175954</v>
      </c>
      <c r="AI1387" s="27">
        <f>IF(('Activity data'!BB13*EF!$H12)*kgtoGg=0,"NO",('Activity data'!BB13*EF!$H12)*kgtoGg)</f>
        <v>16.095953148281513</v>
      </c>
      <c r="AJ1387" s="27">
        <f>IF(('Activity data'!BC13*EF!$H12)*kgtoGg=0,"NO",('Activity data'!BC13*EF!$H12)*kgtoGg)</f>
        <v>16.125014706287757</v>
      </c>
      <c r="AK1387" s="27">
        <f>IF(('Activity data'!BD13*EF!$H12)*kgtoGg=0,"NO",('Activity data'!BD13*EF!$H12)*kgtoGg)</f>
        <v>16.15259436374124</v>
      </c>
      <c r="AL1387" s="27">
        <f>IF(('Activity data'!BE13*EF!$H12)*kgtoGg=0,"NO",('Activity data'!BE13*EF!$H12)*kgtoGg)</f>
        <v>16.178446095420561</v>
      </c>
      <c r="AM1387" s="27">
        <f>IF(('Activity data'!BF13*EF!$H12)*kgtoGg=0,"NO",('Activity data'!BF13*EF!$H12)*kgtoGg)</f>
        <v>16.202615975057011</v>
      </c>
      <c r="AN1387" s="27">
        <f>IF(('Activity data'!BG13*EF!$H12)*kgtoGg=0,"NO",('Activity data'!BG13*EF!$H12)*kgtoGg)</f>
        <v>16.225651111515109</v>
      </c>
      <c r="AO1387" s="27">
        <f>IF(('Activity data'!BH13*EF!$H12)*kgtoGg=0,"NO",('Activity data'!BH13*EF!$H12)*kgtoGg)</f>
        <v>16.24657668451183</v>
      </c>
      <c r="AP1387" s="27">
        <f>IF(('Activity data'!BI13*EF!$H12)*kgtoGg=0,"NO",('Activity data'!BI13*EF!$H12)*kgtoGg)</f>
        <v>16.2655954113274</v>
      </c>
      <c r="AQ1387" s="27">
        <f>IF(('Activity data'!BJ13*EF!$H12)*kgtoGg=0,"NO",('Activity data'!BJ13*EF!$H12)*kgtoGg)</f>
        <v>16.282804280634604</v>
      </c>
      <c r="AR1387" s="27">
        <f>IF(('Activity data'!BK13*EF!$H12)*kgtoGg=0,"NO",('Activity data'!BK13*EF!$H12)*kgtoGg)</f>
        <v>16.297912276425052</v>
      </c>
      <c r="AS1387" s="27">
        <f>IF(('Activity data'!BL13*EF!$H12)*kgtoGg=0,"NO",('Activity data'!BL13*EF!$H12)*kgtoGg)</f>
        <v>16.310598247341446</v>
      </c>
      <c r="AT1387" s="27">
        <f>IF(('Activity data'!BM13*EF!$H12)*kgtoGg=0,"NO",('Activity data'!BM13*EF!$H12)*kgtoGg)</f>
        <v>16.320133460913411</v>
      </c>
      <c r="AU1387" s="27">
        <f>IF(('Activity data'!BN13*EF!$H12)*kgtoGg=0,"NO",('Activity data'!BN13*EF!$H12)*kgtoGg)</f>
        <v>16.327309708106313</v>
      </c>
      <c r="AV1387" s="27">
        <f>IF(('Activity data'!BO13*EF!$H12)*kgtoGg=0,"NO",('Activity data'!BO13*EF!$H12)*kgtoGg)</f>
        <v>16.332459568044055</v>
      </c>
      <c r="AW1387" s="27">
        <f>IF(('Activity data'!BP13*EF!$H12)*kgtoGg=0,"NO",('Activity data'!BP13*EF!$H12)*kgtoGg)</f>
        <v>16.335152889996454</v>
      </c>
    </row>
    <row r="1388" spans="1:49" x14ac:dyDescent="0.25">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23.099483706921031</v>
      </c>
      <c r="T1388" s="27">
        <f>IF(('Activity data'!AM14*EF!$H13)*kgtoGg=0,"NO",('Activity data'!AM14*EF!$H13)*kgtoGg)</f>
        <v>23.136977213109546</v>
      </c>
      <c r="U1388" s="27">
        <f>IF(('Activity data'!AN14*EF!$H13)*kgtoGg=0,"NO",('Activity data'!AN14*EF!$H13)*kgtoGg)</f>
        <v>23.137792668366455</v>
      </c>
      <c r="V1388" s="27">
        <f>IF(('Activity data'!AO14*EF!$H13)*kgtoGg=0,"NO",('Activity data'!AO14*EF!$H13)*kgtoGg)</f>
        <v>23.14564937454492</v>
      </c>
      <c r="W1388" s="27">
        <f>IF(('Activity data'!AP14*EF!$H13)*kgtoGg=0,"NO",('Activity data'!AP14*EF!$H13)*kgtoGg)</f>
        <v>23.191674235078761</v>
      </c>
      <c r="X1388" s="27">
        <f>IF(('Activity data'!AQ14*EF!$H13)*kgtoGg=0,"NO",('Activity data'!AQ14*EF!$H13)*kgtoGg)</f>
        <v>23.258704226459077</v>
      </c>
      <c r="Y1388" s="27">
        <f>IF(('Activity data'!AR14*EF!$H13)*kgtoGg=0,"NO",('Activity data'!AR14*EF!$H13)*kgtoGg)</f>
        <v>23.321449090391294</v>
      </c>
      <c r="Z1388" s="27">
        <f>IF(('Activity data'!AS14*EF!$H13)*kgtoGg=0,"NO",('Activity data'!AS14*EF!$H13)*kgtoGg)</f>
        <v>23.380612953446221</v>
      </c>
      <c r="AA1388" s="27">
        <f>IF(('Activity data'!AT14*EF!$H13)*kgtoGg=0,"NO",('Activity data'!AT14*EF!$H13)*kgtoGg)</f>
        <v>23.436056482505219</v>
      </c>
      <c r="AB1388" s="27">
        <f>IF(('Activity data'!AU14*EF!$H13)*kgtoGg=0,"NO",('Activity data'!AU14*EF!$H13)*kgtoGg)</f>
        <v>23.489009295199537</v>
      </c>
      <c r="AC1388" s="27">
        <f>IF(('Activity data'!AV14*EF!$H13)*kgtoGg=0,"NO",('Activity data'!AV14*EF!$H13)*kgtoGg)</f>
        <v>23.540460398932115</v>
      </c>
      <c r="AD1388" s="27">
        <f>IF(('Activity data'!AW14*EF!$H13)*kgtoGg=0,"NO",('Activity data'!AW14*EF!$H13)*kgtoGg)</f>
        <v>23.590242886767914</v>
      </c>
      <c r="AE1388" s="27">
        <f>IF(('Activity data'!AX14*EF!$H13)*kgtoGg=0,"NO",('Activity data'!AX14*EF!$H13)*kgtoGg)</f>
        <v>23.638490461145512</v>
      </c>
      <c r="AF1388" s="27">
        <f>IF(('Activity data'!AY14*EF!$H13)*kgtoGg=0,"NO",('Activity data'!AY14*EF!$H13)*kgtoGg)</f>
        <v>23.685465425068244</v>
      </c>
      <c r="AG1388" s="27">
        <f>IF(('Activity data'!AZ14*EF!$H13)*kgtoGg=0,"NO",('Activity data'!AZ14*EF!$H13)*kgtoGg)</f>
        <v>23.731500071382303</v>
      </c>
      <c r="AH1388" s="27">
        <f>IF(('Activity data'!BA14*EF!$H13)*kgtoGg=0,"NO",('Activity data'!BA14*EF!$H13)*kgtoGg)</f>
        <v>23.776258651136008</v>
      </c>
      <c r="AI1388" s="27">
        <f>IF(('Activity data'!BB14*EF!$H13)*kgtoGg=0,"NO",('Activity data'!BB14*EF!$H13)*kgtoGg)</f>
        <v>23.820359573758481</v>
      </c>
      <c r="AJ1388" s="27">
        <f>IF(('Activity data'!BC14*EF!$H13)*kgtoGg=0,"NO",('Activity data'!BC14*EF!$H13)*kgtoGg)</f>
        <v>23.863367698540223</v>
      </c>
      <c r="AK1388" s="27">
        <f>IF(('Activity data'!BD14*EF!$H13)*kgtoGg=0,"NO",('Activity data'!BD14*EF!$H13)*kgtoGg)</f>
        <v>23.904182762513823</v>
      </c>
      <c r="AL1388" s="27">
        <f>IF(('Activity data'!BE14*EF!$H13)*kgtoGg=0,"NO",('Activity data'!BE14*EF!$H13)*kgtoGg)</f>
        <v>23.94244067358829</v>
      </c>
      <c r="AM1388" s="27">
        <f>IF(('Activity data'!BF14*EF!$H13)*kgtoGg=0,"NO",('Activity data'!BF14*EF!$H13)*kgtoGg)</f>
        <v>23.978209616159802</v>
      </c>
      <c r="AN1388" s="27">
        <f>IF(('Activity data'!BG14*EF!$H13)*kgtoGg=0,"NO",('Activity data'!BG14*EF!$H13)*kgtoGg)</f>
        <v>24.012299255226694</v>
      </c>
      <c r="AO1388" s="27">
        <f>IF(('Activity data'!BH14*EF!$H13)*kgtoGg=0,"NO",('Activity data'!BH14*EF!$H13)*kgtoGg)</f>
        <v>24.043266956764896</v>
      </c>
      <c r="AP1388" s="27">
        <f>IF(('Activity data'!BI14*EF!$H13)*kgtoGg=0,"NO",('Activity data'!BI14*EF!$H13)*kgtoGg)</f>
        <v>24.071412721554868</v>
      </c>
      <c r="AQ1388" s="27">
        <f>IF(('Activity data'!BJ14*EF!$H13)*kgtoGg=0,"NO",('Activity data'!BJ14*EF!$H13)*kgtoGg)</f>
        <v>24.096880082883459</v>
      </c>
      <c r="AR1388" s="27">
        <f>IF(('Activity data'!BK14*EF!$H13)*kgtoGg=0,"NO",('Activity data'!BK14*EF!$H13)*kgtoGg)</f>
        <v>24.119238366910007</v>
      </c>
      <c r="AS1388" s="27">
        <f>IF(('Activity data'!BL14*EF!$H13)*kgtoGg=0,"NO",('Activity data'!BL14*EF!$H13)*kgtoGg)</f>
        <v>24.138012302568676</v>
      </c>
      <c r="AT1388" s="27">
        <f>IF(('Activity data'!BM14*EF!$H13)*kgtoGg=0,"NO",('Activity data'!BM14*EF!$H13)*kgtoGg)</f>
        <v>24.152123440554998</v>
      </c>
      <c r="AU1388" s="27">
        <f>IF(('Activity data'!BN14*EF!$H13)*kgtoGg=0,"NO",('Activity data'!BN14*EF!$H13)*kgtoGg)</f>
        <v>24.162743550277629</v>
      </c>
      <c r="AV1388" s="27">
        <f>IF(('Activity data'!BO14*EF!$H13)*kgtoGg=0,"NO",('Activity data'!BO14*EF!$H13)*kgtoGg)</f>
        <v>24.170364814724749</v>
      </c>
      <c r="AW1388" s="27">
        <f>IF(('Activity data'!BP14*EF!$H13)*kgtoGg=0,"NO",('Activity data'!BP14*EF!$H13)*kgtoGg)</f>
        <v>24.174350654939559</v>
      </c>
    </row>
    <row r="1389" spans="1:49" x14ac:dyDescent="0.25">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5.6203482259438013</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5.5833231296706112</v>
      </c>
      <c r="Q1389" s="27">
        <f>IF(('Activity data'!AJ15*EF!$H14)*kgtoGg=0,"NO",('Activity data'!AJ15*EF!$H14)*kgtoGg)</f>
        <v>5.5648827699457346</v>
      </c>
      <c r="R1389" s="27">
        <f>IF(('Activity data'!AK15*EF!$H14)*kgtoGg=0,"NO",('Activity data'!AK15*EF!$H14)*kgtoGg)</f>
        <v>5.5483103177944031</v>
      </c>
      <c r="S1389" s="27">
        <f>IF(('Activity data'!AL15*EF!$H14)*kgtoGg=0,"NO",('Activity data'!AL15*EF!$H14)*kgtoGg)</f>
        <v>5.2803833464567367</v>
      </c>
      <c r="T1389" s="27">
        <f>IF(('Activity data'!AM15*EF!$H14)*kgtoGg=0,"NO",('Activity data'!AM15*EF!$H14)*kgtoGg)</f>
        <v>5.4084183105105064</v>
      </c>
      <c r="U1389" s="27">
        <f>IF(('Activity data'!AN15*EF!$H14)*kgtoGg=0,"NO",('Activity data'!AN15*EF!$H14)*kgtoGg)</f>
        <v>5.4467115947178373</v>
      </c>
      <c r="V1389" s="27">
        <f>IF(('Activity data'!AO15*EF!$H14)*kgtoGg=0,"NO",('Activity data'!AO15*EF!$H14)*kgtoGg)</f>
        <v>5.4224186083093189</v>
      </c>
      <c r="W1389" s="27">
        <f>IF(('Activity data'!AP15*EF!$H14)*kgtoGg=0,"NO",('Activity data'!AP15*EF!$H14)*kgtoGg)</f>
        <v>5.4223243033308801</v>
      </c>
      <c r="X1389" s="27">
        <f>IF(('Activity data'!AQ15*EF!$H14)*kgtoGg=0,"NO",('Activity data'!AQ15*EF!$H14)*kgtoGg)</f>
        <v>5.4234073071057072</v>
      </c>
      <c r="Y1389" s="27">
        <f>IF(('Activity data'!AR15*EF!$H14)*kgtoGg=0,"NO",('Activity data'!AR15*EF!$H14)*kgtoGg)</f>
        <v>5.4369231886816394</v>
      </c>
      <c r="Z1389" s="27">
        <f>IF(('Activity data'!AS15*EF!$H14)*kgtoGg=0,"NO",('Activity data'!AS15*EF!$H14)*kgtoGg)</f>
        <v>5.4591522823339398</v>
      </c>
      <c r="AA1389" s="27">
        <f>IF(('Activity data'!AT15*EF!$H14)*kgtoGg=0,"NO",('Activity data'!AT15*EF!$H14)*kgtoGg)</f>
        <v>5.4902125756346534</v>
      </c>
      <c r="AB1389" s="27">
        <f>IF(('Activity data'!AU15*EF!$H14)*kgtoGg=0,"NO",('Activity data'!AU15*EF!$H14)*kgtoGg)</f>
        <v>5.5376204396745452</v>
      </c>
      <c r="AC1389" s="27">
        <f>IF(('Activity data'!AV15*EF!$H14)*kgtoGg=0,"NO",('Activity data'!AV15*EF!$H14)*kgtoGg)</f>
        <v>5.6023226186449859</v>
      </c>
      <c r="AD1389" s="27">
        <f>IF(('Activity data'!AW15*EF!$H14)*kgtoGg=0,"NO",('Activity data'!AW15*EF!$H14)*kgtoGg)</f>
        <v>5.6811895482573158</v>
      </c>
      <c r="AE1389" s="27">
        <f>IF(('Activity data'!AX15*EF!$H14)*kgtoGg=0,"NO",('Activity data'!AX15*EF!$H14)*kgtoGg)</f>
        <v>5.7653288791715855</v>
      </c>
      <c r="AF1389" s="27">
        <f>IF(('Activity data'!AY15*EF!$H14)*kgtoGg=0,"NO",('Activity data'!AY15*EF!$H14)*kgtoGg)</f>
        <v>5.8557364759404038</v>
      </c>
      <c r="AG1389" s="27">
        <f>IF(('Activity data'!AZ15*EF!$H14)*kgtoGg=0,"NO",('Activity data'!AZ15*EF!$H14)*kgtoGg)</f>
        <v>5.9628535041253414</v>
      </c>
      <c r="AH1389" s="27">
        <f>IF(('Activity data'!BA15*EF!$H14)*kgtoGg=0,"NO",('Activity data'!BA15*EF!$H14)*kgtoGg)</f>
        <v>6.077164122124282</v>
      </c>
      <c r="AI1389" s="27">
        <f>IF(('Activity data'!BB15*EF!$H14)*kgtoGg=0,"NO",('Activity data'!BB15*EF!$H14)*kgtoGg)</f>
        <v>6.1989600195503085</v>
      </c>
      <c r="AJ1389" s="27">
        <f>IF(('Activity data'!BC15*EF!$H14)*kgtoGg=0,"NO",('Activity data'!BC15*EF!$H14)*kgtoGg)</f>
        <v>6.3293136796276546</v>
      </c>
      <c r="AK1389" s="27">
        <f>IF(('Activity data'!BD15*EF!$H14)*kgtoGg=0,"NO",('Activity data'!BD15*EF!$H14)*kgtoGg)</f>
        <v>6.4661549750479965</v>
      </c>
      <c r="AL1389" s="27">
        <f>IF(('Activity data'!BE15*EF!$H14)*kgtoGg=0,"NO",('Activity data'!BE15*EF!$H14)*kgtoGg)</f>
        <v>6.6045071340041819</v>
      </c>
      <c r="AM1389" s="27">
        <f>IF(('Activity data'!BF15*EF!$H14)*kgtoGg=0,"NO",('Activity data'!BF15*EF!$H14)*kgtoGg)</f>
        <v>6.7424345411353785</v>
      </c>
      <c r="AN1389" s="27">
        <f>IF(('Activity data'!BG15*EF!$H14)*kgtoGg=0,"NO",('Activity data'!BG15*EF!$H14)*kgtoGg)</f>
        <v>6.8870444673045936</v>
      </c>
      <c r="AO1389" s="27">
        <f>IF(('Activity data'!BH15*EF!$H14)*kgtoGg=0,"NO",('Activity data'!BH15*EF!$H14)*kgtoGg)</f>
        <v>7.0281911039522464</v>
      </c>
      <c r="AP1389" s="27">
        <f>IF(('Activity data'!BI15*EF!$H14)*kgtoGg=0,"NO",('Activity data'!BI15*EF!$H14)*kgtoGg)</f>
        <v>7.1751234269686286</v>
      </c>
      <c r="AQ1389" s="27">
        <f>IF(('Activity data'!BJ15*EF!$H14)*kgtoGg=0,"NO",('Activity data'!BJ15*EF!$H14)*kgtoGg)</f>
        <v>7.3301139720202508</v>
      </c>
      <c r="AR1389" s="27">
        <f>IF(('Activity data'!BK15*EF!$H14)*kgtoGg=0,"NO",('Activity data'!BK15*EF!$H14)*kgtoGg)</f>
        <v>7.49386719023276</v>
      </c>
      <c r="AS1389" s="27">
        <f>IF(('Activity data'!BL15*EF!$H14)*kgtoGg=0,"NO",('Activity data'!BL15*EF!$H14)*kgtoGg)</f>
        <v>7.6670892883429591</v>
      </c>
      <c r="AT1389" s="27">
        <f>IF(('Activity data'!BM15*EF!$H14)*kgtoGg=0,"NO",('Activity data'!BM15*EF!$H14)*kgtoGg)</f>
        <v>7.8364451360238094</v>
      </c>
      <c r="AU1389" s="27">
        <f>IF(('Activity data'!BN15*EF!$H14)*kgtoGg=0,"NO",('Activity data'!BN15*EF!$H14)*kgtoGg)</f>
        <v>8.0154296684326614</v>
      </c>
      <c r="AV1389" s="27">
        <f>IF(('Activity data'!BO15*EF!$H14)*kgtoGg=0,"NO",('Activity data'!BO15*EF!$H14)*kgtoGg)</f>
        <v>8.2092106985069559</v>
      </c>
      <c r="AW1389" s="27">
        <f>IF(('Activity data'!BP15*EF!$H14)*kgtoGg=0,"NO",('Activity data'!BP15*EF!$H14)*kgtoGg)</f>
        <v>8.4160816764157058</v>
      </c>
    </row>
    <row r="1390" spans="1:49" x14ac:dyDescent="0.25">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5">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1.8300977880312246</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1.7866561368117297</v>
      </c>
      <c r="P1391" s="27">
        <f>IF(('Activity data'!AI17*EF!$H16)*kgtoGg=0,"NO",('Activity data'!AI17*EF!$H16)*kgtoGg)</f>
        <v>1.7489975228040082</v>
      </c>
      <c r="Q1391" s="27">
        <f>IF(('Activity data'!AJ17*EF!$H16)*kgtoGg=0,"NO",('Activity data'!AJ17*EF!$H16)*kgtoGg)</f>
        <v>1.7216531928010095</v>
      </c>
      <c r="R1391" s="27">
        <f>IF(('Activity data'!AK17*EF!$H16)*kgtoGg=0,"NO",('Activity data'!AK17*EF!$H16)*kgtoGg)</f>
        <v>1.6967284692901876</v>
      </c>
      <c r="S1391" s="27">
        <f>IF(('Activity data'!AL17*EF!$H16)*kgtoGg=0,"NO",('Activity data'!AL17*EF!$H16)*kgtoGg)</f>
        <v>1.5145155655524785</v>
      </c>
      <c r="T1391" s="27">
        <f>IF(('Activity data'!AM17*EF!$H16)*kgtoGg=0,"NO",('Activity data'!AM17*EF!$H16)*kgtoGg)</f>
        <v>1.5668506069334709</v>
      </c>
      <c r="U1391" s="27">
        <f>IF(('Activity data'!AN17*EF!$H16)*kgtoGg=0,"NO",('Activity data'!AN17*EF!$H16)*kgtoGg)</f>
        <v>1.5655037199865789</v>
      </c>
      <c r="V1391" s="27">
        <f>IF(('Activity data'!AO17*EF!$H16)*kgtoGg=0,"NO",('Activity data'!AO17*EF!$H16)*kgtoGg)</f>
        <v>1.5302194484882745</v>
      </c>
      <c r="W1391" s="27">
        <f>IF(('Activity data'!AP17*EF!$H16)*kgtoGg=0,"NO",('Activity data'!AP17*EF!$H16)*kgtoGg)</f>
        <v>1.5112562914072105</v>
      </c>
      <c r="X1391" s="27">
        <f>IF(('Activity data'!AQ17*EF!$H16)*kgtoGg=0,"NO",('Activity data'!AQ17*EF!$H16)*kgtoGg)</f>
        <v>1.4946104307429604</v>
      </c>
      <c r="Y1391" s="27">
        <f>IF(('Activity data'!AR17*EF!$H16)*kgtoGg=0,"NO",('Activity data'!AR17*EF!$H16)*kgtoGg)</f>
        <v>1.484639027552376</v>
      </c>
      <c r="Z1391" s="27">
        <f>IF(('Activity data'!AS17*EF!$H16)*kgtoGg=0,"NO",('Activity data'!AS17*EF!$H16)*kgtoGg)</f>
        <v>1.47919876359957</v>
      </c>
      <c r="AA1391" s="27">
        <f>IF(('Activity data'!AT17*EF!$H16)*kgtoGg=0,"NO",('Activity data'!AT17*EF!$H16)*kgtoGg)</f>
        <v>1.4781756011479497</v>
      </c>
      <c r="AB1391" s="27">
        <f>IF(('Activity data'!AU17*EF!$H16)*kgtoGg=0,"NO",('Activity data'!AU17*EF!$H16)*kgtoGg)</f>
        <v>1.4853305981750786</v>
      </c>
      <c r="AC1391" s="27">
        <f>IF(('Activity data'!AV17*EF!$H16)*kgtoGg=0,"NO",('Activity data'!AV17*EF!$H16)*kgtoGg)</f>
        <v>1.5009046201548932</v>
      </c>
      <c r="AD1391" s="27">
        <f>IF(('Activity data'!AW17*EF!$H16)*kgtoGg=0,"NO",('Activity data'!AW17*EF!$H16)*kgtoGg)</f>
        <v>1.5230082640507174</v>
      </c>
      <c r="AE1391" s="27">
        <f>IF(('Activity data'!AX17*EF!$H16)*kgtoGg=0,"NO",('Activity data'!AX17*EF!$H16)*kgtoGg)</f>
        <v>1.546994523932119</v>
      </c>
      <c r="AF1391" s="27">
        <f>IF(('Activity data'!AY17*EF!$H16)*kgtoGg=0,"NO",('Activity data'!AY17*EF!$H16)*kgtoGg)</f>
        <v>1.5732743305693289</v>
      </c>
      <c r="AG1391" s="27">
        <f>IF(('Activity data'!AZ17*EF!$H16)*kgtoGg=0,"NO",('Activity data'!AZ17*EF!$H16)*kgtoGg)</f>
        <v>1.6068085159542065</v>
      </c>
      <c r="AH1391" s="27">
        <f>IF(('Activity data'!BA17*EF!$H16)*kgtoGg=0,"NO",('Activity data'!BA17*EF!$H16)*kgtoGg)</f>
        <v>1.6427431036856912</v>
      </c>
      <c r="AI1391" s="27">
        <f>IF(('Activity data'!BB17*EF!$H16)*kgtoGg=0,"NO",('Activity data'!BB17*EF!$H16)*kgtoGg)</f>
        <v>1.6811374520450673</v>
      </c>
      <c r="AJ1391" s="27">
        <f>IF(('Activity data'!BC17*EF!$H16)*kgtoGg=0,"NO",('Activity data'!BC17*EF!$H16)*kgtoGg)</f>
        <v>1.7223403029367834</v>
      </c>
      <c r="AK1391" s="27">
        <f>IF(('Activity data'!BD17*EF!$H16)*kgtoGg=0,"NO",('Activity data'!BD17*EF!$H16)*kgtoGg)</f>
        <v>1.7651804159303879</v>
      </c>
      <c r="AL1391" s="27">
        <f>IF(('Activity data'!BE17*EF!$H16)*kgtoGg=0,"NO",('Activity data'!BE17*EF!$H16)*kgtoGg)</f>
        <v>1.807259829394261</v>
      </c>
      <c r="AM1391" s="27">
        <f>IF(('Activity data'!BF17*EF!$H16)*kgtoGg=0,"NO",('Activity data'!BF17*EF!$H16)*kgtoGg)</f>
        <v>1.8476898450919306</v>
      </c>
      <c r="AN1391" s="27">
        <f>IF(('Activity data'!BG17*EF!$H16)*kgtoGg=0,"NO",('Activity data'!BG17*EF!$H16)*kgtoGg)</f>
        <v>1.8896907367413041</v>
      </c>
      <c r="AO1391" s="27">
        <f>IF(('Activity data'!BH17*EF!$H16)*kgtoGg=0,"NO",('Activity data'!BH17*EF!$H16)*kgtoGg)</f>
        <v>1.928603059397513</v>
      </c>
      <c r="AP1391" s="27">
        <f>IF(('Activity data'!BI17*EF!$H16)*kgtoGg=0,"NO",('Activity data'!BI17*EF!$H16)*kgtoGg)</f>
        <v>1.9685026353312862</v>
      </c>
      <c r="AQ1391" s="27">
        <f>IF(('Activity data'!BJ17*EF!$H16)*kgtoGg=0,"NO",('Activity data'!BJ17*EF!$H16)*kgtoGg)</f>
        <v>2.0102718369126795</v>
      </c>
      <c r="AR1391" s="27">
        <f>IF(('Activity data'!BK17*EF!$H16)*kgtoGg=0,"NO",('Activity data'!BK17*EF!$H16)*kgtoGg)</f>
        <v>2.0540358840543407</v>
      </c>
      <c r="AS1391" s="27">
        <f>IF(('Activity data'!BL17*EF!$H16)*kgtoGg=0,"NO",('Activity data'!BL17*EF!$H16)*kgtoGg)</f>
        <v>2.0998981291819869</v>
      </c>
      <c r="AT1391" s="27">
        <f>IF(('Activity data'!BM17*EF!$H16)*kgtoGg=0,"NO",('Activity data'!BM17*EF!$H16)*kgtoGg)</f>
        <v>2.1421474966199083</v>
      </c>
      <c r="AU1391" s="27">
        <f>IF(('Activity data'!BN17*EF!$H16)*kgtoGg=0,"NO",('Activity data'!BN17*EF!$H16)*kgtoGg)</f>
        <v>2.1863895943270379</v>
      </c>
      <c r="AV1391" s="27">
        <f>IF(('Activity data'!BO17*EF!$H16)*kgtoGg=0,"NO",('Activity data'!BO17*EF!$H16)*kgtoGg)</f>
        <v>2.2345575488332261</v>
      </c>
      <c r="AW1391" s="27">
        <f>IF(('Activity data'!BP17*EF!$H16)*kgtoGg=0,"NO",('Activity data'!BP17*EF!$H16)*kgtoGg)</f>
        <v>2.2856723410251796</v>
      </c>
    </row>
    <row r="1392" spans="1:49" x14ac:dyDescent="0.25">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0.25358132281546886</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0.24756197704412702</v>
      </c>
      <c r="P1392" s="27">
        <f>IF(('Activity data'!AI18*EF!$H17)*kgtoGg=0,"NO",('Activity data'!AI18*EF!$H17)*kgtoGg)</f>
        <v>0.24234393830437845</v>
      </c>
      <c r="Q1392" s="27">
        <f>IF(('Activity data'!AJ18*EF!$H17)*kgtoGg=0,"NO",('Activity data'!AJ18*EF!$H17)*kgtoGg)</f>
        <v>0.23855506351363703</v>
      </c>
      <c r="R1392" s="27">
        <f>IF(('Activity data'!AK18*EF!$H17)*kgtoGg=0,"NO",('Activity data'!AK18*EF!$H17)*kgtoGg)</f>
        <v>0.2351014533295149</v>
      </c>
      <c r="S1392" s="27">
        <f>IF(('Activity data'!AL18*EF!$H17)*kgtoGg=0,"NO",('Activity data'!AL18*EF!$H17)*kgtoGg)</f>
        <v>0.20985373735169108</v>
      </c>
      <c r="T1392" s="27">
        <f>IF(('Activity data'!AM18*EF!$H17)*kgtoGg=0,"NO",('Activity data'!AM18*EF!$H17)*kgtoGg)</f>
        <v>0.21710536571263853</v>
      </c>
      <c r="U1392" s="27">
        <f>IF(('Activity data'!AN18*EF!$H17)*kgtoGg=0,"NO",('Activity data'!AN18*EF!$H17)*kgtoGg)</f>
        <v>0.21691873886902968</v>
      </c>
      <c r="V1392" s="27">
        <f>IF(('Activity data'!AO18*EF!$H17)*kgtoGg=0,"NO",('Activity data'!AO18*EF!$H17)*kgtoGg)</f>
        <v>0.21202969288491011</v>
      </c>
      <c r="W1392" s="27">
        <f>IF(('Activity data'!AP18*EF!$H17)*kgtoGg=0,"NO",('Activity data'!AP18*EF!$H17)*kgtoGg)</f>
        <v>0.20940212703087621</v>
      </c>
      <c r="X1392" s="27">
        <f>IF(('Activity data'!AQ18*EF!$H17)*kgtoGg=0,"NO",('Activity data'!AQ18*EF!$H17)*kgtoGg)</f>
        <v>0.2070956495331992</v>
      </c>
      <c r="Y1392" s="27">
        <f>IF(('Activity data'!AR18*EF!$H17)*kgtoGg=0,"NO",('Activity data'!AR18*EF!$H17)*kgtoGg)</f>
        <v>0.20571399570686735</v>
      </c>
      <c r="Z1392" s="27">
        <f>IF(('Activity data'!AS18*EF!$H17)*kgtoGg=0,"NO",('Activity data'!AS18*EF!$H17)*kgtoGg)</f>
        <v>0.20496018389493031</v>
      </c>
      <c r="AA1392" s="27">
        <f>IF(('Activity data'!AT18*EF!$H17)*kgtoGg=0,"NO",('Activity data'!AT18*EF!$H17)*kgtoGg)</f>
        <v>0.20481841284333191</v>
      </c>
      <c r="AB1392" s="27">
        <f>IF(('Activity data'!AU18*EF!$H17)*kgtoGg=0,"NO",('Activity data'!AU18*EF!$H17)*kgtoGg)</f>
        <v>0.20580982085592342</v>
      </c>
      <c r="AC1392" s="27">
        <f>IF(('Activity data'!AV18*EF!$H17)*kgtoGg=0,"NO",('Activity data'!AV18*EF!$H17)*kgtoGg)</f>
        <v>0.2079677826441004</v>
      </c>
      <c r="AD1392" s="27">
        <f>IF(('Activity data'!AW18*EF!$H17)*kgtoGg=0,"NO",('Activity data'!AW18*EF!$H17)*kgtoGg)</f>
        <v>0.21103049945344365</v>
      </c>
      <c r="AE1392" s="27">
        <f>IF(('Activity data'!AX18*EF!$H17)*kgtoGg=0,"NO",('Activity data'!AX18*EF!$H17)*kgtoGg)</f>
        <v>0.21435407459237918</v>
      </c>
      <c r="AF1392" s="27">
        <f>IF(('Activity data'!AY18*EF!$H17)*kgtoGg=0,"NO",('Activity data'!AY18*EF!$H17)*kgtoGg)</f>
        <v>0.21799544729605716</v>
      </c>
      <c r="AG1392" s="27">
        <f>IF(('Activity data'!AZ18*EF!$H17)*kgtoGg=0,"NO",('Activity data'!AZ18*EF!$H17)*kgtoGg)</f>
        <v>0.22264199850498709</v>
      </c>
      <c r="AH1392" s="27">
        <f>IF(('Activity data'!BA18*EF!$H17)*kgtoGg=0,"NO",('Activity data'!BA18*EF!$H17)*kgtoGg)</f>
        <v>0.22762115336292571</v>
      </c>
      <c r="AI1392" s="27">
        <f>IF(('Activity data'!BB18*EF!$H17)*kgtoGg=0,"NO",('Activity data'!BB18*EF!$H17)*kgtoGg)</f>
        <v>0.23294113664976548</v>
      </c>
      <c r="AJ1392" s="27">
        <f>IF(('Activity data'!BC18*EF!$H17)*kgtoGg=0,"NO",('Activity data'!BC18*EF!$H17)*kgtoGg)</f>
        <v>0.23865027061037747</v>
      </c>
      <c r="AK1392" s="27">
        <f>IF(('Activity data'!BD18*EF!$H17)*kgtoGg=0,"NO",('Activity data'!BD18*EF!$H17)*kgtoGg)</f>
        <v>0.2445862662678385</v>
      </c>
      <c r="AL1392" s="27">
        <f>IF(('Activity data'!BE18*EF!$H17)*kgtoGg=0,"NO",('Activity data'!BE18*EF!$H17)*kgtoGg)</f>
        <v>0.25041685816257381</v>
      </c>
      <c r="AM1392" s="27">
        <f>IF(('Activity data'!BF18*EF!$H17)*kgtoGg=0,"NO",('Activity data'!BF18*EF!$H17)*kgtoGg)</f>
        <v>0.25601890682309614</v>
      </c>
      <c r="AN1392" s="27">
        <f>IF(('Activity data'!BG18*EF!$H17)*kgtoGg=0,"NO",('Activity data'!BG18*EF!$H17)*kgtoGg)</f>
        <v>0.2618386186076424</v>
      </c>
      <c r="AO1392" s="27">
        <f>IF(('Activity data'!BH18*EF!$H17)*kgtoGg=0,"NO",('Activity data'!BH18*EF!$H17)*kgtoGg)</f>
        <v>0.26723037325458887</v>
      </c>
      <c r="AP1392" s="27">
        <f>IF(('Activity data'!BI18*EF!$H17)*kgtoGg=0,"NO",('Activity data'!BI18*EF!$H17)*kgtoGg)</f>
        <v>0.27275892331963592</v>
      </c>
      <c r="AQ1392" s="27">
        <f>IF(('Activity data'!BJ18*EF!$H17)*kgtoGg=0,"NO",('Activity data'!BJ18*EF!$H17)*kgtoGg)</f>
        <v>0.27854653175194277</v>
      </c>
      <c r="AR1392" s="27">
        <f>IF(('Activity data'!BK18*EF!$H17)*kgtoGg=0,"NO",('Activity data'!BK18*EF!$H17)*kgtoGg)</f>
        <v>0.28461054922604706</v>
      </c>
      <c r="AS1392" s="27">
        <f>IF(('Activity data'!BL18*EF!$H17)*kgtoGg=0,"NO",('Activity data'!BL18*EF!$H17)*kgtoGg)</f>
        <v>0.29096529642196983</v>
      </c>
      <c r="AT1392" s="27">
        <f>IF(('Activity data'!BM18*EF!$H17)*kgtoGg=0,"NO",('Activity data'!BM18*EF!$H17)*kgtoGg)</f>
        <v>0.29681943741546851</v>
      </c>
      <c r="AU1392" s="27">
        <f>IF(('Activity data'!BN18*EF!$H17)*kgtoGg=0,"NO",('Activity data'!BN18*EF!$H17)*kgtoGg)</f>
        <v>0.30294969435259883</v>
      </c>
      <c r="AV1392" s="27">
        <f>IF(('Activity data'!BO18*EF!$H17)*kgtoGg=0,"NO",('Activity data'!BO18*EF!$H17)*kgtoGg)</f>
        <v>0.3096239243860302</v>
      </c>
      <c r="AW1392" s="27">
        <f>IF(('Activity data'!BP18*EF!$H17)*kgtoGg=0,"NO",('Activity data'!BP18*EF!$H17)*kgtoGg)</f>
        <v>0.31670647303684163</v>
      </c>
    </row>
    <row r="1393" spans="1:49" x14ac:dyDescent="0.25">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7.3513306511079053</v>
      </c>
      <c r="L1393" s="27">
        <f>IF(('Activity data'!AE5*EF!$H18)*kgtoGg=0,"NO",('Activity data'!AE5*EF!$H18)*kgtoGg)</f>
        <v>7.3924283487896005</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7.3490557793890403</v>
      </c>
      <c r="T1393" s="27">
        <f>IF(('Activity data'!AM5*EF!$H18)*kgtoGg=0,"NO",('Activity data'!AM5*EF!$H18)*kgtoGg)</f>
        <v>7.4722031286599382</v>
      </c>
      <c r="U1393" s="27">
        <f>IF(('Activity data'!AN5*EF!$H18)*kgtoGg=0,"NO",('Activity data'!AN5*EF!$H18)*kgtoGg)</f>
        <v>7.5110290618117022</v>
      </c>
      <c r="V1393" s="27">
        <f>IF(('Activity data'!AO5*EF!$H18)*kgtoGg=0,"NO",('Activity data'!AO5*EF!$H18)*kgtoGg)</f>
        <v>7.4986513551105292</v>
      </c>
      <c r="W1393" s="27">
        <f>IF(('Activity data'!AP5*EF!$H18)*kgtoGg=0,"NO",('Activity data'!AP5*EF!$H18)*kgtoGg)</f>
        <v>7.5163485236950613</v>
      </c>
      <c r="X1393" s="27">
        <f>IF(('Activity data'!AQ5*EF!$H18)*kgtoGg=0,"NO",('Activity data'!AQ5*EF!$H18)*kgtoGg)</f>
        <v>7.5403958263923236</v>
      </c>
      <c r="Y1393" s="27">
        <f>IF(('Activity data'!AR5*EF!$H18)*kgtoGg=0,"NO",('Activity data'!AR5*EF!$H18)*kgtoGg)</f>
        <v>7.5741909868676158</v>
      </c>
      <c r="Z1393" s="27">
        <f>IF(('Activity data'!AS5*EF!$H18)*kgtoGg=0,"NO",('Activity data'!AS5*EF!$H18)*kgtoGg)</f>
        <v>7.6148317669371268</v>
      </c>
      <c r="AA1393" s="27">
        <f>IF(('Activity data'!AT5*EF!$H18)*kgtoGg=0,"NO",('Activity data'!AT5*EF!$H18)*kgtoGg)</f>
        <v>7.6624733302207861</v>
      </c>
      <c r="AB1393" s="27">
        <f>IF(('Activity data'!AU5*EF!$H18)*kgtoGg=0,"NO",('Activity data'!AU5*EF!$H18)*kgtoGg)</f>
        <v>7.7240868841392878</v>
      </c>
      <c r="AC1393" s="27">
        <f>IF(('Activity data'!AV5*EF!$H18)*kgtoGg=0,"NO",('Activity data'!AV5*EF!$H18)*kgtoGg)</f>
        <v>7.8009221240658375</v>
      </c>
      <c r="AD1393" s="27">
        <f>IF(('Activity data'!AW5*EF!$H18)*kgtoGg=0,"NO",('Activity data'!AW5*EF!$H18)*kgtoGg)</f>
        <v>7.8903401538957416</v>
      </c>
      <c r="AE1393" s="27">
        <f>IF(('Activity data'!AX5*EF!$H18)*kgtoGg=0,"NO",('Activity data'!AX5*EF!$H18)*kgtoGg)</f>
        <v>7.9846258042350273</v>
      </c>
      <c r="AF1393" s="27">
        <f>IF(('Activity data'!AY5*EF!$H18)*kgtoGg=0,"NO",('Activity data'!AY5*EF!$H18)*kgtoGg)</f>
        <v>8.0847617640235896</v>
      </c>
      <c r="AG1393" s="27">
        <f>IF(('Activity data'!AZ5*EF!$H18)*kgtoGg=0,"NO",('Activity data'!AZ5*EF!$H18)*kgtoGg)</f>
        <v>8.2001830904466289</v>
      </c>
      <c r="AH1393" s="27">
        <f>IF(('Activity data'!BA5*EF!$H18)*kgtoGg=0,"NO",('Activity data'!BA5*EF!$H18)*kgtoGg)</f>
        <v>8.3224165263522423</v>
      </c>
      <c r="AI1393" s="27">
        <f>IF(('Activity data'!BB5*EF!$H18)*kgtoGg=0,"NO",('Activity data'!BB5*EF!$H18)*kgtoGg)</f>
        <v>8.4519366750356451</v>
      </c>
      <c r="AJ1393" s="27">
        <f>IF(('Activity data'!BC5*EF!$H18)*kgtoGg=0,"NO",('Activity data'!BC5*EF!$H18)*kgtoGg)</f>
        <v>8.5896260000981943</v>
      </c>
      <c r="AK1393" s="27">
        <f>IF(('Activity data'!BD5*EF!$H18)*kgtoGg=0,"NO",('Activity data'!BD5*EF!$H18)*kgtoGg)</f>
        <v>8.73333148514876</v>
      </c>
      <c r="AL1393" s="27">
        <f>IF(('Activity data'!BE5*EF!$H18)*kgtoGg=0,"NO",('Activity data'!BE5*EF!$H18)*kgtoGg)</f>
        <v>8.8784431562032786</v>
      </c>
      <c r="AM1393" s="27">
        <f>IF(('Activity data'!BF5*EF!$H18)*kgtoGg=0,"NO",('Activity data'!BF5*EF!$H18)*kgtoGg)</f>
        <v>9.0231844875655636</v>
      </c>
      <c r="AN1393" s="27">
        <f>IF(('Activity data'!BG5*EF!$H18)*kgtoGg=0,"NO",('Activity data'!BG5*EF!$H18)*kgtoGg)</f>
        <v>9.1742195350652782</v>
      </c>
      <c r="AO1393" s="27">
        <f>IF(('Activity data'!BH5*EF!$H18)*kgtoGg=0,"NO",('Activity data'!BH5*EF!$H18)*kgtoGg)</f>
        <v>9.3218429554501228</v>
      </c>
      <c r="AP1393" s="27">
        <f>IF(('Activity data'!BI5*EF!$H18)*kgtoGg=0,"NO",('Activity data'!BI5*EF!$H18)*kgtoGg)</f>
        <v>9.4745157768469301</v>
      </c>
      <c r="AQ1393" s="27">
        <f>IF(('Activity data'!BJ5*EF!$H18)*kgtoGg=0,"NO",('Activity data'!BJ5*EF!$H18)*kgtoGg)</f>
        <v>9.634339327572718</v>
      </c>
      <c r="AR1393" s="27">
        <f>IF(('Activity data'!BK5*EF!$H18)*kgtoGg=0,"NO",('Activity data'!BK5*EF!$H18)*kgtoGg)</f>
        <v>9.8017951913514132</v>
      </c>
      <c r="AS1393" s="27">
        <f>IF(('Activity data'!BL5*EF!$H18)*kgtoGg=0,"NO",('Activity data'!BL5*EF!$H18)*kgtoGg)</f>
        <v>9.9773358042922293</v>
      </c>
      <c r="AT1393" s="27">
        <f>IF(('Activity data'!BM5*EF!$H18)*kgtoGg=0,"NO",('Activity data'!BM5*EF!$H18)*kgtoGg)</f>
        <v>10.148273651523894</v>
      </c>
      <c r="AU1393" s="27">
        <f>IF(('Activity data'!BN5*EF!$H18)*kgtoGg=0,"NO",('Activity data'!BN5*EF!$H18)*kgtoGg)</f>
        <v>10.327331145455831</v>
      </c>
      <c r="AV1393" s="27">
        <f>IF(('Activity data'!BO5*EF!$H18)*kgtoGg=0,"NO",('Activity data'!BO5*EF!$H18)*kgtoGg)</f>
        <v>10.519392265782431</v>
      </c>
      <c r="AW1393" s="27">
        <f>IF(('Activity data'!BP5*EF!$H18)*kgtoGg=0,"NO",('Activity data'!BP5*EF!$H18)*kgtoGg)</f>
        <v>10.722595981265105</v>
      </c>
    </row>
    <row r="1394" spans="1:49" x14ac:dyDescent="0.25">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2.0944490884992812</v>
      </c>
      <c r="L1394" s="27">
        <f>IF(('Activity data'!AE6*EF!$H19)*kgtoGg=0,"NO",('Activity data'!AE6*EF!$H19)*kgtoGg)</f>
        <v>2.1061581299686476</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2.0938009605311412</v>
      </c>
      <c r="T1394" s="27">
        <f>IF(('Activity data'!AM6*EF!$H19)*kgtoGg=0,"NO",('Activity data'!AM6*EF!$H19)*kgtoGg)</f>
        <v>2.1288865614478496</v>
      </c>
      <c r="U1394" s="27">
        <f>IF(('Activity data'!AN6*EF!$H19)*kgtoGg=0,"NO",('Activity data'!AN6*EF!$H19)*kgtoGg)</f>
        <v>2.1399483602104432</v>
      </c>
      <c r="V1394" s="27">
        <f>IF(('Activity data'!AO6*EF!$H19)*kgtoGg=0,"NO",('Activity data'!AO6*EF!$H19)*kgtoGg)</f>
        <v>2.1364218589893245</v>
      </c>
      <c r="W1394" s="27">
        <f>IF(('Activity data'!AP6*EF!$H19)*kgtoGg=0,"NO",('Activity data'!AP6*EF!$H19)*kgtoGg)</f>
        <v>2.1414639146891727</v>
      </c>
      <c r="X1394" s="27">
        <f>IF(('Activity data'!AQ6*EF!$H19)*kgtoGg=0,"NO",('Activity data'!AQ6*EF!$H19)*kgtoGg)</f>
        <v>2.148315171095053</v>
      </c>
      <c r="Y1394" s="27">
        <f>IF(('Activity data'!AR6*EF!$H19)*kgtoGg=0,"NO",('Activity data'!AR6*EF!$H19)*kgtoGg)</f>
        <v>2.1579436650932786</v>
      </c>
      <c r="Z1394" s="27">
        <f>IF(('Activity data'!AS6*EF!$H19)*kgtoGg=0,"NO",('Activity data'!AS6*EF!$H19)*kgtoGg)</f>
        <v>2.1695225273173109</v>
      </c>
      <c r="AA1394" s="27">
        <f>IF(('Activity data'!AT6*EF!$H19)*kgtoGg=0,"NO",('Activity data'!AT6*EF!$H19)*kgtoGg)</f>
        <v>2.1830959650430519</v>
      </c>
      <c r="AB1394" s="27">
        <f>IF(('Activity data'!AU6*EF!$H19)*kgtoGg=0,"NO",('Activity data'!AU6*EF!$H19)*kgtoGg)</f>
        <v>2.2006501274074339</v>
      </c>
      <c r="AC1394" s="27">
        <f>IF(('Activity data'!AV6*EF!$H19)*kgtoGg=0,"NO",('Activity data'!AV6*EF!$H19)*kgtoGg)</f>
        <v>2.222541061969673</v>
      </c>
      <c r="AD1394" s="27">
        <f>IF(('Activity data'!AW6*EF!$H19)*kgtoGg=0,"NO",('Activity data'!AW6*EF!$H19)*kgtoGg)</f>
        <v>2.2480169274913004</v>
      </c>
      <c r="AE1394" s="27">
        <f>IF(('Activity data'!AX6*EF!$H19)*kgtoGg=0,"NO",('Activity data'!AX6*EF!$H19)*kgtoGg)</f>
        <v>2.2748796145045582</v>
      </c>
      <c r="AF1394" s="27">
        <f>IF(('Activity data'!AY6*EF!$H19)*kgtoGg=0,"NO",('Activity data'!AY6*EF!$H19)*kgtoGg)</f>
        <v>2.3034090984386744</v>
      </c>
      <c r="AG1394" s="27">
        <f>IF(('Activity data'!AZ6*EF!$H19)*kgtoGg=0,"NO",('Activity data'!AZ6*EF!$H19)*kgtoGg)</f>
        <v>2.3362934976574303</v>
      </c>
      <c r="AH1394" s="27">
        <f>IF(('Activity data'!BA6*EF!$H19)*kgtoGg=0,"NO",('Activity data'!BA6*EF!$H19)*kgtoGg)</f>
        <v>2.3711187178205395</v>
      </c>
      <c r="AI1394" s="27">
        <f>IF(('Activity data'!BB6*EF!$H19)*kgtoGg=0,"NO",('Activity data'!BB6*EF!$H19)*kgtoGg)</f>
        <v>2.4080199769567159</v>
      </c>
      <c r="AJ1394" s="27">
        <f>IF(('Activity data'!BC6*EF!$H19)*kgtoGg=0,"NO",('Activity data'!BC6*EF!$H19)*kgtoGg)</f>
        <v>2.4472486955465773</v>
      </c>
      <c r="AK1394" s="27">
        <f>IF(('Activity data'!BD6*EF!$H19)*kgtoGg=0,"NO",('Activity data'!BD6*EF!$H19)*kgtoGg)</f>
        <v>2.4881914631163022</v>
      </c>
      <c r="AL1394" s="27">
        <f>IF(('Activity data'!BE6*EF!$H19)*kgtoGg=0,"NO",('Activity data'!BE6*EF!$H19)*kgtoGg)</f>
        <v>2.5295348635964507</v>
      </c>
      <c r="AM1394" s="27">
        <f>IF(('Activity data'!BF6*EF!$H19)*kgtoGg=0,"NO",('Activity data'!BF6*EF!$H19)*kgtoGg)</f>
        <v>2.5707727515282386</v>
      </c>
      <c r="AN1394" s="27">
        <f>IF(('Activity data'!BG6*EF!$H19)*kgtoGg=0,"NO",('Activity data'!BG6*EF!$H19)*kgtoGg)</f>
        <v>2.6138037662629046</v>
      </c>
      <c r="AO1394" s="27">
        <f>IF(('Activity data'!BH6*EF!$H19)*kgtoGg=0,"NO",('Activity data'!BH6*EF!$H19)*kgtoGg)</f>
        <v>2.6558627829144799</v>
      </c>
      <c r="AP1394" s="27">
        <f>IF(('Activity data'!BI6*EF!$H19)*kgtoGg=0,"NO",('Activity data'!BI6*EF!$H19)*kgtoGg)</f>
        <v>2.6993604116825409</v>
      </c>
      <c r="AQ1394" s="27">
        <f>IF(('Activity data'!BJ6*EF!$H19)*kgtoGg=0,"NO",('Activity data'!BJ6*EF!$H19)*kgtoGg)</f>
        <v>2.7448953367219815</v>
      </c>
      <c r="AR1394" s="27">
        <f>IF(('Activity data'!BK6*EF!$H19)*kgtoGg=0,"NO",('Activity data'!BK6*EF!$H19)*kgtoGg)</f>
        <v>2.7926047648378689</v>
      </c>
      <c r="AS1394" s="27">
        <f>IF(('Activity data'!BL6*EF!$H19)*kgtoGg=0,"NO",('Activity data'!BL6*EF!$H19)*kgtoGg)</f>
        <v>2.8426175984618185</v>
      </c>
      <c r="AT1394" s="27">
        <f>IF(('Activity data'!BM6*EF!$H19)*kgtoGg=0,"NO",('Activity data'!BM6*EF!$H19)*kgtoGg)</f>
        <v>2.8913190697077655</v>
      </c>
      <c r="AU1394" s="27">
        <f>IF(('Activity data'!BN6*EF!$H19)*kgtoGg=0,"NO",('Activity data'!BN6*EF!$H19)*kgtoGg)</f>
        <v>2.9423338890314197</v>
      </c>
      <c r="AV1394" s="27">
        <f>IF(('Activity data'!BO6*EF!$H19)*kgtoGg=0,"NO",('Activity data'!BO6*EF!$H19)*kgtoGg)</f>
        <v>2.9970535387785815</v>
      </c>
      <c r="AW1394" s="27">
        <f>IF(('Activity data'!BP6*EF!$H19)*kgtoGg=0,"NO",('Activity data'!BP6*EF!$H19)*kgtoGg)</f>
        <v>3.0549477972293579</v>
      </c>
    </row>
    <row r="1395" spans="1:49" x14ac:dyDescent="0.25">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0.43258377187145619</v>
      </c>
      <c r="L1395" s="27">
        <f>IF(('Activity data'!AE7*EF!$H20)*kgtoGg=0,"NO",('Activity data'!AE7*EF!$H20)*kgtoGg)</f>
        <v>0.43500213637199753</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0.43244990867914801</v>
      </c>
      <c r="T1395" s="27">
        <f>IF(('Activity data'!AM7*EF!$H20)*kgtoGg=0,"NO",('Activity data'!AM7*EF!$H20)*kgtoGg)</f>
        <v>0.4396964259930643</v>
      </c>
      <c r="U1395" s="27">
        <f>IF(('Activity data'!AN7*EF!$H20)*kgtoGg=0,"NO",('Activity data'!AN7*EF!$H20)*kgtoGg)</f>
        <v>0.44198111014159841</v>
      </c>
      <c r="V1395" s="27">
        <f>IF(('Activity data'!AO7*EF!$H20)*kgtoGg=0,"NO",('Activity data'!AO7*EF!$H20)*kgtoGg)</f>
        <v>0.4412527528813921</v>
      </c>
      <c r="W1395" s="27">
        <f>IF(('Activity data'!AP7*EF!$H20)*kgtoGg=0,"NO",('Activity data'!AP7*EF!$H20)*kgtoGg)</f>
        <v>0.44229413005527662</v>
      </c>
      <c r="X1395" s="27">
        <f>IF(('Activity data'!AQ7*EF!$H20)*kgtoGg=0,"NO",('Activity data'!AQ7*EF!$H20)*kgtoGg)</f>
        <v>0.4437091763098685</v>
      </c>
      <c r="Y1395" s="27">
        <f>IF(('Activity data'!AR7*EF!$H20)*kgtoGg=0,"NO",('Activity data'!AR7*EF!$H20)*kgtoGg)</f>
        <v>0.44569782825374471</v>
      </c>
      <c r="Z1395" s="27">
        <f>IF(('Activity data'!AS7*EF!$H20)*kgtoGg=0,"NO",('Activity data'!AS7*EF!$H20)*kgtoGg)</f>
        <v>0.44808930576559047</v>
      </c>
      <c r="AA1395" s="27">
        <f>IF(('Activity data'!AT7*EF!$H20)*kgtoGg=0,"NO",('Activity data'!AT7*EF!$H20)*kgtoGg)</f>
        <v>0.45089273933717022</v>
      </c>
      <c r="AB1395" s="27">
        <f>IF(('Activity data'!AU7*EF!$H20)*kgtoGg=0,"NO",('Activity data'!AU7*EF!$H20)*kgtoGg)</f>
        <v>0.45451834466189517</v>
      </c>
      <c r="AC1395" s="27">
        <f>IF(('Activity data'!AV7*EF!$H20)*kgtoGg=0,"NO",('Activity data'!AV7*EF!$H20)*kgtoGg)</f>
        <v>0.45903965916637413</v>
      </c>
      <c r="AD1395" s="27">
        <f>IF(('Activity data'!AW7*EF!$H20)*kgtoGg=0,"NO",('Activity data'!AW7*EF!$H20)*kgtoGg)</f>
        <v>0.46430139890478528</v>
      </c>
      <c r="AE1395" s="27">
        <f>IF(('Activity data'!AX7*EF!$H20)*kgtoGg=0,"NO",('Activity data'!AX7*EF!$H20)*kgtoGg)</f>
        <v>0.46984957027577029</v>
      </c>
      <c r="AF1395" s="27">
        <f>IF(('Activity data'!AY7*EF!$H20)*kgtoGg=0,"NO",('Activity data'!AY7*EF!$H20)*kgtoGg)</f>
        <v>0.47574199890415431</v>
      </c>
      <c r="AG1395" s="27">
        <f>IF(('Activity data'!AZ7*EF!$H20)*kgtoGg=0,"NO",('Activity data'!AZ7*EF!$H20)*kgtoGg)</f>
        <v>0.48253388395301411</v>
      </c>
      <c r="AH1395" s="27">
        <f>IF(('Activity data'!BA7*EF!$H20)*kgtoGg=0,"NO",('Activity data'!BA7*EF!$H20)*kgtoGg)</f>
        <v>0.48972662269139317</v>
      </c>
      <c r="AI1395" s="27">
        <f>IF(('Activity data'!BB7*EF!$H20)*kgtoGg=0,"NO",('Activity data'!BB7*EF!$H20)*kgtoGg)</f>
        <v>0.49734814280930212</v>
      </c>
      <c r="AJ1395" s="27">
        <f>IF(('Activity data'!BC7*EF!$H20)*kgtoGg=0,"NO",('Activity data'!BC7*EF!$H20)*kgtoGg)</f>
        <v>0.50545037224350875</v>
      </c>
      <c r="AK1395" s="27">
        <f>IF(('Activity data'!BD7*EF!$H20)*kgtoGg=0,"NO",('Activity data'!BD7*EF!$H20)*kgtoGg)</f>
        <v>0.51390661829093987</v>
      </c>
      <c r="AL1395" s="27">
        <f>IF(('Activity data'!BE7*EF!$H20)*kgtoGg=0,"NO",('Activity data'!BE7*EF!$H20)*kgtoGg)</f>
        <v>0.52244561034374248</v>
      </c>
      <c r="AM1395" s="27">
        <f>IF(('Activity data'!BF7*EF!$H20)*kgtoGg=0,"NO",('Activity data'!BF7*EF!$H20)*kgtoGg)</f>
        <v>0.53096281002336188</v>
      </c>
      <c r="AN1395" s="27">
        <f>IF(('Activity data'!BG7*EF!$H20)*kgtoGg=0,"NO",('Activity data'!BG7*EF!$H20)*kgtoGg)</f>
        <v>0.5398503589084559</v>
      </c>
      <c r="AO1395" s="27">
        <f>IF(('Activity data'!BH7*EF!$H20)*kgtoGg=0,"NO",('Activity data'!BH7*EF!$H20)*kgtoGg)</f>
        <v>0.54853715304646922</v>
      </c>
      <c r="AP1395" s="27">
        <f>IF(('Activity data'!BI7*EF!$H20)*kgtoGg=0,"NO",('Activity data'!BI7*EF!$H20)*kgtoGg)</f>
        <v>0.55752107556016206</v>
      </c>
      <c r="AQ1395" s="27">
        <f>IF(('Activity data'!BJ7*EF!$H20)*kgtoGg=0,"NO",('Activity data'!BJ7*EF!$H20)*kgtoGg)</f>
        <v>0.56692577760501295</v>
      </c>
      <c r="AR1395" s="27">
        <f>IF(('Activity data'!BK7*EF!$H20)*kgtoGg=0,"NO",('Activity data'!BK7*EF!$H20)*kgtoGg)</f>
        <v>0.57677959762934605</v>
      </c>
      <c r="AS1395" s="27">
        <f>IF(('Activity data'!BL7*EF!$H20)*kgtoGg=0,"NO",('Activity data'!BL7*EF!$H20)*kgtoGg)</f>
        <v>0.58710915891103355</v>
      </c>
      <c r="AT1395" s="27">
        <f>IF(('Activity data'!BM7*EF!$H20)*kgtoGg=0,"NO",('Activity data'!BM7*EF!$H20)*kgtoGg)</f>
        <v>0.5971678737506273</v>
      </c>
      <c r="AU1395" s="27">
        <f>IF(('Activity data'!BN7*EF!$H20)*kgtoGg=0,"NO",('Activity data'!BN7*EF!$H20)*kgtoGg)</f>
        <v>0.60770438336814181</v>
      </c>
      <c r="AV1395" s="27">
        <f>IF(('Activity data'!BO7*EF!$H20)*kgtoGg=0,"NO",('Activity data'!BO7*EF!$H20)*kgtoGg)</f>
        <v>0.61900608204064222</v>
      </c>
      <c r="AW1395" s="27">
        <f>IF(('Activity data'!BP7*EF!$H20)*kgtoGg=0,"NO",('Activity data'!BP7*EF!$H20)*kgtoGg)</f>
        <v>0.63096345872163018</v>
      </c>
    </row>
    <row r="1396" spans="1:49" x14ac:dyDescent="0.25">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8.4723794986300324E-2</v>
      </c>
      <c r="S1396" s="27">
        <f>IF(('Activity data'!AL8*EF!$H21)*kgtoGg=0,"NO",('Activity data'!AL8*EF!$H21)*kgtoGg)</f>
        <v>7.5184548793854583E-2</v>
      </c>
      <c r="T1396" s="27">
        <f>IF(('Activity data'!AM8*EF!$H21)*kgtoGg=0,"NO",('Activity data'!AM8*EF!$H21)*kgtoGg)</f>
        <v>7.7996827874817445E-2</v>
      </c>
      <c r="U1396" s="27">
        <f>IF(('Activity data'!AN8*EF!$H21)*kgtoGg=0,"NO",('Activity data'!AN8*EF!$H21)*kgtoGg)</f>
        <v>7.8167367062700457E-2</v>
      </c>
      <c r="V1396" s="27">
        <f>IF(('Activity data'!AO8*EF!$H21)*kgtoGg=0,"NO",('Activity data'!AO8*EF!$H21)*kgtoGg)</f>
        <v>7.6675532126714796E-2</v>
      </c>
      <c r="W1396" s="27">
        <f>IF(('Activity data'!AP8*EF!$H21)*kgtoGg=0,"NO",('Activity data'!AP8*EF!$H21)*kgtoGg)</f>
        <v>7.5985814232863699E-2</v>
      </c>
      <c r="X1396" s="27">
        <f>IF(('Activity data'!AQ8*EF!$H21)*kgtoGg=0,"NO",('Activity data'!AQ8*EF!$H21)*kgtoGg)</f>
        <v>7.5406909310086853E-2</v>
      </c>
      <c r="Y1396" s="27">
        <f>IF(('Activity data'!AR8*EF!$H21)*kgtoGg=0,"NO",('Activity data'!AR8*EF!$H21)*kgtoGg)</f>
        <v>7.5135969552675111E-2</v>
      </c>
      <c r="Z1396" s="27">
        <f>IF(('Activity data'!AS8*EF!$H21)*kgtoGg=0,"NO",('Activity data'!AS8*EF!$H21)*kgtoGg)</f>
        <v>7.5070933024678835E-2</v>
      </c>
      <c r="AA1396" s="27">
        <f>IF(('Activity data'!AT8*EF!$H21)*kgtoGg=0,"NO",('Activity data'!AT8*EF!$H21)*kgtoGg)</f>
        <v>7.5207876041393992E-2</v>
      </c>
      <c r="AB1396" s="27">
        <f>IF(('Activity data'!AU8*EF!$H21)*kgtoGg=0,"NO",('Activity data'!AU8*EF!$H21)*kgtoGg)</f>
        <v>7.5733776536907188E-2</v>
      </c>
      <c r="AC1396" s="27">
        <f>IF(('Activity data'!AV8*EF!$H21)*kgtoGg=0,"NO",('Activity data'!AV8*EF!$H21)*kgtoGg)</f>
        <v>7.6663128085553256E-2</v>
      </c>
      <c r="AD1396" s="27">
        <f>IF(('Activity data'!AW8*EF!$H21)*kgtoGg=0,"NO",('Activity data'!AW8*EF!$H21)*kgtoGg)</f>
        <v>7.7250055898459388E-2</v>
      </c>
      <c r="AE1396" s="27">
        <f>IF(('Activity data'!AX8*EF!$H21)*kgtoGg=0,"NO",('Activity data'!AX8*EF!$H21)*kgtoGg)</f>
        <v>7.7888268023863061E-2</v>
      </c>
      <c r="AF1396" s="27">
        <f>IF(('Activity data'!AY8*EF!$H21)*kgtoGg=0,"NO",('Activity data'!AY8*EF!$H21)*kgtoGg)</f>
        <v>7.8595179436405177E-2</v>
      </c>
      <c r="AG1396" s="27">
        <f>IF(('Activity data'!AZ8*EF!$H21)*kgtoGg=0,"NO",('Activity data'!AZ8*EF!$H21)*kgtoGg)</f>
        <v>7.9604131032504369E-2</v>
      </c>
      <c r="AH1396" s="27">
        <f>IF(('Activity data'!BA8*EF!$H21)*kgtoGg=0,"NO",('Activity data'!BA8*EF!$H21)*kgtoGg)</f>
        <v>8.0676312048305387E-2</v>
      </c>
      <c r="AI1396" s="27">
        <f>IF(('Activity data'!BB8*EF!$H21)*kgtoGg=0,"NO",('Activity data'!BB8*EF!$H21)*kgtoGg)</f>
        <v>8.1811005086332045E-2</v>
      </c>
      <c r="AJ1396" s="27">
        <f>IF(('Activity data'!BC8*EF!$H21)*kgtoGg=0,"NO",('Activity data'!BC8*EF!$H21)*kgtoGg)</f>
        <v>8.3019997053438474E-2</v>
      </c>
      <c r="AK1396" s="27">
        <f>IF(('Activity data'!BD8*EF!$H21)*kgtoGg=0,"NO",('Activity data'!BD8*EF!$H21)*kgtoGg)</f>
        <v>8.4244071870522186E-2</v>
      </c>
      <c r="AL1396" s="27">
        <f>IF(('Activity data'!BE8*EF!$H21)*kgtoGg=0,"NO",('Activity data'!BE8*EF!$H21)*kgtoGg)</f>
        <v>8.5370492596016104E-2</v>
      </c>
      <c r="AM1396" s="27">
        <f>IF(('Activity data'!BF8*EF!$H21)*kgtoGg=0,"NO",('Activity data'!BF8*EF!$H21)*kgtoGg)</f>
        <v>8.6358980772327357E-2</v>
      </c>
      <c r="AN1396" s="27">
        <f>IF(('Activity data'!BG8*EF!$H21)*kgtoGg=0,"NO",('Activity data'!BG8*EF!$H21)*kgtoGg)</f>
        <v>8.780012750429271E-2</v>
      </c>
      <c r="AO1396" s="27">
        <f>IF(('Activity data'!BH8*EF!$H21)*kgtoGg=0,"NO",('Activity data'!BH8*EF!$H21)*kgtoGg)</f>
        <v>8.9065255446726721E-2</v>
      </c>
      <c r="AP1396" s="27">
        <f>IF(('Activity data'!BI8*EF!$H21)*kgtoGg=0,"NO",('Activity data'!BI8*EF!$H21)*kgtoGg)</f>
        <v>9.0336677811628172E-2</v>
      </c>
      <c r="AQ1396" s="27">
        <f>IF(('Activity data'!BJ8*EF!$H21)*kgtoGg=0,"NO",('Activity data'!BJ8*EF!$H21)*kgtoGg)</f>
        <v>9.1651806667458438E-2</v>
      </c>
      <c r="AR1396" s="27">
        <f>IF(('Activity data'!BK8*EF!$H21)*kgtoGg=0,"NO",('Activity data'!BK8*EF!$H21)*kgtoGg)</f>
        <v>9.3013614026271119E-2</v>
      </c>
      <c r="AS1396" s="27">
        <f>IF(('Activity data'!BL8*EF!$H21)*kgtoGg=0,"NO",('Activity data'!BL8*EF!$H21)*kgtoGg)</f>
        <v>9.4423859205650648E-2</v>
      </c>
      <c r="AT1396" s="27">
        <f>IF(('Activity data'!BM8*EF!$H21)*kgtoGg=0,"NO",('Activity data'!BM8*EF!$H21)*kgtoGg)</f>
        <v>9.5632640618439277E-2</v>
      </c>
      <c r="AU1396" s="27">
        <f>IF(('Activity data'!BN8*EF!$H21)*kgtoGg=0,"NO",('Activity data'!BN8*EF!$H21)*kgtoGg)</f>
        <v>9.6883164393063992E-2</v>
      </c>
      <c r="AV1396" s="27">
        <f>IF(('Activity data'!BO8*EF!$H21)*kgtoGg=0,"NO",('Activity data'!BO8*EF!$H21)*kgtoGg)</f>
        <v>9.8255228515500434E-2</v>
      </c>
      <c r="AW1396" s="27">
        <f>IF(('Activity data'!BP8*EF!$H21)*kgtoGg=0,"NO",('Activity data'!BP8*EF!$H21)*kgtoGg)</f>
        <v>9.9702450855701577E-2</v>
      </c>
    </row>
    <row r="1397" spans="1:49" x14ac:dyDescent="0.25">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6.2235193009076033E-2</v>
      </c>
      <c r="S1397" s="27">
        <f>IF(('Activity data'!AL9*EF!$H22)*kgtoGg=0,"NO",('Activity data'!AL9*EF!$H22)*kgtoGg)</f>
        <v>5.522799003801046E-2</v>
      </c>
      <c r="T1397" s="27">
        <f>IF(('Activity data'!AM9*EF!$H22)*kgtoGg=0,"NO",('Activity data'!AM9*EF!$H22)*kgtoGg)</f>
        <v>5.7293793764430084E-2</v>
      </c>
      <c r="U1397" s="27">
        <f>IF(('Activity data'!AN9*EF!$H22)*kgtoGg=0,"NO",('Activity data'!AN9*EF!$H22)*kgtoGg)</f>
        <v>5.7419066000821604E-2</v>
      </c>
      <c r="V1397" s="27">
        <f>IF(('Activity data'!AO9*EF!$H22)*kgtoGg=0,"NO",('Activity data'!AO9*EF!$H22)*kgtoGg)</f>
        <v>5.6323215240196872E-2</v>
      </c>
      <c r="W1397" s="27">
        <f>IF(('Activity data'!AP9*EF!$H22)*kgtoGg=0,"NO",('Activity data'!AP9*EF!$H22)*kgtoGg)</f>
        <v>5.5816572138898381E-2</v>
      </c>
      <c r="X1397" s="27">
        <f>IF(('Activity data'!AQ9*EF!$H22)*kgtoGg=0,"NO",('Activity data'!AQ9*EF!$H22)*kgtoGg)</f>
        <v>5.5391328444269881E-2</v>
      </c>
      <c r="Y1397" s="27">
        <f>IF(('Activity data'!AR9*EF!$H22)*kgtoGg=0,"NO",('Activity data'!AR9*EF!$H22)*kgtoGg)</f>
        <v>5.5192305394144728E-2</v>
      </c>
      <c r="Z1397" s="27">
        <f>IF(('Activity data'!AS9*EF!$H22)*kgtoGg=0,"NO",('Activity data'!AS9*EF!$H22)*kgtoGg)</f>
        <v>5.5144531792016283E-2</v>
      </c>
      <c r="AA1397" s="27">
        <f>IF(('Activity data'!AT9*EF!$H22)*kgtoGg=0,"NO",('Activity data'!AT9*EF!$H22)*kgtoGg)</f>
        <v>5.5245125433718588E-2</v>
      </c>
      <c r="AB1397" s="27">
        <f>IF(('Activity data'!AU9*EF!$H22)*kgtoGg=0,"NO",('Activity data'!AU9*EF!$H22)*kgtoGg)</f>
        <v>5.563143389460759E-2</v>
      </c>
      <c r="AC1397" s="27">
        <f>IF(('Activity data'!AV9*EF!$H22)*kgtoGg=0,"NO",('Activity data'!AV9*EF!$H22)*kgtoGg)</f>
        <v>5.6314103657129723E-2</v>
      </c>
      <c r="AD1397" s="27">
        <f>IF(('Activity data'!AW9*EF!$H22)*kgtoGg=0,"NO",('Activity data'!AW9*EF!$H22)*kgtoGg)</f>
        <v>5.6745240691589934E-2</v>
      </c>
      <c r="AE1397" s="27">
        <f>IF(('Activity data'!AX9*EF!$H22)*kgtoGg=0,"NO",('Activity data'!AX9*EF!$H22)*kgtoGg)</f>
        <v>5.7214049422497866E-2</v>
      </c>
      <c r="AF1397" s="27">
        <f>IF(('Activity data'!AY9*EF!$H22)*kgtoGg=0,"NO",('Activity data'!AY9*EF!$H22)*kgtoGg)</f>
        <v>5.7733322292734486E-2</v>
      </c>
      <c r="AG1397" s="27">
        <f>IF(('Activity data'!AZ9*EF!$H22)*kgtoGg=0,"NO",('Activity data'!AZ9*EF!$H22)*kgtoGg)</f>
        <v>5.8474463519118447E-2</v>
      </c>
      <c r="AH1397" s="27">
        <f>IF(('Activity data'!BA9*EF!$H22)*kgtoGg=0,"NO",('Activity data'!BA9*EF!$H22)*kgtoGg)</f>
        <v>5.9262050907877797E-2</v>
      </c>
      <c r="AI1397" s="27">
        <f>IF(('Activity data'!BB9*EF!$H22)*kgtoGg=0,"NO",('Activity data'!BB9*EF!$H22)*kgtoGg)</f>
        <v>6.0095557483439775E-2</v>
      </c>
      <c r="AJ1397" s="27">
        <f>IF(('Activity data'!BC9*EF!$H22)*kgtoGg=0,"NO",('Activity data'!BC9*EF!$H22)*kgtoGg)</f>
        <v>6.0983641503182466E-2</v>
      </c>
      <c r="AK1397" s="27">
        <f>IF(('Activity data'!BD9*EF!$H22)*kgtoGg=0,"NO",('Activity data'!BD9*EF!$H22)*kgtoGg)</f>
        <v>6.188280486704114E-2</v>
      </c>
      <c r="AL1397" s="27">
        <f>IF(('Activity data'!BE9*EF!$H22)*kgtoGg=0,"NO",('Activity data'!BE9*EF!$H22)*kgtoGg)</f>
        <v>6.2710234885631239E-2</v>
      </c>
      <c r="AM1397" s="27">
        <f>IF(('Activity data'!BF9*EF!$H22)*kgtoGg=0,"NO",('Activity data'!BF9*EF!$H22)*kgtoGg)</f>
        <v>6.3436344385918234E-2</v>
      </c>
      <c r="AN1397" s="27">
        <f>IF(('Activity data'!BG9*EF!$H22)*kgtoGg=0,"NO",('Activity data'!BG9*EF!$H22)*kgtoGg)</f>
        <v>6.4494961330930731E-2</v>
      </c>
      <c r="AO1397" s="27">
        <f>IF(('Activity data'!BH9*EF!$H22)*kgtoGg=0,"NO",('Activity data'!BH9*EF!$H22)*kgtoGg)</f>
        <v>6.5424280912180444E-2</v>
      </c>
      <c r="AP1397" s="27">
        <f>IF(('Activity data'!BI9*EF!$H22)*kgtoGg=0,"NO",('Activity data'!BI9*EF!$H22)*kgtoGg)</f>
        <v>6.635822416021947E-2</v>
      </c>
      <c r="AQ1397" s="27">
        <f>IF(('Activity data'!BJ9*EF!$H22)*kgtoGg=0,"NO",('Activity data'!BJ9*EF!$H22)*kgtoGg)</f>
        <v>6.7324272696969223E-2</v>
      </c>
      <c r="AR1397" s="27">
        <f>IF(('Activity data'!BK9*EF!$H22)*kgtoGg=0,"NO",('Activity data'!BK9*EF!$H22)*kgtoGg)</f>
        <v>6.832460966051758E-2</v>
      </c>
      <c r="AS1397" s="27">
        <f>IF(('Activity data'!BL9*EF!$H22)*kgtoGg=0,"NO",('Activity data'!BL9*EF!$H22)*kgtoGg)</f>
        <v>6.9360527385201598E-2</v>
      </c>
      <c r="AT1397" s="27">
        <f>IF(('Activity data'!BM9*EF!$H22)*kgtoGg=0,"NO",('Activity data'!BM9*EF!$H22)*kgtoGg)</f>
        <v>7.0248456738966347E-2</v>
      </c>
      <c r="AU1397" s="27">
        <f>IF(('Activity data'!BN9*EF!$H22)*kgtoGg=0,"NO",('Activity data'!BN9*EF!$H22)*kgtoGg)</f>
        <v>7.1167048599597618E-2</v>
      </c>
      <c r="AV1397" s="27">
        <f>IF(('Activity data'!BO9*EF!$H22)*kgtoGg=0,"NO",('Activity data'!BO9*EF!$H22)*kgtoGg)</f>
        <v>7.2174919829804771E-2</v>
      </c>
      <c r="AW1397" s="27">
        <f>IF(('Activity data'!BP9*EF!$H22)*kgtoGg=0,"NO",('Activity data'!BP9*EF!$H22)*kgtoGg)</f>
        <v>7.3237999708179291E-2</v>
      </c>
    </row>
    <row r="1398" spans="1:49" x14ac:dyDescent="0.25">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0.5198656905589939</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0.54837935702304763</v>
      </c>
      <c r="R1398" s="27">
        <f>IF(('Activity data'!AK10*EF!$H23)*kgtoGg=0,"NO",('Activity data'!AK10*EF!$H23)*kgtoGg)</f>
        <v>0.55907244781022658</v>
      </c>
      <c r="S1398" s="27">
        <f>IF(('Activity data'!AL10*EF!$H23)*kgtoGg=0,"NO",('Activity data'!AL10*EF!$H23)*kgtoGg)</f>
        <v>0.51617638957411849</v>
      </c>
      <c r="T1398" s="27">
        <f>IF(('Activity data'!AM10*EF!$H23)*kgtoGg=0,"NO",('Activity data'!AM10*EF!$H23)*kgtoGg)</f>
        <v>0.54838522590868466</v>
      </c>
      <c r="U1398" s="27">
        <f>IF(('Activity data'!AN10*EF!$H23)*kgtoGg=0,"NO",('Activity data'!AN10*EF!$H23)*kgtoGg)</f>
        <v>0.56264340542457159</v>
      </c>
      <c r="V1398" s="27">
        <f>IF(('Activity data'!AO10*EF!$H23)*kgtoGg=0,"NO",('Activity data'!AO10*EF!$H23)*kgtoGg)</f>
        <v>0.56485289318396248</v>
      </c>
      <c r="W1398" s="27">
        <f>IF(('Activity data'!AP10*EF!$H23)*kgtoGg=0,"NO",('Activity data'!AP10*EF!$H23)*kgtoGg)</f>
        <v>0.57274947284341848</v>
      </c>
      <c r="X1398" s="27">
        <f>IF(('Activity data'!AQ10*EF!$H23)*kgtoGg=0,"NO",('Activity data'!AQ10*EF!$H23)*kgtoGg)</f>
        <v>0.5814195271441791</v>
      </c>
      <c r="Y1398" s="27">
        <f>IF(('Activity data'!AR10*EF!$H23)*kgtoGg=0,"NO",('Activity data'!AR10*EF!$H23)*kgtoGg)</f>
        <v>0.59248080844650897</v>
      </c>
      <c r="Z1398" s="27">
        <f>IF(('Activity data'!AS10*EF!$H23)*kgtoGg=0,"NO",('Activity data'!AS10*EF!$H23)*kgtoGg)</f>
        <v>0.60527939597924385</v>
      </c>
      <c r="AA1398" s="27">
        <f>IF(('Activity data'!AT10*EF!$H23)*kgtoGg=0,"NO",('Activity data'!AT10*EF!$H23)*kgtoGg)</f>
        <v>0.61990093516283751</v>
      </c>
      <c r="AB1398" s="27">
        <f>IF(('Activity data'!AU10*EF!$H23)*kgtoGg=0,"NO",('Activity data'!AU10*EF!$H23)*kgtoGg)</f>
        <v>0.6380394116338296</v>
      </c>
      <c r="AC1398" s="27">
        <f>IF(('Activity data'!AV10*EF!$H23)*kgtoGg=0,"NO",('Activity data'!AV10*EF!$H23)*kgtoGg)</f>
        <v>0.66004519563968078</v>
      </c>
      <c r="AD1398" s="27">
        <f>IF(('Activity data'!AW10*EF!$H23)*kgtoGg=0,"NO",('Activity data'!AW10*EF!$H23)*kgtoGg)</f>
        <v>0.68715492458732297</v>
      </c>
      <c r="AE1398" s="27">
        <f>IF(('Activity data'!AX10*EF!$H23)*kgtoGg=0,"NO",('Activity data'!AX10*EF!$H23)*kgtoGg)</f>
        <v>0.71585218215024782</v>
      </c>
      <c r="AF1398" s="27">
        <f>IF(('Activity data'!AY10*EF!$H23)*kgtoGg=0,"NO",('Activity data'!AY10*EF!$H23)*kgtoGg)</f>
        <v>0.74641151221995305</v>
      </c>
      <c r="AG1398" s="27">
        <f>IF(('Activity data'!AZ10*EF!$H23)*kgtoGg=0,"NO",('Activity data'!AZ10*EF!$H23)*kgtoGg)</f>
        <v>0.78125647879586213</v>
      </c>
      <c r="AH1398" s="27">
        <f>IF(('Activity data'!BA10*EF!$H23)*kgtoGg=0,"NO",('Activity data'!BA10*EF!$H23)*kgtoGg)</f>
        <v>0.81833838896771882</v>
      </c>
      <c r="AI1398" s="27">
        <f>IF(('Activity data'!BB10*EF!$H23)*kgtoGg=0,"NO",('Activity data'!BB10*EF!$H23)*kgtoGg)</f>
        <v>0.85780678560886114</v>
      </c>
      <c r="AJ1398" s="27">
        <f>IF(('Activity data'!BC10*EF!$H23)*kgtoGg=0,"NO",('Activity data'!BC10*EF!$H23)*kgtoGg)</f>
        <v>0.89995770493022353</v>
      </c>
      <c r="AK1398" s="27">
        <f>IF(('Activity data'!BD10*EF!$H23)*kgtoGg=0,"NO",('Activity data'!BD10*EF!$H23)*kgtoGg)</f>
        <v>0.94432176485868269</v>
      </c>
      <c r="AL1398" s="27">
        <f>IF(('Activity data'!BE10*EF!$H23)*kgtoGg=0,"NO",('Activity data'!BE10*EF!$H23)*kgtoGg)</f>
        <v>0.98973356874192731</v>
      </c>
      <c r="AM1398" s="27">
        <f>IF(('Activity data'!BF10*EF!$H23)*kgtoGg=0,"NO",('Activity data'!BF10*EF!$H23)*kgtoGg)</f>
        <v>1.0357277776101246</v>
      </c>
      <c r="AN1398" s="27">
        <f>IF(('Activity data'!BG10*EF!$H23)*kgtoGg=0,"NO",('Activity data'!BG10*EF!$H23)*kgtoGg)</f>
        <v>1.082722836944096</v>
      </c>
      <c r="AO1398" s="27">
        <f>IF(('Activity data'!BH10*EF!$H23)*kgtoGg=0,"NO",('Activity data'!BH10*EF!$H23)*kgtoGg)</f>
        <v>1.1294205843539691</v>
      </c>
      <c r="AP1398" s="27">
        <f>IF(('Activity data'!BI10*EF!$H23)*kgtoGg=0,"NO",('Activity data'!BI10*EF!$H23)*kgtoGg)</f>
        <v>1.1781030993788004</v>
      </c>
      <c r="AQ1398" s="27">
        <f>IF(('Activity data'!BJ10*EF!$H23)*kgtoGg=0,"NO",('Activity data'!BJ10*EF!$H23)*kgtoGg)</f>
        <v>1.2293738786196051</v>
      </c>
      <c r="AR1398" s="27">
        <f>IF(('Activity data'!BK10*EF!$H23)*kgtoGg=0,"NO",('Activity data'!BK10*EF!$H23)*kgtoGg)</f>
        <v>1.2834254032176242</v>
      </c>
      <c r="AS1398" s="27">
        <f>IF(('Activity data'!BL10*EF!$H23)*kgtoGg=0,"NO",('Activity data'!BL10*EF!$H23)*kgtoGg)</f>
        <v>1.3404477788774822</v>
      </c>
      <c r="AT1398" s="27">
        <f>IF(('Activity data'!BM10*EF!$H23)*kgtoGg=0,"NO",('Activity data'!BM10*EF!$H23)*kgtoGg)</f>
        <v>1.3969690462505737</v>
      </c>
      <c r="AU1398" s="27">
        <f>IF(('Activity data'!BN10*EF!$H23)*kgtoGg=0,"NO",('Activity data'!BN10*EF!$H23)*kgtoGg)</f>
        <v>1.4565169189962048</v>
      </c>
      <c r="AV1398" s="27">
        <f>IF(('Activity data'!BO10*EF!$H23)*kgtoGg=0,"NO",('Activity data'!BO10*EF!$H23)*kgtoGg)</f>
        <v>1.5205102336679004</v>
      </c>
      <c r="AW1398" s="27">
        <f>IF(('Activity data'!BP10*EF!$H23)*kgtoGg=0,"NO",('Activity data'!BP10*EF!$H23)*kgtoGg)</f>
        <v>1.5885166072601415</v>
      </c>
    </row>
    <row r="1399" spans="1:49" x14ac:dyDescent="0.25">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3.65765484103747E-2</v>
      </c>
      <c r="T1399" s="27">
        <f>IF(('Activity data'!AM11*EF!$H24)*kgtoGg=0,"NO",('Activity data'!AM11*EF!$H24)*kgtoGg)</f>
        <v>3.660056340430777E-2</v>
      </c>
      <c r="U1399" s="27">
        <f>IF(('Activity data'!AN11*EF!$H24)*kgtoGg=0,"NO",('Activity data'!AN11*EF!$H24)*kgtoGg)</f>
        <v>3.6588124599206483E-2</v>
      </c>
      <c r="V1399" s="27">
        <f>IF(('Activity data'!AO11*EF!$H24)*kgtoGg=0,"NO",('Activity data'!AO11*EF!$H24)*kgtoGg)</f>
        <v>3.6584574677268819E-2</v>
      </c>
      <c r="W1399" s="27">
        <f>IF(('Activity data'!AP11*EF!$H24)*kgtoGg=0,"NO",('Activity data'!AP11*EF!$H24)*kgtoGg)</f>
        <v>3.6622510621997367E-2</v>
      </c>
      <c r="X1399" s="27">
        <f>IF(('Activity data'!AQ11*EF!$H24)*kgtoGg=0,"NO",('Activity data'!AQ11*EF!$H24)*kgtoGg)</f>
        <v>3.6684043656441803E-2</v>
      </c>
      <c r="Y1399" s="27">
        <f>IF(('Activity data'!AR11*EF!$H24)*kgtoGg=0,"NO",('Activity data'!AR11*EF!$H24)*kgtoGg)</f>
        <v>3.6742549920812093E-2</v>
      </c>
      <c r="Z1399" s="27">
        <f>IF(('Activity data'!AS11*EF!$H24)*kgtoGg=0,"NO",('Activity data'!AS11*EF!$H24)*kgtoGg)</f>
        <v>3.6798644273732452E-2</v>
      </c>
      <c r="AA1399" s="27">
        <f>IF(('Activity data'!AT11*EF!$H24)*kgtoGg=0,"NO",('Activity data'!AT11*EF!$H24)*kgtoGg)</f>
        <v>3.6852065953041607E-2</v>
      </c>
      <c r="AB1399" s="27">
        <f>IF(('Activity data'!AU11*EF!$H24)*kgtoGg=0,"NO",('Activity data'!AU11*EF!$H24)*kgtoGg)</f>
        <v>3.6904015701812273E-2</v>
      </c>
      <c r="AC1399" s="27">
        <f>IF(('Activity data'!AV11*EF!$H24)*kgtoGg=0,"NO",('Activity data'!AV11*EF!$H24)*kgtoGg)</f>
        <v>3.6955457842535608E-2</v>
      </c>
      <c r="AD1399" s="27">
        <f>IF(('Activity data'!AW11*EF!$H24)*kgtoGg=0,"NO",('Activity data'!AW11*EF!$H24)*kgtoGg)</f>
        <v>3.7006140469629946E-2</v>
      </c>
      <c r="AE1399" s="27">
        <f>IF(('Activity data'!AX11*EF!$H24)*kgtoGg=0,"NO",('Activity data'!AX11*EF!$H24)*kgtoGg)</f>
        <v>3.7056137458048741E-2</v>
      </c>
      <c r="AF1399" s="27">
        <f>IF(('Activity data'!AY11*EF!$H24)*kgtoGg=0,"NO",('Activity data'!AY11*EF!$H24)*kgtoGg)</f>
        <v>3.7105666936559145E-2</v>
      </c>
      <c r="AG1399" s="27">
        <f>IF(('Activity data'!AZ11*EF!$H24)*kgtoGg=0,"NO",('Activity data'!AZ11*EF!$H24)*kgtoGg)</f>
        <v>3.7155029138970848E-2</v>
      </c>
      <c r="AH1399" s="27">
        <f>IF(('Activity data'!BA11*EF!$H24)*kgtoGg=0,"NO",('Activity data'!BA11*EF!$H24)*kgtoGg)</f>
        <v>3.7203813543434237E-2</v>
      </c>
      <c r="AI1399" s="27">
        <f>IF(('Activity data'!BB11*EF!$H24)*kgtoGg=0,"NO",('Activity data'!BB11*EF!$H24)*kgtoGg)</f>
        <v>3.7252637791579363E-2</v>
      </c>
      <c r="AJ1399" s="27">
        <f>IF(('Activity data'!BC11*EF!$H24)*kgtoGg=0,"NO",('Activity data'!BC11*EF!$H24)*kgtoGg)</f>
        <v>3.7300991666687253E-2</v>
      </c>
      <c r="AK1399" s="27">
        <f>IF(('Activity data'!BD11*EF!$H24)*kgtoGg=0,"NO",('Activity data'!BD11*EF!$H24)*kgtoGg)</f>
        <v>3.734764579228101E-2</v>
      </c>
      <c r="AL1399" s="27">
        <f>IF(('Activity data'!BE11*EF!$H24)*kgtoGg=0,"NO",('Activity data'!BE11*EF!$H24)*kgtoGg)</f>
        <v>3.7392161784294088E-2</v>
      </c>
      <c r="AM1399" s="27">
        <f>IF(('Activity data'!BF11*EF!$H24)*kgtoGg=0,"NO",('Activity data'!BF11*EF!$H24)*kgtoGg)</f>
        <v>3.7434569855878279E-2</v>
      </c>
      <c r="AN1399" s="27">
        <f>IF(('Activity data'!BG11*EF!$H24)*kgtoGg=0,"NO",('Activity data'!BG11*EF!$H24)*kgtoGg)</f>
        <v>3.7475708706410447E-2</v>
      </c>
      <c r="AO1399" s="27">
        <f>IF(('Activity data'!BH11*EF!$H24)*kgtoGg=0,"NO",('Activity data'!BH11*EF!$H24)*kgtoGg)</f>
        <v>3.751397437337816E-2</v>
      </c>
      <c r="AP1399" s="27">
        <f>IF(('Activity data'!BI11*EF!$H24)*kgtoGg=0,"NO",('Activity data'!BI11*EF!$H24)*kgtoGg)</f>
        <v>3.7549653679650956E-2</v>
      </c>
      <c r="AQ1399" s="27">
        <f>IF(('Activity data'!BJ11*EF!$H24)*kgtoGg=0,"NO",('Activity data'!BJ11*EF!$H24)*kgtoGg)</f>
        <v>3.7582866762158565E-2</v>
      </c>
      <c r="AR1399" s="27">
        <f>IF(('Activity data'!BK11*EF!$H24)*kgtoGg=0,"NO",('Activity data'!BK11*EF!$H24)*kgtoGg)</f>
        <v>3.7613108496663765E-2</v>
      </c>
      <c r="AS1399" s="27">
        <f>IF(('Activity data'!BL11*EF!$H24)*kgtoGg=0,"NO",('Activity data'!BL11*EF!$H24)*kgtoGg)</f>
        <v>3.7639823368488236E-2</v>
      </c>
      <c r="AT1399" s="27">
        <f>IF(('Activity data'!BM11*EF!$H24)*kgtoGg=0,"NO",('Activity data'!BM11*EF!$H24)*kgtoGg)</f>
        <v>3.7661792041373814E-2</v>
      </c>
      <c r="AU1399" s="27">
        <f>IF(('Activity data'!BN11*EF!$H24)*kgtoGg=0,"NO",('Activity data'!BN11*EF!$H24)*kgtoGg)</f>
        <v>3.7680262353757474E-2</v>
      </c>
      <c r="AV1399" s="27">
        <f>IF(('Activity data'!BO11*EF!$H24)*kgtoGg=0,"NO",('Activity data'!BO11*EF!$H24)*kgtoGg)</f>
        <v>3.7695743659432207E-2</v>
      </c>
      <c r="AW1399" s="27">
        <f>IF(('Activity data'!BP11*EF!$H24)*kgtoGg=0,"NO",('Activity data'!BP11*EF!$H24)*kgtoGg)</f>
        <v>3.7707505316181014E-2</v>
      </c>
    </row>
    <row r="1400" spans="1:49" x14ac:dyDescent="0.25">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4.1772161715909646E-3</v>
      </c>
      <c r="T1400" s="27">
        <f>IF(('Activity data'!AM12*EF!$H25)*kgtoGg=0,"NO",('Activity data'!AM12*EF!$H25)*kgtoGg)</f>
        <v>4.1799587983662517E-3</v>
      </c>
      <c r="U1400" s="27">
        <f>IF(('Activity data'!AN12*EF!$H25)*kgtoGg=0,"NO",('Activity data'!AN12*EF!$H25)*kgtoGg)</f>
        <v>4.178538227533779E-3</v>
      </c>
      <c r="V1400" s="27">
        <f>IF(('Activity data'!AO12*EF!$H25)*kgtoGg=0,"NO",('Activity data'!AO12*EF!$H25)*kgtoGg)</f>
        <v>4.1781328095276968E-3</v>
      </c>
      <c r="W1400" s="27">
        <f>IF(('Activity data'!AP12*EF!$H25)*kgtoGg=0,"NO",('Activity data'!AP12*EF!$H25)*kgtoGg)</f>
        <v>4.1824652752384221E-3</v>
      </c>
      <c r="X1400" s="27">
        <f>IF(('Activity data'!AQ12*EF!$H25)*kgtoGg=0,"NO",('Activity data'!AQ12*EF!$H25)*kgtoGg)</f>
        <v>4.1894926410708817E-3</v>
      </c>
      <c r="Y1400" s="27">
        <f>IF(('Activity data'!AR12*EF!$H25)*kgtoGg=0,"NO",('Activity data'!AR12*EF!$H25)*kgtoGg)</f>
        <v>4.1961743353336901E-3</v>
      </c>
      <c r="Z1400" s="27">
        <f>IF(('Activity data'!AS12*EF!$H25)*kgtoGg=0,"NO",('Activity data'!AS12*EF!$H25)*kgtoGg)</f>
        <v>4.202580577812475E-3</v>
      </c>
      <c r="AA1400" s="27">
        <f>IF(('Activity data'!AT12*EF!$H25)*kgtoGg=0,"NO",('Activity data'!AT12*EF!$H25)*kgtoGg)</f>
        <v>4.208681588225488E-3</v>
      </c>
      <c r="AB1400" s="27">
        <f>IF(('Activity data'!AU12*EF!$H25)*kgtoGg=0,"NO",('Activity data'!AU12*EF!$H25)*kgtoGg)</f>
        <v>4.2146144971550083E-3</v>
      </c>
      <c r="AC1400" s="27">
        <f>IF(('Activity data'!AV12*EF!$H25)*kgtoGg=0,"NO",('Activity data'!AV12*EF!$H25)*kgtoGg)</f>
        <v>4.2204894348259938E-3</v>
      </c>
      <c r="AD1400" s="27">
        <f>IF(('Activity data'!AW12*EF!$H25)*kgtoGg=0,"NO",('Activity data'!AW12*EF!$H25)*kgtoGg)</f>
        <v>4.2262776324203059E-3</v>
      </c>
      <c r="AE1400" s="27">
        <f>IF(('Activity data'!AX12*EF!$H25)*kgtoGg=0,"NO",('Activity data'!AX12*EF!$H25)*kgtoGg)</f>
        <v>4.2319875268097551E-3</v>
      </c>
      <c r="AF1400" s="27">
        <f>IF(('Activity data'!AY12*EF!$H25)*kgtoGg=0,"NO",('Activity data'!AY12*EF!$H25)*kgtoGg)</f>
        <v>4.2376440293392676E-3</v>
      </c>
      <c r="AG1400" s="27">
        <f>IF(('Activity data'!AZ12*EF!$H25)*kgtoGg=0,"NO",('Activity data'!AZ12*EF!$H25)*kgtoGg)</f>
        <v>4.2432814281409825E-3</v>
      </c>
      <c r="AH1400" s="27">
        <f>IF(('Activity data'!BA12*EF!$H25)*kgtoGg=0,"NO",('Activity data'!BA12*EF!$H25)*kgtoGg)</f>
        <v>4.2488528396629104E-3</v>
      </c>
      <c r="AI1400" s="27">
        <f>IF(('Activity data'!BB12*EF!$H25)*kgtoGg=0,"NO",('Activity data'!BB12*EF!$H25)*kgtoGg)</f>
        <v>4.2544288015232083E-3</v>
      </c>
      <c r="AJ1400" s="27">
        <f>IF(('Activity data'!BC12*EF!$H25)*kgtoGg=0,"NO",('Activity data'!BC12*EF!$H25)*kgtoGg)</f>
        <v>4.2599510445406087E-3</v>
      </c>
      <c r="AK1400" s="27">
        <f>IF(('Activity data'!BD12*EF!$H25)*kgtoGg=0,"NO",('Activity data'!BD12*EF!$H25)*kgtoGg)</f>
        <v>4.265279168061591E-3</v>
      </c>
      <c r="AL1400" s="27">
        <f>IF(('Activity data'!BE12*EF!$H25)*kgtoGg=0,"NO",('Activity data'!BE12*EF!$H25)*kgtoGg)</f>
        <v>4.270363106536188E-3</v>
      </c>
      <c r="AM1400" s="27">
        <f>IF(('Activity data'!BF12*EF!$H25)*kgtoGg=0,"NO",('Activity data'!BF12*EF!$H25)*kgtoGg)</f>
        <v>4.2752063104503435E-3</v>
      </c>
      <c r="AN1400" s="27">
        <f>IF(('Activity data'!BG12*EF!$H25)*kgtoGg=0,"NO",('Activity data'!BG12*EF!$H25)*kgtoGg)</f>
        <v>4.2799045632705831E-3</v>
      </c>
      <c r="AO1400" s="27">
        <f>IF(('Activity data'!BH12*EF!$H25)*kgtoGg=0,"NO",('Activity data'!BH12*EF!$H25)*kgtoGg)</f>
        <v>4.2842746848326518E-3</v>
      </c>
      <c r="AP1400" s="27">
        <f>IF(('Activity data'!BI12*EF!$H25)*kgtoGg=0,"NO",('Activity data'!BI12*EF!$H25)*kgtoGg)</f>
        <v>4.2883494316754032E-3</v>
      </c>
      <c r="AQ1400" s="27">
        <f>IF(('Activity data'!BJ12*EF!$H25)*kgtoGg=0,"NO",('Activity data'!BJ12*EF!$H25)*kgtoGg)</f>
        <v>4.2921425240088447E-3</v>
      </c>
      <c r="AR1400" s="27">
        <f>IF(('Activity data'!BK12*EF!$H25)*kgtoGg=0,"NO",('Activity data'!BK12*EF!$H25)*kgtoGg)</f>
        <v>4.295596274237398E-3</v>
      </c>
      <c r="AS1400" s="27">
        <f>IF(('Activity data'!BL12*EF!$H25)*kgtoGg=0,"NO",('Activity data'!BL12*EF!$H25)*kgtoGg)</f>
        <v>4.2986472399369263E-3</v>
      </c>
      <c r="AT1400" s="27">
        <f>IF(('Activity data'!BM12*EF!$H25)*kgtoGg=0,"NO",('Activity data'!BM12*EF!$H25)*kgtoGg)</f>
        <v>4.3011561670947438E-3</v>
      </c>
      <c r="AU1400" s="27">
        <f>IF(('Activity data'!BN12*EF!$H25)*kgtoGg=0,"NO",('Activity data'!BN12*EF!$H25)*kgtoGg)</f>
        <v>4.303265564808212E-3</v>
      </c>
      <c r="AV1400" s="27">
        <f>IF(('Activity data'!BO12*EF!$H25)*kgtoGg=0,"NO",('Activity data'!BO12*EF!$H25)*kgtoGg)</f>
        <v>4.3050336037083366E-3</v>
      </c>
      <c r="AW1400" s="27">
        <f>IF(('Activity data'!BP12*EF!$H25)*kgtoGg=0,"NO",('Activity data'!BP12*EF!$H25)*kgtoGg)</f>
        <v>4.3063768409713106E-3</v>
      </c>
    </row>
    <row r="1401" spans="1:49" x14ac:dyDescent="0.25">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1.629648503533792E-2</v>
      </c>
      <c r="T1401" s="27">
        <f>IF(('Activity data'!AM13*EF!$H26)*kgtoGg=0,"NO",('Activity data'!AM13*EF!$H26)*kgtoGg)</f>
        <v>1.6322936378159073E-2</v>
      </c>
      <c r="U1401" s="27">
        <f>IF(('Activity data'!AN13*EF!$H26)*kgtoGg=0,"NO",('Activity data'!AN13*EF!$H26)*kgtoGg)</f>
        <v>1.6323511674757034E-2</v>
      </c>
      <c r="V1401" s="27">
        <f>IF(('Activity data'!AO13*EF!$H26)*kgtoGg=0,"NO",('Activity data'!AO13*EF!$H26)*kgtoGg)</f>
        <v>1.6329054512696135E-2</v>
      </c>
      <c r="W1401" s="27">
        <f>IF(('Activity data'!AP13*EF!$H26)*kgtoGg=0,"NO",('Activity data'!AP13*EF!$H26)*kgtoGg)</f>
        <v>1.6361524651875851E-2</v>
      </c>
      <c r="X1401" s="27">
        <f>IF(('Activity data'!AQ13*EF!$H26)*kgtoGg=0,"NO",('Activity data'!AQ13*EF!$H26)*kgtoGg)</f>
        <v>1.6408813728346457E-2</v>
      </c>
      <c r="Y1401" s="27">
        <f>IF(('Activity data'!AR13*EF!$H26)*kgtoGg=0,"NO",('Activity data'!AR13*EF!$H26)*kgtoGg)</f>
        <v>1.6453079684637474E-2</v>
      </c>
      <c r="Z1401" s="27">
        <f>IF(('Activity data'!AS13*EF!$H26)*kgtoGg=0,"NO",('Activity data'!AS13*EF!$H26)*kgtoGg)</f>
        <v>1.6494819275926192E-2</v>
      </c>
      <c r="AA1401" s="27">
        <f>IF(('Activity data'!AT13*EF!$H26)*kgtoGg=0,"NO",('Activity data'!AT13*EF!$H26)*kgtoGg)</f>
        <v>1.6533934203908141E-2</v>
      </c>
      <c r="AB1401" s="27">
        <f>IF(('Activity data'!AU13*EF!$H26)*kgtoGg=0,"NO",('Activity data'!AU13*EF!$H26)*kgtoGg)</f>
        <v>1.6571291953137553E-2</v>
      </c>
      <c r="AC1401" s="27">
        <f>IF(('Activity data'!AV13*EF!$H26)*kgtoGg=0,"NO",('Activity data'!AV13*EF!$H26)*kgtoGg)</f>
        <v>1.6607590259743354E-2</v>
      </c>
      <c r="AD1401" s="27">
        <f>IF(('Activity data'!AW13*EF!$H26)*kgtoGg=0,"NO",('Activity data'!AW13*EF!$H26)*kgtoGg)</f>
        <v>1.6642711372333197E-2</v>
      </c>
      <c r="AE1401" s="27">
        <f>IF(('Activity data'!AX13*EF!$H26)*kgtoGg=0,"NO",('Activity data'!AX13*EF!$H26)*kgtoGg)</f>
        <v>1.6676749616815704E-2</v>
      </c>
      <c r="AF1401" s="27">
        <f>IF(('Activity data'!AY13*EF!$H26)*kgtoGg=0,"NO",('Activity data'!AY13*EF!$H26)*kgtoGg)</f>
        <v>1.6709890045680485E-2</v>
      </c>
      <c r="AG1401" s="27">
        <f>IF(('Activity data'!AZ13*EF!$H26)*kgtoGg=0,"NO",('Activity data'!AZ13*EF!$H26)*kgtoGg)</f>
        <v>1.6742367088643108E-2</v>
      </c>
      <c r="AH1401" s="27">
        <f>IF(('Activity data'!BA13*EF!$H26)*kgtoGg=0,"NO",('Activity data'!BA13*EF!$H26)*kgtoGg)</f>
        <v>1.6773943877735616E-2</v>
      </c>
      <c r="AI1401" s="27">
        <f>IF(('Activity data'!BB13*EF!$H26)*kgtoGg=0,"NO",('Activity data'!BB13*EF!$H26)*kgtoGg)</f>
        <v>1.6805056695436665E-2</v>
      </c>
      <c r="AJ1401" s="27">
        <f>IF(('Activity data'!BC13*EF!$H26)*kgtoGg=0,"NO",('Activity data'!BC13*EF!$H26)*kgtoGg)</f>
        <v>1.6835398553756795E-2</v>
      </c>
      <c r="AK1401" s="27">
        <f>IF(('Activity data'!BD13*EF!$H26)*kgtoGg=0,"NO",('Activity data'!BD13*EF!$H26)*kgtoGg)</f>
        <v>1.686419322673309E-2</v>
      </c>
      <c r="AL1401" s="27">
        <f>IF(('Activity data'!BE13*EF!$H26)*kgtoGg=0,"NO",('Activity data'!BE13*EF!$H26)*kgtoGg)</f>
        <v>1.6891183850559092E-2</v>
      </c>
      <c r="AM1401" s="27">
        <f>IF(('Activity data'!BF13*EF!$H26)*kgtoGg=0,"NO",('Activity data'!BF13*EF!$H26)*kgtoGg)</f>
        <v>1.6916418528733823E-2</v>
      </c>
      <c r="AN1401" s="27">
        <f>IF(('Activity data'!BG13*EF!$H26)*kgtoGg=0,"NO",('Activity data'!BG13*EF!$H26)*kgtoGg)</f>
        <v>1.6940468472878126E-2</v>
      </c>
      <c r="AO1401" s="27">
        <f>IF(('Activity data'!BH13*EF!$H26)*kgtoGg=0,"NO",('Activity data'!BH13*EF!$H26)*kgtoGg)</f>
        <v>1.6962315917223594E-2</v>
      </c>
      <c r="AP1401" s="27">
        <f>IF(('Activity data'!BI13*EF!$H26)*kgtoGg=0,"NO",('Activity data'!BI13*EF!$H26)*kgtoGg)</f>
        <v>1.6982172509714035E-2</v>
      </c>
      <c r="AQ1401" s="27">
        <f>IF(('Activity data'!BJ13*EF!$H26)*kgtoGg=0,"NO",('Activity data'!BJ13*EF!$H26)*kgtoGg)</f>
        <v>1.7000139511836106E-2</v>
      </c>
      <c r="AR1401" s="27">
        <f>IF(('Activity data'!BK13*EF!$H26)*kgtoGg=0,"NO",('Activity data'!BK13*EF!$H26)*kgtoGg)</f>
        <v>1.7015913086937499E-2</v>
      </c>
      <c r="AS1401" s="27">
        <f>IF(('Activity data'!BL13*EF!$H26)*kgtoGg=0,"NO",('Activity data'!BL13*EF!$H26)*kgtoGg)</f>
        <v>1.7029157935411068E-2</v>
      </c>
      <c r="AT1401" s="27">
        <f>IF(('Activity data'!BM13*EF!$H26)*kgtoGg=0,"NO",('Activity data'!BM13*EF!$H26)*kgtoGg)</f>
        <v>1.7039113220643561E-2</v>
      </c>
      <c r="AU1401" s="27">
        <f>IF(('Activity data'!BN13*EF!$H26)*kgtoGg=0,"NO",('Activity data'!BN13*EF!$H26)*kgtoGg)</f>
        <v>1.7046605615770843E-2</v>
      </c>
      <c r="AV1401" s="27">
        <f>IF(('Activity data'!BO13*EF!$H26)*kgtoGg=0,"NO",('Activity data'!BO13*EF!$H26)*kgtoGg)</f>
        <v>1.7051982351614321E-2</v>
      </c>
      <c r="AW1401" s="27">
        <f>IF(('Activity data'!BP13*EF!$H26)*kgtoGg=0,"NO",('Activity data'!BP13*EF!$H26)*kgtoGg)</f>
        <v>1.7054794327251439E-2</v>
      </c>
    </row>
    <row r="1402" spans="1:49" x14ac:dyDescent="0.25">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2.7445768018224993E-2</v>
      </c>
      <c r="T1402" s="27">
        <f>IF(('Activity data'!AM14*EF!$H27)*kgtoGg=0,"NO",('Activity data'!AM14*EF!$H27)*kgtoGg)</f>
        <v>2.7490316116619565E-2</v>
      </c>
      <c r="U1402" s="27">
        <f>IF(('Activity data'!AN14*EF!$H27)*kgtoGg=0,"NO",('Activity data'!AN14*EF!$H27)*kgtoGg)</f>
        <v>2.7491285003894028E-2</v>
      </c>
      <c r="V1402" s="27">
        <f>IF(('Activity data'!AO14*EF!$H27)*kgtoGg=0,"NO",('Activity data'!AO14*EF!$H27)*kgtoGg)</f>
        <v>2.7500619988948132E-2</v>
      </c>
      <c r="W1402" s="27">
        <f>IF(('Activity data'!AP14*EF!$H27)*kgtoGg=0,"NO",('Activity data'!AP14*EF!$H27)*kgtoGg)</f>
        <v>2.7555304659017382E-2</v>
      </c>
      <c r="X1402" s="27">
        <f>IF(('Activity data'!AQ14*EF!$H27)*kgtoGg=0,"NO",('Activity data'!AQ14*EF!$H27)*kgtoGg)</f>
        <v>2.7634946681195413E-2</v>
      </c>
      <c r="Y1402" s="27">
        <f>IF(('Activity data'!AR14*EF!$H27)*kgtoGg=0,"NO",('Activity data'!AR14*EF!$H27)*kgtoGg)</f>
        <v>2.7709497307593301E-2</v>
      </c>
      <c r="Z1402" s="27">
        <f>IF(('Activity data'!AS14*EF!$H27)*kgtoGg=0,"NO",('Activity data'!AS14*EF!$H27)*kgtoGg)</f>
        <v>2.7779793149745866E-2</v>
      </c>
      <c r="AA1402" s="27">
        <f>IF(('Activity data'!AT14*EF!$H27)*kgtoGg=0,"NO",('Activity data'!AT14*EF!$H27)*kgtoGg)</f>
        <v>2.7845668658305792E-2</v>
      </c>
      <c r="AB1402" s="27">
        <f>IF(('Activity data'!AU14*EF!$H27)*kgtoGg=0,"NO",('Activity data'!AU14*EF!$H27)*kgtoGg)</f>
        <v>2.7908584809660519E-2</v>
      </c>
      <c r="AC1402" s="27">
        <f>IF(('Activity data'!AV14*EF!$H27)*kgtoGg=0,"NO",('Activity data'!AV14*EF!$H27)*kgtoGg)</f>
        <v>2.7969716697941769E-2</v>
      </c>
      <c r="AD1402" s="27">
        <f>IF(('Activity data'!AW14*EF!$H27)*kgtoGg=0,"NO",('Activity data'!AW14*EF!$H27)*kgtoGg)</f>
        <v>2.8028866011833228E-2</v>
      </c>
      <c r="AE1402" s="27">
        <f>IF(('Activity data'!AX14*EF!$H27)*kgtoGg=0,"NO",('Activity data'!AX14*EF!$H27)*kgtoGg)</f>
        <v>2.8086191610561344E-2</v>
      </c>
      <c r="AF1402" s="27">
        <f>IF(('Activity data'!AY14*EF!$H27)*kgtoGg=0,"NO",('Activity data'!AY14*EF!$H27)*kgtoGg)</f>
        <v>2.814200515076188E-2</v>
      </c>
      <c r="AG1402" s="27">
        <f>IF(('Activity data'!AZ14*EF!$H27)*kgtoGg=0,"NO",('Activity data'!AZ14*EF!$H27)*kgtoGg)</f>
        <v>2.8196701447855226E-2</v>
      </c>
      <c r="AH1402" s="27">
        <f>IF(('Activity data'!BA14*EF!$H27)*kgtoGg=0,"NO",('Activity data'!BA14*EF!$H27)*kgtoGg)</f>
        <v>2.8249881580031829E-2</v>
      </c>
      <c r="AI1402" s="27">
        <f>IF(('Activity data'!BB14*EF!$H27)*kgtoGg=0,"NO",('Activity data'!BB14*EF!$H27)*kgtoGg)</f>
        <v>2.8302280313572507E-2</v>
      </c>
      <c r="AJ1402" s="27">
        <f>IF(('Activity data'!BC14*EF!$H27)*kgtoGg=0,"NO",('Activity data'!BC14*EF!$H27)*kgtoGg)</f>
        <v>2.8353380633849578E-2</v>
      </c>
      <c r="AK1402" s="27">
        <f>IF(('Activity data'!BD14*EF!$H27)*kgtoGg=0,"NO",('Activity data'!BD14*EF!$H27)*kgtoGg)</f>
        <v>2.8401875257871526E-2</v>
      </c>
      <c r="AL1402" s="27">
        <f>IF(('Activity data'!BE14*EF!$H27)*kgtoGg=0,"NO",('Activity data'!BE14*EF!$H27)*kgtoGg)</f>
        <v>2.8447331587784962E-2</v>
      </c>
      <c r="AM1402" s="27">
        <f>IF(('Activity data'!BF14*EF!$H27)*kgtoGg=0,"NO",('Activity data'!BF14*EF!$H27)*kgtoGg)</f>
        <v>2.8489830637223924E-2</v>
      </c>
      <c r="AN1402" s="27">
        <f>IF(('Activity data'!BG14*EF!$H27)*kgtoGg=0,"NO",('Activity data'!BG14*EF!$H27)*kgtoGg)</f>
        <v>2.8530334413737962E-2</v>
      </c>
      <c r="AO1402" s="27">
        <f>IF(('Activity data'!BH14*EF!$H27)*kgtoGg=0,"NO",('Activity data'!BH14*EF!$H27)*kgtoGg)</f>
        <v>2.856712884443861E-2</v>
      </c>
      <c r="AP1402" s="27">
        <f>IF(('Activity data'!BI14*EF!$H27)*kgtoGg=0,"NO",('Activity data'!BI14*EF!$H27)*kgtoGg)</f>
        <v>2.8600570376765576E-2</v>
      </c>
      <c r="AQ1402" s="27">
        <f>IF(('Activity data'!BJ14*EF!$H27)*kgtoGg=0,"NO",('Activity data'!BJ14*EF!$H27)*kgtoGg)</f>
        <v>2.8630829550517208E-2</v>
      </c>
      <c r="AR1402" s="27">
        <f>IF(('Activity data'!BK14*EF!$H27)*kgtoGg=0,"NO",('Activity data'!BK14*EF!$H27)*kgtoGg)</f>
        <v>2.8657394658398581E-2</v>
      </c>
      <c r="AS1402" s="27">
        <f>IF(('Activity data'!BL14*EF!$H27)*kgtoGg=0,"NO",('Activity data'!BL14*EF!$H27)*kgtoGg)</f>
        <v>2.8679701004696807E-2</v>
      </c>
      <c r="AT1402" s="27">
        <f>IF(('Activity data'!BM14*EF!$H27)*kgtoGg=0,"NO",('Activity data'!BM14*EF!$H27)*kgtoGg)</f>
        <v>2.8696467224433996E-2</v>
      </c>
      <c r="AU1402" s="27">
        <f>IF(('Activity data'!BN14*EF!$H27)*kgtoGg=0,"NO",('Activity data'!BN14*EF!$H27)*kgtoGg)</f>
        <v>2.8709085561340289E-2</v>
      </c>
      <c r="AV1402" s="27">
        <f>IF(('Activity data'!BO14*EF!$H27)*kgtoGg=0,"NO",('Activity data'!BO14*EF!$H27)*kgtoGg)</f>
        <v>2.8718140805114353E-2</v>
      </c>
      <c r="AW1402" s="27">
        <f>IF(('Activity data'!BP14*EF!$H27)*kgtoGg=0,"NO",('Activity data'!BP14*EF!$H27)*kgtoGg)</f>
        <v>2.8722876601259467E-2</v>
      </c>
    </row>
    <row r="1403" spans="1:49" x14ac:dyDescent="0.25">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4.1840370126470525E-3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4.1564738854214557E-3</v>
      </c>
      <c r="Q1403" s="27">
        <f>IF(('Activity data'!AJ15*EF!$H28)*kgtoGg=0,"NO",('Activity data'!AJ15*EF!$H28)*kgtoGg)</f>
        <v>4.1427460620707141E-3</v>
      </c>
      <c r="R1403" s="27">
        <f>IF(('Activity data'!AK15*EF!$H28)*kgtoGg=0,"NO",('Activity data'!AK15*EF!$H28)*kgtoGg)</f>
        <v>4.130408792135833E-3</v>
      </c>
      <c r="S1403" s="27">
        <f>IF(('Activity data'!AL15*EF!$H28)*kgtoGg=0,"NO",('Activity data'!AL15*EF!$H28)*kgtoGg)</f>
        <v>3.9309520468066824E-3</v>
      </c>
      <c r="T1403" s="27">
        <f>IF(('Activity data'!AM15*EF!$H28)*kgtoGg=0,"NO",('Activity data'!AM15*EF!$H28)*kgtoGg)</f>
        <v>4.026266964491155E-3</v>
      </c>
      <c r="U1403" s="27">
        <f>IF(('Activity data'!AN15*EF!$H28)*kgtoGg=0,"NO",('Activity data'!AN15*EF!$H28)*kgtoGg)</f>
        <v>4.0547741871788346E-3</v>
      </c>
      <c r="V1403" s="27">
        <f>IF(('Activity data'!AO15*EF!$H28)*kgtoGg=0,"NO",('Activity data'!AO15*EF!$H28)*kgtoGg)</f>
        <v>4.0366894084080483E-3</v>
      </c>
      <c r="W1403" s="27">
        <f>IF(('Activity data'!AP15*EF!$H28)*kgtoGg=0,"NO",('Activity data'!AP15*EF!$H28)*kgtoGg)</f>
        <v>4.0366192035907666E-3</v>
      </c>
      <c r="X1403" s="27">
        <f>IF(('Activity data'!AQ15*EF!$H28)*kgtoGg=0,"NO",('Activity data'!AQ15*EF!$H28)*kgtoGg)</f>
        <v>4.037425439734248E-3</v>
      </c>
      <c r="Y1403" s="27">
        <f>IF(('Activity data'!AR15*EF!$H28)*kgtoGg=0,"NO",('Activity data'!AR15*EF!$H28)*kgtoGg)</f>
        <v>4.0474872626852206E-3</v>
      </c>
      <c r="Z1403" s="27">
        <f>IF(('Activity data'!AS15*EF!$H28)*kgtoGg=0,"NO",('Activity data'!AS15*EF!$H28)*kgtoGg)</f>
        <v>4.064035587959711E-3</v>
      </c>
      <c r="AA1403" s="27">
        <f>IF(('Activity data'!AT15*EF!$H28)*kgtoGg=0,"NO",('Activity data'!AT15*EF!$H28)*kgtoGg)</f>
        <v>4.0871582507502422E-3</v>
      </c>
      <c r="AB1403" s="27">
        <f>IF(('Activity data'!AU15*EF!$H28)*kgtoGg=0,"NO",('Activity data'!AU15*EF!$H28)*kgtoGg)</f>
        <v>4.1224507717577174E-3</v>
      </c>
      <c r="AC1403" s="27">
        <f>IF(('Activity data'!AV15*EF!$H28)*kgtoGg=0,"NO",('Activity data'!AV15*EF!$H28)*kgtoGg)</f>
        <v>4.1706179494357121E-3</v>
      </c>
      <c r="AD1403" s="27">
        <f>IF(('Activity data'!AW15*EF!$H28)*kgtoGg=0,"NO",('Activity data'!AW15*EF!$H28)*kgtoGg)</f>
        <v>4.2293299970360019E-3</v>
      </c>
      <c r="AE1403" s="27">
        <f>IF(('Activity data'!AX15*EF!$H28)*kgtoGg=0,"NO",('Activity data'!AX15*EF!$H28)*kgtoGg)</f>
        <v>4.2919670544944027E-3</v>
      </c>
      <c r="AF1403" s="27">
        <f>IF(('Activity data'!AY15*EF!$H28)*kgtoGg=0,"NO",('Activity data'!AY15*EF!$H28)*kgtoGg)</f>
        <v>4.3592704876445239E-3</v>
      </c>
      <c r="AG1403" s="27">
        <f>IF(('Activity data'!AZ15*EF!$H28)*kgtoGg=0,"NO",('Activity data'!AZ15*EF!$H28)*kgtoGg)</f>
        <v>4.4390131641821986E-3</v>
      </c>
      <c r="AH1403" s="27">
        <f>IF(('Activity data'!BA15*EF!$H28)*kgtoGg=0,"NO",('Activity data'!BA15*EF!$H28)*kgtoGg)</f>
        <v>4.5241110686925212E-3</v>
      </c>
      <c r="AI1403" s="27">
        <f>IF(('Activity data'!BB15*EF!$H28)*kgtoGg=0,"NO",('Activity data'!BB15*EF!$H28)*kgtoGg)</f>
        <v>4.6147813478874524E-3</v>
      </c>
      <c r="AJ1403" s="27">
        <f>IF(('Activity data'!BC15*EF!$H28)*kgtoGg=0,"NO",('Activity data'!BC15*EF!$H28)*kgtoGg)</f>
        <v>4.711822405945032E-3</v>
      </c>
      <c r="AK1403" s="27">
        <f>IF(('Activity data'!BD15*EF!$H28)*kgtoGg=0,"NO",('Activity data'!BD15*EF!$H28)*kgtoGg)</f>
        <v>4.8136931480912866E-3</v>
      </c>
      <c r="AL1403" s="27">
        <f>IF(('Activity data'!BE15*EF!$H28)*kgtoGg=0,"NO",('Activity data'!BE15*EF!$H28)*kgtoGg)</f>
        <v>4.9166886442031134E-3</v>
      </c>
      <c r="AM1403" s="27">
        <f>IF(('Activity data'!BF15*EF!$H28)*kgtoGg=0,"NO",('Activity data'!BF15*EF!$H28)*kgtoGg)</f>
        <v>5.0193679361785594E-3</v>
      </c>
      <c r="AN1403" s="27">
        <f>IF(('Activity data'!BG15*EF!$H28)*kgtoGg=0,"NO",('Activity data'!BG15*EF!$H28)*kgtoGg)</f>
        <v>5.1270219923267527E-3</v>
      </c>
      <c r="AO1403" s="27">
        <f>IF(('Activity data'!BH15*EF!$H28)*kgtoGg=0,"NO",('Activity data'!BH15*EF!$H28)*kgtoGg)</f>
        <v>5.2320978218311168E-3</v>
      </c>
      <c r="AP1403" s="27">
        <f>IF(('Activity data'!BI15*EF!$H28)*kgtoGg=0,"NO",('Activity data'!BI15*EF!$H28)*kgtoGg)</f>
        <v>5.3414807734099793E-3</v>
      </c>
      <c r="AQ1403" s="27">
        <f>IF(('Activity data'!BJ15*EF!$H28)*kgtoGg=0,"NO",('Activity data'!BJ15*EF!$H28)*kgtoGg)</f>
        <v>5.4568626236150752E-3</v>
      </c>
      <c r="AR1403" s="27">
        <f>IF(('Activity data'!BK15*EF!$H28)*kgtoGg=0,"NO",('Activity data'!BK15*EF!$H28)*kgtoGg)</f>
        <v>5.5787677971732771E-3</v>
      </c>
      <c r="AS1403" s="27">
        <f>IF(('Activity data'!BL15*EF!$H28)*kgtoGg=0,"NO",('Activity data'!BL15*EF!$H28)*kgtoGg)</f>
        <v>5.7077220257664247E-3</v>
      </c>
      <c r="AT1403" s="27">
        <f>IF(('Activity data'!BM15*EF!$H28)*kgtoGg=0,"NO",('Activity data'!BM15*EF!$H28)*kgtoGg)</f>
        <v>5.8337980457066141E-3</v>
      </c>
      <c r="AU1403" s="27">
        <f>IF(('Activity data'!BN15*EF!$H28)*kgtoGg=0,"NO",('Activity data'!BN15*EF!$H28)*kgtoGg)</f>
        <v>5.9670420864998703E-3</v>
      </c>
      <c r="AV1403" s="27">
        <f>IF(('Activity data'!BO15*EF!$H28)*kgtoGg=0,"NO",('Activity data'!BO15*EF!$H28)*kgtoGg)</f>
        <v>6.1113012977774012E-3</v>
      </c>
      <c r="AW1403" s="27">
        <f>IF(('Activity data'!BP15*EF!$H28)*kgtoGg=0,"NO",('Activity data'!BP15*EF!$H28)*kgtoGg)</f>
        <v>6.2653052479983585E-3</v>
      </c>
    </row>
    <row r="1404" spans="1:49" x14ac:dyDescent="0.25">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5">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23.152530650802596</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22.602951186820604</v>
      </c>
      <c r="P1405" s="27">
        <f>IF(('Activity data'!AI17*EF!$H30)*kgtoGg=0,"NO",('Activity data'!AI17*EF!$H30)*kgtoGg)</f>
        <v>22.12653281137495</v>
      </c>
      <c r="Q1405" s="27">
        <f>IF(('Activity data'!AJ17*EF!$H30)*kgtoGg=0,"NO",('Activity data'!AJ17*EF!$H30)*kgtoGg)</f>
        <v>21.780600237355969</v>
      </c>
      <c r="R1405" s="27">
        <f>IF(('Activity data'!AK17*EF!$H30)*kgtoGg=0,"NO",('Activity data'!AK17*EF!$H30)*kgtoGg)</f>
        <v>21.465278056857684</v>
      </c>
      <c r="S1405" s="27">
        <f>IF(('Activity data'!AL17*EF!$H30)*kgtoGg=0,"NO",('Activity data'!AL17*EF!$H30)*kgtoGg)</f>
        <v>19.160106242351851</v>
      </c>
      <c r="T1405" s="27">
        <f>IF(('Activity data'!AM17*EF!$H30)*kgtoGg=0,"NO",('Activity data'!AM17*EF!$H30)*kgtoGg)</f>
        <v>19.822195808061867</v>
      </c>
      <c r="U1405" s="27">
        <f>IF(('Activity data'!AN17*EF!$H30)*kgtoGg=0,"NO",('Activity data'!AN17*EF!$H30)*kgtoGg)</f>
        <v>19.805156368134107</v>
      </c>
      <c r="V1405" s="27">
        <f>IF(('Activity data'!AO17*EF!$H30)*kgtoGg=0,"NO",('Activity data'!AO17*EF!$H30)*kgtoGg)</f>
        <v>19.358775752465174</v>
      </c>
      <c r="W1405" s="27">
        <f>IF(('Activity data'!AP17*EF!$H30)*kgtoGg=0,"NO",('Activity data'!AP17*EF!$H30)*kgtoGg)</f>
        <v>19.118873230082674</v>
      </c>
      <c r="X1405" s="27">
        <f>IF(('Activity data'!AQ17*EF!$H30)*kgtoGg=0,"NO",('Activity data'!AQ17*EF!$H30)*kgtoGg)</f>
        <v>18.908286778496041</v>
      </c>
      <c r="Y1405" s="27">
        <f>IF(('Activity data'!AR17*EF!$H30)*kgtoGg=0,"NO",('Activity data'!AR17*EF!$H30)*kgtoGg)</f>
        <v>18.782138755416973</v>
      </c>
      <c r="Z1405" s="27">
        <f>IF(('Activity data'!AS17*EF!$H30)*kgtoGg=0,"NO",('Activity data'!AS17*EF!$H30)*kgtoGg)</f>
        <v>18.713314084549907</v>
      </c>
      <c r="AA1405" s="27">
        <f>IF(('Activity data'!AT17*EF!$H30)*kgtoGg=0,"NO",('Activity data'!AT17*EF!$H30)*kgtoGg)</f>
        <v>18.700370076761462</v>
      </c>
      <c r="AB1405" s="27">
        <f>IF(('Activity data'!AU17*EF!$H30)*kgtoGg=0,"NO",('Activity data'!AU17*EF!$H30)*kgtoGg)</f>
        <v>18.790887801584905</v>
      </c>
      <c r="AC1405" s="27">
        <f>IF(('Activity data'!AV17*EF!$H30)*kgtoGg=0,"NO",('Activity data'!AV17*EF!$H30)*kgtoGg)</f>
        <v>18.987914443331647</v>
      </c>
      <c r="AD1405" s="27">
        <f>IF(('Activity data'!AW17*EF!$H30)*kgtoGg=0,"NO",('Activity data'!AW17*EF!$H30)*kgtoGg)</f>
        <v>19.267547201831963</v>
      </c>
      <c r="AE1405" s="27">
        <f>IF(('Activity data'!AX17*EF!$H30)*kgtoGg=0,"NO",('Activity data'!AX17*EF!$H30)*kgtoGg)</f>
        <v>19.570996897653789</v>
      </c>
      <c r="AF1405" s="27">
        <f>IF(('Activity data'!AY17*EF!$H30)*kgtoGg=0,"NO",('Activity data'!AY17*EF!$H30)*kgtoGg)</f>
        <v>19.903462207783317</v>
      </c>
      <c r="AG1405" s="27">
        <f>IF(('Activity data'!AZ17*EF!$H30)*kgtoGg=0,"NO",('Activity data'!AZ17*EF!$H30)*kgtoGg)</f>
        <v>20.327702518902598</v>
      </c>
      <c r="AH1405" s="27">
        <f>IF(('Activity data'!BA17*EF!$H30)*kgtoGg=0,"NO",('Activity data'!BA17*EF!$H30)*kgtoGg)</f>
        <v>20.782310272279631</v>
      </c>
      <c r="AI1405" s="27">
        <f>IF(('Activity data'!BB17*EF!$H30)*kgtoGg=0,"NO",('Activity data'!BB17*EF!$H30)*kgtoGg)</f>
        <v>21.268036408348205</v>
      </c>
      <c r="AJ1405" s="27">
        <f>IF(('Activity data'!BC17*EF!$H30)*kgtoGg=0,"NO",('Activity data'!BC17*EF!$H30)*kgtoGg)</f>
        <v>21.789292853992645</v>
      </c>
      <c r="AK1405" s="27">
        <f>IF(('Activity data'!BD17*EF!$H30)*kgtoGg=0,"NO",('Activity data'!BD17*EF!$H30)*kgtoGg)</f>
        <v>22.331262269864837</v>
      </c>
      <c r="AL1405" s="27">
        <f>IF(('Activity data'!BE17*EF!$H30)*kgtoGg=0,"NO",('Activity data'!BE17*EF!$H30)*kgtoGg)</f>
        <v>22.8636080911437</v>
      </c>
      <c r="AM1405" s="27">
        <f>IF(('Activity data'!BF17*EF!$H30)*kgtoGg=0,"NO",('Activity data'!BF17*EF!$H30)*kgtoGg)</f>
        <v>23.375087414147369</v>
      </c>
      <c r="AN1405" s="27">
        <f>IF(('Activity data'!BG17*EF!$H30)*kgtoGg=0,"NO",('Activity data'!BG17*EF!$H30)*kgtoGg)</f>
        <v>23.906439857515586</v>
      </c>
      <c r="AO1405" s="27">
        <f>IF(('Activity data'!BH17*EF!$H30)*kgtoGg=0,"NO",('Activity data'!BH17*EF!$H30)*kgtoGg)</f>
        <v>24.398718876092502</v>
      </c>
      <c r="AP1405" s="27">
        <f>IF(('Activity data'!BI17*EF!$H30)*kgtoGg=0,"NO",('Activity data'!BI17*EF!$H30)*kgtoGg)</f>
        <v>24.903487616212388</v>
      </c>
      <c r="AQ1405" s="27">
        <f>IF(('Activity data'!BJ17*EF!$H30)*kgtoGg=0,"NO",('Activity data'!BJ17*EF!$H30)*kgtoGg)</f>
        <v>25.431908953147122</v>
      </c>
      <c r="AR1405" s="27">
        <f>IF(('Activity data'!BK17*EF!$H30)*kgtoGg=0,"NO",('Activity data'!BK17*EF!$H30)*kgtoGg)</f>
        <v>25.985567041516546</v>
      </c>
      <c r="AS1405" s="27">
        <f>IF(('Activity data'!BL17*EF!$H30)*kgtoGg=0,"NO",('Activity data'!BL17*EF!$H30)*kgtoGg)</f>
        <v>26.565769390799066</v>
      </c>
      <c r="AT1405" s="27">
        <f>IF(('Activity data'!BM17*EF!$H30)*kgtoGg=0,"NO",('Activity data'!BM17*EF!$H30)*kgtoGg)</f>
        <v>27.100265296417199</v>
      </c>
      <c r="AU1405" s="27">
        <f>IF(('Activity data'!BN17*EF!$H30)*kgtoGg=0,"NO",('Activity data'!BN17*EF!$H30)*kgtoGg)</f>
        <v>27.659971192964981</v>
      </c>
      <c r="AV1405" s="27">
        <f>IF(('Activity data'!BO17*EF!$H30)*kgtoGg=0,"NO",('Activity data'!BO17*EF!$H30)*kgtoGg)</f>
        <v>28.269343025653054</v>
      </c>
      <c r="AW1405" s="27">
        <f>IF(('Activity data'!BP17*EF!$H30)*kgtoGg=0,"NO",('Activity data'!BP17*EF!$H30)*kgtoGg)</f>
        <v>28.915995243186593</v>
      </c>
    </row>
    <row r="1406" spans="1:49" x14ac:dyDescent="0.25">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7.7508449141861113E-2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7.5668604825232036E-2</v>
      </c>
      <c r="P1406" s="27">
        <f>IF(('Activity data'!AI18*EF!$H31)*kgtoGg=0,"NO",('Activity data'!AI18*EF!$H31)*kgtoGg)</f>
        <v>7.4073684167079393E-2</v>
      </c>
      <c r="Q1406" s="27">
        <f>IF(('Activity data'!AJ18*EF!$H31)*kgtoGg=0,"NO",('Activity data'!AJ18*EF!$H31)*kgtoGg)</f>
        <v>7.291559489708703E-2</v>
      </c>
      <c r="R1406" s="27">
        <f>IF(('Activity data'!AK18*EF!$H31)*kgtoGg=0,"NO",('Activity data'!AK18*EF!$H31)*kgtoGg)</f>
        <v>7.1859980996426709E-2</v>
      </c>
      <c r="S1406" s="27">
        <f>IF(('Activity data'!AL18*EF!$H31)*kgtoGg=0,"NO",('Activity data'!AL18*EF!$H31)*kgtoGg)</f>
        <v>6.4142885399290181E-2</v>
      </c>
      <c r="T1406" s="27">
        <f>IF(('Activity data'!AM18*EF!$H31)*kgtoGg=0,"NO",('Activity data'!AM18*EF!$H31)*kgtoGg)</f>
        <v>6.6359383293416188E-2</v>
      </c>
      <c r="U1406" s="27">
        <f>IF(('Activity data'!AN18*EF!$H31)*kgtoGg=0,"NO",('Activity data'!AN18*EF!$H31)*kgtoGg)</f>
        <v>6.6302339828795992E-2</v>
      </c>
      <c r="V1406" s="27">
        <f>IF(('Activity data'!AO18*EF!$H31)*kgtoGg=0,"NO",('Activity data'!AO18*EF!$H31)*kgtoGg)</f>
        <v>6.4807977516126353E-2</v>
      </c>
      <c r="W1406" s="27">
        <f>IF(('Activity data'!AP18*EF!$H31)*kgtoGg=0,"NO",('Activity data'!AP18*EF!$H31)*kgtoGg)</f>
        <v>6.4004848357783417E-2</v>
      </c>
      <c r="X1406" s="27">
        <f>IF(('Activity data'!AQ18*EF!$H31)*kgtoGg=0,"NO",('Activity data'!AQ18*EF!$H31)*kgtoGg)</f>
        <v>6.3299861524207982E-2</v>
      </c>
      <c r="Y1406" s="27">
        <f>IF(('Activity data'!AR18*EF!$H31)*kgtoGg=0,"NO",('Activity data'!AR18*EF!$H31)*kgtoGg)</f>
        <v>6.2877551851946253E-2</v>
      </c>
      <c r="Z1406" s="27">
        <f>IF(('Activity data'!AS18*EF!$H31)*kgtoGg=0,"NO",('Activity data'!AS18*EF!$H31)*kgtoGg)</f>
        <v>6.2647145354183115E-2</v>
      </c>
      <c r="AA1406" s="27">
        <f>IF(('Activity data'!AT18*EF!$H31)*kgtoGg=0,"NO",('Activity data'!AT18*EF!$H31)*kgtoGg)</f>
        <v>6.2603812295499606E-2</v>
      </c>
      <c r="AB1406" s="27">
        <f>IF(('Activity data'!AU18*EF!$H31)*kgtoGg=0,"NO",('Activity data'!AU18*EF!$H31)*kgtoGg)</f>
        <v>6.2906841306743858E-2</v>
      </c>
      <c r="AC1406" s="27">
        <f>IF(('Activity data'!AV18*EF!$H31)*kgtoGg=0,"NO",('Activity data'!AV18*EF!$H31)*kgtoGg)</f>
        <v>6.3566433541897199E-2</v>
      </c>
      <c r="AD1406" s="27">
        <f>IF(('Activity data'!AW18*EF!$H31)*kgtoGg=0,"NO",('Activity data'!AW18*EF!$H31)*kgtoGg)</f>
        <v>6.4502568851143346E-2</v>
      </c>
      <c r="AE1406" s="27">
        <f>IF(('Activity data'!AX18*EF!$H31)*kgtoGg=0,"NO",('Activity data'!AX18*EF!$H31)*kgtoGg)</f>
        <v>6.5518436864470161E-2</v>
      </c>
      <c r="AF1406" s="27">
        <f>IF(('Activity data'!AY18*EF!$H31)*kgtoGg=0,"NO",('Activity data'!AY18*EF!$H31)*kgtoGg)</f>
        <v>6.6631441355005802E-2</v>
      </c>
      <c r="AG1406" s="27">
        <f>IF(('Activity data'!AZ18*EF!$H31)*kgtoGg=0,"NO",('Activity data'!AZ18*EF!$H31)*kgtoGg)</f>
        <v>6.8051683879430516E-2</v>
      </c>
      <c r="AH1406" s="27">
        <f>IF(('Activity data'!BA18*EF!$H31)*kgtoGg=0,"NO",('Activity data'!BA18*EF!$H31)*kgtoGg)</f>
        <v>6.9573588437664979E-2</v>
      </c>
      <c r="AI1406" s="27">
        <f>IF(('Activity data'!BB18*EF!$H31)*kgtoGg=0,"NO",('Activity data'!BB18*EF!$H31)*kgtoGg)</f>
        <v>7.1199668976426239E-2</v>
      </c>
      <c r="AJ1406" s="27">
        <f>IF(('Activity data'!BC18*EF!$H31)*kgtoGg=0,"NO",('Activity data'!BC18*EF!$H31)*kgtoGg)</f>
        <v>7.2944695440982463E-2</v>
      </c>
      <c r="AK1406" s="27">
        <f>IF(('Activity data'!BD18*EF!$H31)*kgtoGg=0,"NO",('Activity data'!BD18*EF!$H31)*kgtoGg)</f>
        <v>7.4759063362146105E-2</v>
      </c>
      <c r="AL1406" s="27">
        <f>IF(('Activity data'!BE18*EF!$H31)*kgtoGg=0,"NO",('Activity data'!BE18*EF!$H31)*kgtoGg)</f>
        <v>7.6541214075465408E-2</v>
      </c>
      <c r="AM1406" s="27">
        <f>IF(('Activity data'!BF18*EF!$H31)*kgtoGg=0,"NO",('Activity data'!BF18*EF!$H31)*kgtoGg)</f>
        <v>7.8253509361543294E-2</v>
      </c>
      <c r="AN1406" s="27">
        <f>IF(('Activity data'!BG18*EF!$H31)*kgtoGg=0,"NO",('Activity data'!BG18*EF!$H31)*kgtoGg)</f>
        <v>8.0032334512641051E-2</v>
      </c>
      <c r="AO1406" s="27">
        <f>IF(('Activity data'!BH18*EF!$H31)*kgtoGg=0,"NO",('Activity data'!BH18*EF!$H31)*kgtoGg)</f>
        <v>8.1680352340603682E-2</v>
      </c>
      <c r="AP1406" s="27">
        <f>IF(('Activity data'!BI18*EF!$H31)*kgtoGg=0,"NO",('Activity data'!BI18*EF!$H31)*kgtoGg)</f>
        <v>8.3370182399013615E-2</v>
      </c>
      <c r="AQ1406" s="27">
        <f>IF(('Activity data'!BJ18*EF!$H31)*kgtoGg=0,"NO",('Activity data'!BJ18*EF!$H31)*kgtoGg)</f>
        <v>8.5139194993663181E-2</v>
      </c>
      <c r="AR1406" s="27">
        <f>IF(('Activity data'!BK18*EF!$H31)*kgtoGg=0,"NO",('Activity data'!BK18*EF!$H31)*kgtoGg)</f>
        <v>8.699269344839361E-2</v>
      </c>
      <c r="AS1406" s="27">
        <f>IF(('Activity data'!BL18*EF!$H31)*kgtoGg=0,"NO",('Activity data'!BL18*EF!$H31)*kgtoGg)</f>
        <v>8.8935054953475728E-2</v>
      </c>
      <c r="AT1406" s="27">
        <f>IF(('Activity data'!BM18*EF!$H31)*kgtoGg=0,"NO",('Activity data'!BM18*EF!$H31)*kgtoGg)</f>
        <v>9.0724403571213114E-2</v>
      </c>
      <c r="AU1406" s="27">
        <f>IF(('Activity data'!BN18*EF!$H31)*kgtoGg=0,"NO",('Activity data'!BN18*EF!$H31)*kgtoGg)</f>
        <v>9.2598148462053789E-2</v>
      </c>
      <c r="AV1406" s="27">
        <f>IF(('Activity data'!BO18*EF!$H31)*kgtoGg=0,"NO",('Activity data'!BO18*EF!$H31)*kgtoGg)</f>
        <v>9.4638161556723804E-2</v>
      </c>
      <c r="AW1406" s="27">
        <f>IF(('Activity data'!BP18*EF!$H31)*kgtoGg=0,"NO",('Activity data'!BP18*EF!$H31)*kgtoGg)</f>
        <v>9.6802979358765362E-2</v>
      </c>
    </row>
    <row r="1407" spans="1:49" x14ac:dyDescent="0.25">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0.60475451589519702</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0.59374595963332344</v>
      </c>
      <c r="T1407" s="27">
        <f>IF(('Activity data'!AM19*EF!$H32)*kgtoGg=0,"NO",('Activity data'!AM19*EF!$H32)*kgtoGg)</f>
        <v>0.61510185994880018</v>
      </c>
      <c r="U1407" s="27">
        <f>IF(('Activity data'!AN19*EF!$H32)*kgtoGg=0,"NO",('Activity data'!AN19*EF!$H32)*kgtoGg)</f>
        <v>0.62499993716979774</v>
      </c>
      <c r="V1407" s="27">
        <f>IF(('Activity data'!AO19*EF!$H32)*kgtoGg=0,"NO",('Activity data'!AO19*EF!$H32)*kgtoGg)</f>
        <v>0.62757436654457688</v>
      </c>
      <c r="W1407" s="27">
        <f>IF(('Activity data'!AP19*EF!$H32)*kgtoGg=0,"NO",('Activity data'!AP19*EF!$H32)*kgtoGg)</f>
        <v>0.63395905480820369</v>
      </c>
      <c r="X1407" s="27">
        <f>IF(('Activity data'!AQ19*EF!$H32)*kgtoGg=0,"NO",('Activity data'!AQ19*EF!$H32)*kgtoGg)</f>
        <v>0.64098571522282144</v>
      </c>
      <c r="Y1407" s="27">
        <f>IF(('Activity data'!AR19*EF!$H32)*kgtoGg=0,"NO",('Activity data'!AR19*EF!$H32)*kgtoGg)</f>
        <v>0.64935248324987727</v>
      </c>
      <c r="Z1407" s="27">
        <f>IF(('Activity data'!AS19*EF!$H32)*kgtoGg=0,"NO",('Activity data'!AS19*EF!$H32)*kgtoGg)</f>
        <v>0.65866446707229387</v>
      </c>
      <c r="AA1407" s="27">
        <f>IF(('Activity data'!AT19*EF!$H32)*kgtoGg=0,"NO",('Activity data'!AT19*EF!$H32)*kgtoGg)</f>
        <v>0.66896441982909505</v>
      </c>
      <c r="AB1407" s="27">
        <f>IF(('Activity data'!AU19*EF!$H32)*kgtoGg=0,"NO",('Activity data'!AU19*EF!$H32)*kgtoGg)</f>
        <v>0.68127036759086557</v>
      </c>
      <c r="AC1407" s="27">
        <f>IF(('Activity data'!AV19*EF!$H32)*kgtoGg=0,"NO",('Activity data'!AV19*EF!$H32)*kgtoGg)</f>
        <v>0.69578711819602035</v>
      </c>
      <c r="AD1407" s="27">
        <f>IF(('Activity data'!AW19*EF!$H32)*kgtoGg=0,"NO",('Activity data'!AW19*EF!$H32)*kgtoGg)</f>
        <v>0.71216230365178079</v>
      </c>
      <c r="AE1407" s="27">
        <f>IF(('Activity data'!AX19*EF!$H32)*kgtoGg=0,"NO",('Activity data'!AX19*EF!$H32)*kgtoGg)</f>
        <v>0.72928847843162925</v>
      </c>
      <c r="AF1407" s="27">
        <f>IF(('Activity data'!AY19*EF!$H32)*kgtoGg=0,"NO",('Activity data'!AY19*EF!$H32)*kgtoGg)</f>
        <v>0.74731833546352189</v>
      </c>
      <c r="AG1407" s="27">
        <f>IF(('Activity data'!AZ19*EF!$H32)*kgtoGg=0,"NO",('Activity data'!AZ19*EF!$H32)*kgtoGg)</f>
        <v>0.76765599055514222</v>
      </c>
      <c r="AH1407" s="27">
        <f>IF(('Activity data'!BA19*EF!$H32)*kgtoGg=0,"NO",('Activity data'!BA19*EF!$H32)*kgtoGg)</f>
        <v>0.78907348125285737</v>
      </c>
      <c r="AI1407" s="27">
        <f>IF(('Activity data'!BB19*EF!$H32)*kgtoGg=0,"NO",('Activity data'!BB19*EF!$H32)*kgtoGg)</f>
        <v>0.81164820328771115</v>
      </c>
      <c r="AJ1407" s="27">
        <f>IF(('Activity data'!BC19*EF!$H32)*kgtoGg=0,"NO",('Activity data'!BC19*EF!$H32)*kgtoGg)</f>
        <v>0.8355278973713316</v>
      </c>
      <c r="AK1407" s="27">
        <f>IF(('Activity data'!BD19*EF!$H32)*kgtoGg=0,"NO",('Activity data'!BD19*EF!$H32)*kgtoGg)</f>
        <v>0.86041157800508183</v>
      </c>
      <c r="AL1407" s="27">
        <f>IF(('Activity data'!BE19*EF!$H32)*kgtoGg=0,"NO",('Activity data'!BE19*EF!$H32)*kgtoGg)</f>
        <v>0.88561667201804961</v>
      </c>
      <c r="AM1407" s="27">
        <f>IF(('Activity data'!BF19*EF!$H32)*kgtoGg=0,"NO",('Activity data'!BF19*EF!$H32)*kgtoGg)</f>
        <v>0.91087540031171421</v>
      </c>
      <c r="AN1407" s="27">
        <f>IF(('Activity data'!BG19*EF!$H32)*kgtoGg=0,"NO",('Activity data'!BG19*EF!$H32)*kgtoGg)</f>
        <v>0.93719126710747669</v>
      </c>
      <c r="AO1407" s="27">
        <f>IF(('Activity data'!BH19*EF!$H32)*kgtoGg=0,"NO",('Activity data'!BH19*EF!$H32)*kgtoGg)</f>
        <v>0.96310717691671177</v>
      </c>
      <c r="AP1407" s="27">
        <f>IF(('Activity data'!BI19*EF!$H32)*kgtoGg=0,"NO",('Activity data'!BI19*EF!$H32)*kgtoGg)</f>
        <v>0.98990787400485714</v>
      </c>
      <c r="AQ1407" s="27">
        <f>IF(('Activity data'!BJ19*EF!$H32)*kgtoGg=0,"NO",('Activity data'!BJ19*EF!$H32)*kgtoGg)</f>
        <v>1.0179213955755684</v>
      </c>
      <c r="AR1407" s="27">
        <f>IF(('Activity data'!BK19*EF!$H32)*kgtoGg=0,"NO",('Activity data'!BK19*EF!$H32)*kgtoGg)</f>
        <v>1.047235539230829</v>
      </c>
      <c r="AS1407" s="27">
        <f>IF(('Activity data'!BL19*EF!$H32)*kgtoGg=0,"NO",('Activity data'!BL19*EF!$H32)*kgtoGg)</f>
        <v>1.0779347403326329</v>
      </c>
      <c r="AT1407" s="27">
        <f>IF(('Activity data'!BM19*EF!$H32)*kgtoGg=0,"NO",('Activity data'!BM19*EF!$H32)*kgtoGg)</f>
        <v>1.1080747670252975</v>
      </c>
      <c r="AU1407" s="27">
        <f>IF(('Activity data'!BN19*EF!$H32)*kgtoGg=0,"NO",('Activity data'!BN19*EF!$H32)*kgtoGg)</f>
        <v>1.1396138266260938</v>
      </c>
      <c r="AV1407" s="27">
        <f>IF(('Activity data'!BO19*EF!$H32)*kgtoGg=0,"NO",('Activity data'!BO19*EF!$H32)*kgtoGg)</f>
        <v>1.1733190443821473</v>
      </c>
      <c r="AW1407" s="27">
        <f>IF(('Activity data'!BP19*EF!$H32)*kgtoGg=0,"NO",('Activity data'!BP19*EF!$H32)*kgtoGg)</f>
        <v>1.208922401682198</v>
      </c>
    </row>
    <row r="1408" spans="1:49" x14ac:dyDescent="0.25">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2.2910596881616563</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1.9290254090022454</v>
      </c>
      <c r="T1408" s="27">
        <f>IF(('Activity data'!AM20*EF!$H33)*kgtoGg=0,"NO",('Activity data'!AM20*EF!$H33)*kgtoGg)</f>
        <v>2.0721603762721794</v>
      </c>
      <c r="U1408" s="27">
        <f>IF(('Activity data'!AN20*EF!$H33)*kgtoGg=0,"NO",('Activity data'!AN20*EF!$H33)*kgtoGg)</f>
        <v>2.1116387319754453</v>
      </c>
      <c r="V1408" s="27">
        <f>IF(('Activity data'!AO20*EF!$H33)*kgtoGg=0,"NO",('Activity data'!AO20*EF!$H33)*kgtoGg)</f>
        <v>2.0814689805174984</v>
      </c>
      <c r="W1408" s="27">
        <f>IF(('Activity data'!AP20*EF!$H33)*kgtoGg=0,"NO",('Activity data'!AP20*EF!$H33)*kgtoGg)</f>
        <v>2.0816313202114962</v>
      </c>
      <c r="X1408" s="27">
        <f>IF(('Activity data'!AQ20*EF!$H33)*kgtoGg=0,"NO",('Activity data'!AQ20*EF!$H33)*kgtoGg)</f>
        <v>2.0848873315390253</v>
      </c>
      <c r="Y1408" s="27">
        <f>IF(('Activity data'!AR20*EF!$H33)*kgtoGg=0,"NO",('Activity data'!AR20*EF!$H33)*kgtoGg)</f>
        <v>2.1019366050515993</v>
      </c>
      <c r="Z1408" s="27">
        <f>IF(('Activity data'!AS20*EF!$H33)*kgtoGg=0,"NO",('Activity data'!AS20*EF!$H33)*kgtoGg)</f>
        <v>2.1286964302578189</v>
      </c>
      <c r="AA1408" s="27">
        <f>IF(('Activity data'!AT20*EF!$H33)*kgtoGg=0,"NO",('Activity data'!AT20*EF!$H33)*kgtoGg)</f>
        <v>2.1653238114410347</v>
      </c>
      <c r="AB1408" s="27">
        <f>IF(('Activity data'!AU20*EF!$H33)*kgtoGg=0,"NO",('Activity data'!AU20*EF!$H33)*kgtoGg)</f>
        <v>2.2204734624700375</v>
      </c>
      <c r="AC1408" s="27">
        <f>IF(('Activity data'!AV20*EF!$H33)*kgtoGg=0,"NO",('Activity data'!AV20*EF!$H33)*kgtoGg)</f>
        <v>2.2953594743770229</v>
      </c>
      <c r="AD1408" s="27">
        <f>IF(('Activity data'!AW20*EF!$H33)*kgtoGg=0,"NO",('Activity data'!AW20*EF!$H33)*kgtoGg)</f>
        <v>2.3864591752761957</v>
      </c>
      <c r="AE1408" s="27">
        <f>IF(('Activity data'!AX20*EF!$H33)*kgtoGg=0,"NO",('Activity data'!AX20*EF!$H33)*kgtoGg)</f>
        <v>2.4836950973349508</v>
      </c>
      <c r="AF1408" s="27">
        <f>IF(('Activity data'!AY20*EF!$H33)*kgtoGg=0,"NO",('Activity data'!AY20*EF!$H33)*kgtoGg)</f>
        <v>2.5882229276888769</v>
      </c>
      <c r="AG1408" s="27">
        <f>IF(('Activity data'!AZ20*EF!$H33)*kgtoGg=0,"NO",('Activity data'!AZ20*EF!$H33)*kgtoGg)</f>
        <v>2.7119724129624112</v>
      </c>
      <c r="AH1408" s="27">
        <f>IF(('Activity data'!BA20*EF!$H33)*kgtoGg=0,"NO",('Activity data'!BA20*EF!$H33)*kgtoGg)</f>
        <v>2.8440806469047257</v>
      </c>
      <c r="AI1408" s="27">
        <f>IF(('Activity data'!BB20*EF!$H33)*kgtoGg=0,"NO",('Activity data'!BB20*EF!$H33)*kgtoGg)</f>
        <v>2.9849440454697027</v>
      </c>
      <c r="AJ1408" s="27">
        <f>IF(('Activity data'!BC20*EF!$H33)*kgtoGg=0,"NO",('Activity data'!BC20*EF!$H33)*kgtoGg)</f>
        <v>3.1357331677554514</v>
      </c>
      <c r="AK1408" s="27">
        <f>IF(('Activity data'!BD20*EF!$H33)*kgtoGg=0,"NO",('Activity data'!BD20*EF!$H33)*kgtoGg)</f>
        <v>3.2939342554614459</v>
      </c>
      <c r="AL1408" s="27">
        <f>IF(('Activity data'!BE20*EF!$H33)*kgtoGg=0,"NO",('Activity data'!BE20*EF!$H33)*kgtoGg)</f>
        <v>3.4537806650739626</v>
      </c>
      <c r="AM1408" s="27">
        <f>IF(('Activity data'!BF20*EF!$H33)*kgtoGg=0,"NO",('Activity data'!BF20*EF!$H33)*kgtoGg)</f>
        <v>3.6130233904461213</v>
      </c>
      <c r="AN1408" s="27">
        <f>IF(('Activity data'!BG20*EF!$H33)*kgtoGg=0,"NO",('Activity data'!BG20*EF!$H33)*kgtoGg)</f>
        <v>3.7798456657596979</v>
      </c>
      <c r="AO1408" s="27">
        <f>IF(('Activity data'!BH20*EF!$H33)*kgtoGg=0,"NO",('Activity data'!BH20*EF!$H33)*kgtoGg)</f>
        <v>3.9424101344582398</v>
      </c>
      <c r="AP1408" s="27">
        <f>IF(('Activity data'!BI20*EF!$H33)*kgtoGg=0,"NO",('Activity data'!BI20*EF!$H33)*kgtoGg)</f>
        <v>4.11125647815427</v>
      </c>
      <c r="AQ1408" s="27">
        <f>IF(('Activity data'!BJ20*EF!$H33)*kgtoGg=0,"NO",('Activity data'!BJ20*EF!$H33)*kgtoGg)</f>
        <v>4.2889358799478661</v>
      </c>
      <c r="AR1408" s="27">
        <f>IF(('Activity data'!BK20*EF!$H33)*kgtoGg=0,"NO",('Activity data'!BK20*EF!$H33)*kgtoGg)</f>
        <v>4.47610389113167</v>
      </c>
      <c r="AS1408" s="27">
        <f>IF(('Activity data'!BL20*EF!$H33)*kgtoGg=0,"NO",('Activity data'!BL20*EF!$H33)*kgtoGg)</f>
        <v>4.6733862298936391</v>
      </c>
      <c r="AT1408" s="27">
        <f>IF(('Activity data'!BM20*EF!$H33)*kgtoGg=0,"NO",('Activity data'!BM20*EF!$H33)*kgtoGg)</f>
        <v>4.8652953211890697</v>
      </c>
      <c r="AU1408" s="27">
        <f>IF(('Activity data'!BN20*EF!$H33)*kgtoGg=0,"NO",('Activity data'!BN20*EF!$H33)*kgtoGg)</f>
        <v>5.0673001555176231</v>
      </c>
      <c r="AV1408" s="27">
        <f>IF(('Activity data'!BO20*EF!$H33)*kgtoGg=0,"NO",('Activity data'!BO20*EF!$H33)*kgtoGg)</f>
        <v>5.2852398392324584</v>
      </c>
      <c r="AW1408" s="27">
        <f>IF(('Activity data'!BP20*EF!$H33)*kgtoGg=0,"NO",('Activity data'!BP20*EF!$H33)*kgtoGg)</f>
        <v>5.5168903048159867</v>
      </c>
    </row>
    <row r="1409" spans="1:49" x14ac:dyDescent="0.25">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2.5198104828966564E-2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2.473941498472184E-2</v>
      </c>
      <c r="T1409" s="27">
        <f>IF(('Activity data'!AM21*EF!$H34)*kgtoGg=0,"NO",('Activity data'!AM21*EF!$H34)*kgtoGg)</f>
        <v>2.5629244164533362E-2</v>
      </c>
      <c r="U1409" s="27">
        <f>IF(('Activity data'!AN21*EF!$H34)*kgtoGg=0,"NO",('Activity data'!AN21*EF!$H34)*kgtoGg)</f>
        <v>2.6041664048741597E-2</v>
      </c>
      <c r="V1409" s="27">
        <f>IF(('Activity data'!AO21*EF!$H34)*kgtoGg=0,"NO",('Activity data'!AO21*EF!$H34)*kgtoGg)</f>
        <v>2.6148931939357391E-2</v>
      </c>
      <c r="W1409" s="27">
        <f>IF(('Activity data'!AP21*EF!$H34)*kgtoGg=0,"NO",('Activity data'!AP21*EF!$H34)*kgtoGg)</f>
        <v>2.6414960617008508E-2</v>
      </c>
      <c r="X1409" s="27">
        <f>IF(('Activity data'!AQ21*EF!$H34)*kgtoGg=0,"NO",('Activity data'!AQ21*EF!$H34)*kgtoGg)</f>
        <v>2.6707738134284252E-2</v>
      </c>
      <c r="Y1409" s="27">
        <f>IF(('Activity data'!AR21*EF!$H34)*kgtoGg=0,"NO",('Activity data'!AR21*EF!$H34)*kgtoGg)</f>
        <v>2.7056353468744913E-2</v>
      </c>
      <c r="Z1409" s="27">
        <f>IF(('Activity data'!AS21*EF!$H34)*kgtoGg=0,"NO",('Activity data'!AS21*EF!$H34)*kgtoGg)</f>
        <v>2.7444352794678932E-2</v>
      </c>
      <c r="AA1409" s="27">
        <f>IF(('Activity data'!AT21*EF!$H34)*kgtoGg=0,"NO",('Activity data'!AT21*EF!$H34)*kgtoGg)</f>
        <v>2.7873517492878988E-2</v>
      </c>
      <c r="AB1409" s="27">
        <f>IF(('Activity data'!AU21*EF!$H34)*kgtoGg=0,"NO",('Activity data'!AU21*EF!$H34)*kgtoGg)</f>
        <v>2.8386265316286095E-2</v>
      </c>
      <c r="AC1409" s="27">
        <f>IF(('Activity data'!AV21*EF!$H34)*kgtoGg=0,"NO",('Activity data'!AV21*EF!$H34)*kgtoGg)</f>
        <v>2.8991129924834207E-2</v>
      </c>
      <c r="AD1409" s="27">
        <f>IF(('Activity data'!AW21*EF!$H34)*kgtoGg=0,"NO",('Activity data'!AW21*EF!$H34)*kgtoGg)</f>
        <v>2.9673429318824225E-2</v>
      </c>
      <c r="AE1409" s="27">
        <f>IF(('Activity data'!AX21*EF!$H34)*kgtoGg=0,"NO",('Activity data'!AX21*EF!$H34)*kgtoGg)</f>
        <v>3.0387019934651243E-2</v>
      </c>
      <c r="AF1409" s="27">
        <f>IF(('Activity data'!AY21*EF!$H34)*kgtoGg=0,"NO",('Activity data'!AY21*EF!$H34)*kgtoGg)</f>
        <v>3.1138263977646775E-2</v>
      </c>
      <c r="AG1409" s="27">
        <f>IF(('Activity data'!AZ21*EF!$H34)*kgtoGg=0,"NO",('Activity data'!AZ21*EF!$H34)*kgtoGg)</f>
        <v>3.1985666273130958E-2</v>
      </c>
      <c r="AH1409" s="27">
        <f>IF(('Activity data'!BA21*EF!$H34)*kgtoGg=0,"NO",('Activity data'!BA21*EF!$H34)*kgtoGg)</f>
        <v>3.2878061718869082E-2</v>
      </c>
      <c r="AI1409" s="27">
        <f>IF(('Activity data'!BB21*EF!$H34)*kgtoGg=0,"NO",('Activity data'!BB21*EF!$H34)*kgtoGg)</f>
        <v>3.3818675136987997E-2</v>
      </c>
      <c r="AJ1409" s="27">
        <f>IF(('Activity data'!BC21*EF!$H34)*kgtoGg=0,"NO",('Activity data'!BC21*EF!$H34)*kgtoGg)</f>
        <v>3.4813662390472185E-2</v>
      </c>
      <c r="AK1409" s="27">
        <f>IF(('Activity data'!BD21*EF!$H34)*kgtoGg=0,"NO",('Activity data'!BD21*EF!$H34)*kgtoGg)</f>
        <v>3.5850482416878444E-2</v>
      </c>
      <c r="AL1409" s="27">
        <f>IF(('Activity data'!BE21*EF!$H34)*kgtoGg=0,"NO",('Activity data'!BE21*EF!$H34)*kgtoGg)</f>
        <v>3.6900694667418771E-2</v>
      </c>
      <c r="AM1409" s="27">
        <f>IF(('Activity data'!BF21*EF!$H34)*kgtoGg=0,"NO",('Activity data'!BF21*EF!$H34)*kgtoGg)</f>
        <v>3.79531416796548E-2</v>
      </c>
      <c r="AN1409" s="27">
        <f>IF(('Activity data'!BG21*EF!$H34)*kgtoGg=0,"NO",('Activity data'!BG21*EF!$H34)*kgtoGg)</f>
        <v>3.9049636129478232E-2</v>
      </c>
      <c r="AO1409" s="27">
        <f>IF(('Activity data'!BH21*EF!$H34)*kgtoGg=0,"NO",('Activity data'!BH21*EF!$H34)*kgtoGg)</f>
        <v>4.0129465704863039E-2</v>
      </c>
      <c r="AP1409" s="27">
        <f>IF(('Activity data'!BI21*EF!$H34)*kgtoGg=0,"NO",('Activity data'!BI21*EF!$H34)*kgtoGg)</f>
        <v>4.1246161416869084E-2</v>
      </c>
      <c r="AQ1409" s="27">
        <f>IF(('Activity data'!BJ21*EF!$H34)*kgtoGg=0,"NO",('Activity data'!BJ21*EF!$H34)*kgtoGg)</f>
        <v>4.2413391482315384E-2</v>
      </c>
      <c r="AR1409" s="27">
        <f>IF(('Activity data'!BK21*EF!$H34)*kgtoGg=0,"NO",('Activity data'!BK21*EF!$H34)*kgtoGg)</f>
        <v>4.3634814134617915E-2</v>
      </c>
      <c r="AS1409" s="27">
        <f>IF(('Activity data'!BL21*EF!$H34)*kgtoGg=0,"NO",('Activity data'!BL21*EF!$H34)*kgtoGg)</f>
        <v>4.4913947513859742E-2</v>
      </c>
      <c r="AT1409" s="27">
        <f>IF(('Activity data'!BM21*EF!$H34)*kgtoGg=0,"NO",('Activity data'!BM21*EF!$H34)*kgtoGg)</f>
        <v>4.6169781959387438E-2</v>
      </c>
      <c r="AU1409" s="27">
        <f>IF(('Activity data'!BN21*EF!$H34)*kgtoGg=0,"NO",('Activity data'!BN21*EF!$H34)*kgtoGg)</f>
        <v>4.7483909442753956E-2</v>
      </c>
      <c r="AV1409" s="27">
        <f>IF(('Activity data'!BO21*EF!$H34)*kgtoGg=0,"NO",('Activity data'!BO21*EF!$H34)*kgtoGg)</f>
        <v>4.8888293515922839E-2</v>
      </c>
      <c r="AW1409" s="27">
        <f>IF(('Activity data'!BP21*EF!$H34)*kgtoGg=0,"NO",('Activity data'!BP21*EF!$H34)*kgtoGg)</f>
        <v>5.0371766736758299E-2</v>
      </c>
    </row>
    <row r="1410" spans="1:49" x14ac:dyDescent="0.25">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9.5803753116994184E-2</v>
      </c>
      <c r="O1410" s="27">
        <f>IF(('Activity data'!AH22*EF!$H35)*kgtoGg=0,"NO",('Activity data'!AH22*EF!$H35)*kgtoGg)</f>
        <v>9.5460820340069114E-2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8.0376058708426956E-2</v>
      </c>
      <c r="T1410" s="27">
        <f>IF(('Activity data'!AM22*EF!$H35)*kgtoGg=0,"NO",('Activity data'!AM22*EF!$H35)*kgtoGg)</f>
        <v>8.6340015678007545E-2</v>
      </c>
      <c r="U1410" s="27">
        <f>IF(('Activity data'!AN22*EF!$H35)*kgtoGg=0,"NO",('Activity data'!AN22*EF!$H35)*kgtoGg)</f>
        <v>8.7984947165643632E-2</v>
      </c>
      <c r="V1410" s="27">
        <f>IF(('Activity data'!AO22*EF!$H35)*kgtoGg=0,"NO",('Activity data'!AO22*EF!$H35)*kgtoGg)</f>
        <v>8.6727874188229179E-2</v>
      </c>
      <c r="W1410" s="27">
        <f>IF(('Activity data'!AP22*EF!$H35)*kgtoGg=0,"NO",('Activity data'!AP22*EF!$H35)*kgtoGg)</f>
        <v>8.6734638342145773E-2</v>
      </c>
      <c r="X1410" s="27">
        <f>IF(('Activity data'!AQ22*EF!$H35)*kgtoGg=0,"NO",('Activity data'!AQ22*EF!$H35)*kgtoGg)</f>
        <v>8.6870305480792789E-2</v>
      </c>
      <c r="Y1410" s="27">
        <f>IF(('Activity data'!AR22*EF!$H35)*kgtoGg=0,"NO",('Activity data'!AR22*EF!$H35)*kgtoGg)</f>
        <v>8.7580691877150063E-2</v>
      </c>
      <c r="Z1410" s="27">
        <f>IF(('Activity data'!AS22*EF!$H35)*kgtoGg=0,"NO",('Activity data'!AS22*EF!$H35)*kgtoGg)</f>
        <v>8.8695684594075869E-2</v>
      </c>
      <c r="AA1410" s="27">
        <f>IF(('Activity data'!AT22*EF!$H35)*kgtoGg=0,"NO",('Activity data'!AT22*EF!$H35)*kgtoGg)</f>
        <v>9.0221825476709872E-2</v>
      </c>
      <c r="AB1410" s="27">
        <f>IF(('Activity data'!AU22*EF!$H35)*kgtoGg=0,"NO",('Activity data'!AU22*EF!$H35)*kgtoGg)</f>
        <v>9.2519727602918309E-2</v>
      </c>
      <c r="AC1410" s="27">
        <f>IF(('Activity data'!AV22*EF!$H35)*kgtoGg=0,"NO",('Activity data'!AV22*EF!$H35)*kgtoGg)</f>
        <v>9.5639978099042705E-2</v>
      </c>
      <c r="AD1410" s="27">
        <f>IF(('Activity data'!AW22*EF!$H35)*kgtoGg=0,"NO",('Activity data'!AW22*EF!$H35)*kgtoGg)</f>
        <v>9.943579896984156E-2</v>
      </c>
      <c r="AE1410" s="27">
        <f>IF(('Activity data'!AX22*EF!$H35)*kgtoGg=0,"NO",('Activity data'!AX22*EF!$H35)*kgtoGg)</f>
        <v>0.10348729572228972</v>
      </c>
      <c r="AF1410" s="27">
        <f>IF(('Activity data'!AY22*EF!$H35)*kgtoGg=0,"NO",('Activity data'!AY22*EF!$H35)*kgtoGg)</f>
        <v>0.10784262198703665</v>
      </c>
      <c r="AG1410" s="27">
        <f>IF(('Activity data'!AZ22*EF!$H35)*kgtoGg=0,"NO",('Activity data'!AZ22*EF!$H35)*kgtoGg)</f>
        <v>0.11299885054010057</v>
      </c>
      <c r="AH1410" s="27">
        <f>IF(('Activity data'!BA22*EF!$H35)*kgtoGg=0,"NO",('Activity data'!BA22*EF!$H35)*kgtoGg)</f>
        <v>0.11850336028769703</v>
      </c>
      <c r="AI1410" s="27">
        <f>IF(('Activity data'!BB22*EF!$H35)*kgtoGg=0,"NO",('Activity data'!BB22*EF!$H35)*kgtoGg)</f>
        <v>0.12437266856123773</v>
      </c>
      <c r="AJ1410" s="27">
        <f>IF(('Activity data'!BC22*EF!$H35)*kgtoGg=0,"NO",('Activity data'!BC22*EF!$H35)*kgtoGg)</f>
        <v>0.13065554865647727</v>
      </c>
      <c r="AK1410" s="27">
        <f>IF(('Activity data'!BD22*EF!$H35)*kgtoGg=0,"NO",('Activity data'!BD22*EF!$H35)*kgtoGg)</f>
        <v>0.13724726064422701</v>
      </c>
      <c r="AL1410" s="27">
        <f>IF(('Activity data'!BE22*EF!$H35)*kgtoGg=0,"NO",('Activity data'!BE22*EF!$H35)*kgtoGg)</f>
        <v>0.14390752771141524</v>
      </c>
      <c r="AM1410" s="27">
        <f>IF(('Activity data'!BF22*EF!$H35)*kgtoGg=0,"NO",('Activity data'!BF22*EF!$H35)*kgtoGg)</f>
        <v>0.15054264126858852</v>
      </c>
      <c r="AN1410" s="27">
        <f>IF(('Activity data'!BG22*EF!$H35)*kgtoGg=0,"NO",('Activity data'!BG22*EF!$H35)*kgtoGg)</f>
        <v>0.15749356940665424</v>
      </c>
      <c r="AO1410" s="27">
        <f>IF(('Activity data'!BH22*EF!$H35)*kgtoGg=0,"NO",('Activity data'!BH22*EF!$H35)*kgtoGg)</f>
        <v>0.16426708893576017</v>
      </c>
      <c r="AP1410" s="27">
        <f>IF(('Activity data'!BI22*EF!$H35)*kgtoGg=0,"NO",('Activity data'!BI22*EF!$H35)*kgtoGg)</f>
        <v>0.17130235325642809</v>
      </c>
      <c r="AQ1410" s="27">
        <f>IF(('Activity data'!BJ22*EF!$H35)*kgtoGg=0,"NO",('Activity data'!BJ22*EF!$H35)*kgtoGg)</f>
        <v>0.17870566166449456</v>
      </c>
      <c r="AR1410" s="27">
        <f>IF(('Activity data'!BK22*EF!$H35)*kgtoGg=0,"NO",('Activity data'!BK22*EF!$H35)*kgtoGg)</f>
        <v>0.18650432879715309</v>
      </c>
      <c r="AS1410" s="27">
        <f>IF(('Activity data'!BL22*EF!$H35)*kgtoGg=0,"NO",('Activity data'!BL22*EF!$H35)*kgtoGg)</f>
        <v>0.19472442624556849</v>
      </c>
      <c r="AT1410" s="27">
        <f>IF(('Activity data'!BM22*EF!$H35)*kgtoGg=0,"NO",('Activity data'!BM22*EF!$H35)*kgtoGg)</f>
        <v>0.2027206383828781</v>
      </c>
      <c r="AU1410" s="27">
        <f>IF(('Activity data'!BN22*EF!$H35)*kgtoGg=0,"NO",('Activity data'!BN22*EF!$H35)*kgtoGg)</f>
        <v>0.2111375064799012</v>
      </c>
      <c r="AV1410" s="27">
        <f>IF(('Activity data'!BO22*EF!$H35)*kgtoGg=0,"NO",('Activity data'!BO22*EF!$H35)*kgtoGg)</f>
        <v>0.22021832663468599</v>
      </c>
      <c r="AW1410" s="27">
        <f>IF(('Activity data'!BP22*EF!$H35)*kgtoGg=0,"NO",('Activity data'!BP22*EF!$H35)*kgtoGg)</f>
        <v>0.22987042936733301</v>
      </c>
    </row>
    <row r="1411" spans="1:49" x14ac:dyDescent="0.25">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5.9474079071945865E-2</v>
      </c>
      <c r="L1411" s="27">
        <f>IF(('Activity data'!AE5*EF!$H36*EF!$H54)*NtoN2O*kgtoGg=0,"NO",('Activity data'!AE5*EF!$H36*EF!$H54)*NtoN2O*kgtoGg)</f>
        <v>5.9806569587962537E-2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5.9455674798365013E-2</v>
      </c>
      <c r="T1411" s="27">
        <f>IF(('Activity data'!AM5*EF!$H36*EF!$H54)*NtoN2O*kgtoGg=0,"NO",('Activity data'!AM5*EF!$H36*EF!$H54)*NtoN2O*kgtoGg)</f>
        <v>6.0451967243316342E-2</v>
      </c>
      <c r="U1411" s="27">
        <f>IF(('Activity data'!AN5*EF!$H36*EF!$H54)*NtoN2O*kgtoGg=0,"NO",('Activity data'!AN5*EF!$H36*EF!$H54)*NtoN2O*kgtoGg)</f>
        <v>6.0766078623677403E-2</v>
      </c>
      <c r="V1411" s="27">
        <f>IF(('Activity data'!AO5*EF!$H36*EF!$H54)*NtoN2O*kgtoGg=0,"NO",('Activity data'!AO5*EF!$H36*EF!$H54)*NtoN2O*kgtoGg)</f>
        <v>6.066593992199025E-2</v>
      </c>
      <c r="W1411" s="27">
        <f>IF(('Activity data'!AP5*EF!$H36*EF!$H54)*NtoN2O*kgtoGg=0,"NO",('Activity data'!AP5*EF!$H36*EF!$H54)*NtoN2O*kgtoGg)</f>
        <v>6.0809114383009413E-2</v>
      </c>
      <c r="X1411" s="27">
        <f>IF(('Activity data'!AQ5*EF!$H36*EF!$H54)*NtoN2O*kgtoGg=0,"NO",('Activity data'!AQ5*EF!$H36*EF!$H54)*NtoN2O*kgtoGg)</f>
        <v>6.100366299603751E-2</v>
      </c>
      <c r="Y1411" s="27">
        <f>IF(('Activity data'!AR5*EF!$H36*EF!$H54)*NtoN2O*kgtoGg=0,"NO",('Activity data'!AR5*EF!$H36*EF!$H54)*NtoN2O*kgtoGg)</f>
        <v>6.1277074183990775E-2</v>
      </c>
      <c r="Z1411" s="27">
        <f>IF(('Activity data'!AS5*EF!$H36*EF!$H54)*NtoN2O*kgtoGg=0,"NO",('Activity data'!AS5*EF!$H36*EF!$H54)*NtoN2O*kgtoGg)</f>
        <v>6.160586812377028E-2</v>
      </c>
      <c r="AA1411" s="27">
        <f>IF(('Activity data'!AT5*EF!$H36*EF!$H54)*NtoN2O*kgtoGg=0,"NO",('Activity data'!AT5*EF!$H36*EF!$H54)*NtoN2O*kgtoGg)</f>
        <v>6.1991300127351358E-2</v>
      </c>
      <c r="AB1411" s="27">
        <f>IF(('Activity data'!AU5*EF!$H36*EF!$H54)*NtoN2O*kgtoGg=0,"NO",('Activity data'!AU5*EF!$H36*EF!$H54)*NtoN2O*kgtoGg)</f>
        <v>6.248976898306801E-2</v>
      </c>
      <c r="AC1411" s="27">
        <f>IF(('Activity data'!AV5*EF!$H36*EF!$H54)*NtoN2O*kgtoGg=0,"NO",('Activity data'!AV5*EF!$H36*EF!$H54)*NtoN2O*kgtoGg)</f>
        <v>6.3111385034879647E-2</v>
      </c>
      <c r="AD1411" s="27">
        <f>IF(('Activity data'!AW5*EF!$H36*EF!$H54)*NtoN2O*kgtoGg=0,"NO",('Activity data'!AW5*EF!$H36*EF!$H54)*NtoN2O*kgtoGg)</f>
        <v>6.3834798962092945E-2</v>
      </c>
      <c r="AE1411" s="27">
        <f>IF(('Activity data'!AX5*EF!$H36*EF!$H54)*NtoN2O*kgtoGg=0,"NO",('Activity data'!AX5*EF!$H36*EF!$H54)*NtoN2O*kgtoGg)</f>
        <v>6.4597593140420823E-2</v>
      </c>
      <c r="AF1411" s="27">
        <f>IF(('Activity data'!AY5*EF!$H36*EF!$H54)*NtoN2O*kgtoGg=0,"NO",('Activity data'!AY5*EF!$H36*EF!$H54)*NtoN2O*kgtoGg)</f>
        <v>6.5407717765887455E-2</v>
      </c>
      <c r="AG1411" s="27">
        <f>IF(('Activity data'!AZ5*EF!$H36*EF!$H54)*NtoN2O*kgtoGg=0,"NO",('Activity data'!AZ5*EF!$H36*EF!$H54)*NtoN2O*kgtoGg)</f>
        <v>6.6341504779431473E-2</v>
      </c>
      <c r="AH1411" s="27">
        <f>IF(('Activity data'!BA5*EF!$H36*EF!$H54)*NtoN2O*kgtoGg=0,"NO",('Activity data'!BA5*EF!$H36*EF!$H54)*NtoN2O*kgtoGg)</f>
        <v>6.7330403439729181E-2</v>
      </c>
      <c r="AI1411" s="27">
        <f>IF(('Activity data'!BB5*EF!$H36*EF!$H54)*NtoN2O*kgtoGg=0,"NO",('Activity data'!BB5*EF!$H36*EF!$H54)*NtoN2O*kgtoGg)</f>
        <v>6.837825340455779E-2</v>
      </c>
      <c r="AJ1411" s="27">
        <f>IF(('Activity data'!BC5*EF!$H36*EF!$H54)*NtoN2O*kgtoGg=0,"NO",('Activity data'!BC5*EF!$H36*EF!$H54)*NtoN2O*kgtoGg)</f>
        <v>6.949219402221983E-2</v>
      </c>
      <c r="AK1411" s="27">
        <f>IF(('Activity data'!BD5*EF!$H36*EF!$H54)*NtoN2O*kgtoGg=0,"NO",('Activity data'!BD5*EF!$H36*EF!$H54)*NtoN2O*kgtoGg)</f>
        <v>7.0654806858806291E-2</v>
      </c>
      <c r="AL1411" s="27">
        <f>IF(('Activity data'!BE5*EF!$H36*EF!$H54)*NtoN2O*kgtoGg=0,"NO",('Activity data'!BE5*EF!$H36*EF!$H54)*NtoN2O*kgtoGg)</f>
        <v>7.182879608717245E-2</v>
      </c>
      <c r="AM1411" s="27">
        <f>IF(('Activity data'!BF5*EF!$H36*EF!$H54)*NtoN2O*kgtoGg=0,"NO",('Activity data'!BF5*EF!$H36*EF!$H54)*NtoN2O*kgtoGg)</f>
        <v>7.2999789176038873E-2</v>
      </c>
      <c r="AN1411" s="27">
        <f>IF(('Activity data'!BG5*EF!$H36*EF!$H54)*NtoN2O*kgtoGg=0,"NO",('Activity data'!BG5*EF!$H36*EF!$H54)*NtoN2O*kgtoGg)</f>
        <v>7.4221699981571645E-2</v>
      </c>
      <c r="AO1411" s="27">
        <f>IF(('Activity data'!BH5*EF!$H36*EF!$H54)*NtoN2O*kgtoGg=0,"NO",('Activity data'!BH5*EF!$H36*EF!$H54)*NtoN2O*kgtoGg)</f>
        <v>7.541600988185021E-2</v>
      </c>
      <c r="AP1411" s="27">
        <f>IF(('Activity data'!BI5*EF!$H36*EF!$H54)*NtoN2O*kgtoGg=0,"NO",('Activity data'!BI5*EF!$H36*EF!$H54)*NtoN2O*kgtoGg)</f>
        <v>7.6651170682367667E-2</v>
      </c>
      <c r="AQ1411" s="27">
        <f>IF(('Activity data'!BJ5*EF!$H36*EF!$H54)*NtoN2O*kgtoGg=0,"NO",('Activity data'!BJ5*EF!$H36*EF!$H54)*NtoN2O*kgtoGg)</f>
        <v>7.7944182647758153E-2</v>
      </c>
      <c r="AR1411" s="27">
        <f>IF(('Activity data'!BK5*EF!$H36*EF!$H54)*NtoN2O*kgtoGg=0,"NO",('Activity data'!BK5*EF!$H36*EF!$H54)*NtoN2O*kgtoGg)</f>
        <v>7.929894190918986E-2</v>
      </c>
      <c r="AS1411" s="27">
        <f>IF(('Activity data'!BL5*EF!$H36*EF!$H54)*NtoN2O*kgtoGg=0,"NO",('Activity data'!BL5*EF!$H36*EF!$H54)*NtoN2O*kgtoGg)</f>
        <v>8.0719108786434957E-2</v>
      </c>
      <c r="AT1411" s="27">
        <f>IF(('Activity data'!BM5*EF!$H36*EF!$H54)*NtoN2O*kgtoGg=0,"NO",('Activity data'!BM5*EF!$H36*EF!$H54)*NtoN2O*kgtoGg)</f>
        <v>8.2102038153258075E-2</v>
      </c>
      <c r="AU1411" s="27">
        <f>IF(('Activity data'!BN5*EF!$H36*EF!$H54)*NtoN2O*kgtoGg=0,"NO",('Activity data'!BN5*EF!$H36*EF!$H54)*NtoN2O*kgtoGg)</f>
        <v>8.3550657465590011E-2</v>
      </c>
      <c r="AV1411" s="27">
        <f>IF(('Activity data'!BO5*EF!$H36*EF!$H54)*NtoN2O*kgtoGg=0,"NO",('Activity data'!BO5*EF!$H36*EF!$H54)*NtoN2O*kgtoGg)</f>
        <v>8.5104479324389026E-2</v>
      </c>
      <c r="AW1411" s="27">
        <f>IF(('Activity data'!BP5*EF!$H36*EF!$H54)*NtoN2O*kgtoGg=0,"NO",('Activity data'!BP5*EF!$H36*EF!$H54)*NtoN2O*kgtoGg)</f>
        <v>8.6748447527684097E-2</v>
      </c>
    </row>
    <row r="1412" spans="1:49" x14ac:dyDescent="0.25">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0.26041511380118887</v>
      </c>
      <c r="L1412" s="27">
        <f>IF(('Activity data'!AE6*EF!$H37*EF!$H55)*NtoN2O*kgtoGg=0,"NO",('Activity data'!AE6*EF!$H37*EF!$H55)*NtoN2O*kgtoGg)</f>
        <v>0.26187096745907495</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0.2603345282574735</v>
      </c>
      <c r="T1412" s="27">
        <f>IF(('Activity data'!AM6*EF!$H37*EF!$H55)*NtoN2O*kgtoGg=0,"NO",('Activity data'!AM6*EF!$H37*EF!$H55)*NtoN2O*kgtoGg)</f>
        <v>0.26469692637241377</v>
      </c>
      <c r="U1412" s="27">
        <f>IF(('Activity data'!AN6*EF!$H37*EF!$H55)*NtoN2O*kgtoGg=0,"NO",('Activity data'!AN6*EF!$H37*EF!$H55)*NtoN2O*kgtoGg)</f>
        <v>0.26607230455631165</v>
      </c>
      <c r="V1412" s="27">
        <f>IF(('Activity data'!AO6*EF!$H37*EF!$H55)*NtoN2O*kgtoGg=0,"NO",('Activity data'!AO6*EF!$H37*EF!$H55)*NtoN2O*kgtoGg)</f>
        <v>0.2656338340191855</v>
      </c>
      <c r="W1412" s="27">
        <f>IF(('Activity data'!AP6*EF!$H37*EF!$H55)*NtoN2O*kgtoGg=0,"NO",('Activity data'!AP6*EF!$H37*EF!$H55)*NtoN2O*kgtoGg)</f>
        <v>0.26626074231506047</v>
      </c>
      <c r="X1412" s="27">
        <f>IF(('Activity data'!AQ6*EF!$H37*EF!$H55)*NtoN2O*kgtoGg=0,"NO",('Activity data'!AQ6*EF!$H37*EF!$H55)*NtoN2O*kgtoGg)</f>
        <v>0.26711259912381052</v>
      </c>
      <c r="Y1412" s="27">
        <f>IF(('Activity data'!AR6*EF!$H37*EF!$H55)*NtoN2O*kgtoGg=0,"NO",('Activity data'!AR6*EF!$H37*EF!$H55)*NtoN2O*kgtoGg)</f>
        <v>0.26830976613734653</v>
      </c>
      <c r="Z1412" s="27">
        <f>IF(('Activity data'!AS6*EF!$H37*EF!$H55)*NtoN2O*kgtoGg=0,"NO",('Activity data'!AS6*EF!$H37*EF!$H55)*NtoN2O*kgtoGg)</f>
        <v>0.26974943384773248</v>
      </c>
      <c r="AA1412" s="27">
        <f>IF(('Activity data'!AT6*EF!$H37*EF!$H55)*NtoN2O*kgtoGg=0,"NO",('Activity data'!AT6*EF!$H37*EF!$H55)*NtoN2O*kgtoGg)</f>
        <v>0.27143709880432254</v>
      </c>
      <c r="AB1412" s="27">
        <f>IF(('Activity data'!AU6*EF!$H37*EF!$H55)*NtoN2O*kgtoGg=0,"NO",('Activity data'!AU6*EF!$H37*EF!$H55)*NtoN2O*kgtoGg)</f>
        <v>0.27361971055406936</v>
      </c>
      <c r="AC1412" s="27">
        <f>IF(('Activity data'!AV6*EF!$H37*EF!$H55)*NtoN2O*kgtoGg=0,"NO",('Activity data'!AV6*EF!$H37*EF!$H55)*NtoN2O*kgtoGg)</f>
        <v>0.27634153857392568</v>
      </c>
      <c r="AD1412" s="27">
        <f>IF(('Activity data'!AW6*EF!$H37*EF!$H55)*NtoN2O*kgtoGg=0,"NO",('Activity data'!AW6*EF!$H37*EF!$H55)*NtoN2O*kgtoGg)</f>
        <v>0.27950910204225143</v>
      </c>
      <c r="AE1412" s="27">
        <f>IF(('Activity data'!AX6*EF!$H37*EF!$H55)*NtoN2O*kgtoGg=0,"NO",('Activity data'!AX6*EF!$H37*EF!$H55)*NtoN2O*kgtoGg)</f>
        <v>0.28284909714357687</v>
      </c>
      <c r="AF1412" s="27">
        <f>IF(('Activity data'!AY6*EF!$H37*EF!$H55)*NtoN2O*kgtoGg=0,"NO",('Activity data'!AY6*EF!$H37*EF!$H55)*NtoN2O*kgtoGg)</f>
        <v>0.28639633486168981</v>
      </c>
      <c r="AG1412" s="27">
        <f>IF(('Activity data'!AZ6*EF!$H37*EF!$H55)*NtoN2O*kgtoGg=0,"NO",('Activity data'!AZ6*EF!$H37*EF!$H55)*NtoN2O*kgtoGg)</f>
        <v>0.29048504468608194</v>
      </c>
      <c r="AH1412" s="27">
        <f>IF(('Activity data'!BA6*EF!$H37*EF!$H55)*NtoN2O*kgtoGg=0,"NO",('Activity data'!BA6*EF!$H37*EF!$H55)*NtoN2O*kgtoGg)</f>
        <v>0.29481506813794139</v>
      </c>
      <c r="AI1412" s="27">
        <f>IF(('Activity data'!BB6*EF!$H37*EF!$H55)*NtoN2O*kgtoGg=0,"NO",('Activity data'!BB6*EF!$H37*EF!$H55)*NtoN2O*kgtoGg)</f>
        <v>0.29940321766619754</v>
      </c>
      <c r="AJ1412" s="27">
        <f>IF(('Activity data'!BC6*EF!$H37*EF!$H55)*NtoN2O*kgtoGg=0,"NO",('Activity data'!BC6*EF!$H37*EF!$H55)*NtoN2O*kgtoGg)</f>
        <v>0.30428075385074782</v>
      </c>
      <c r="AK1412" s="27">
        <f>IF(('Activity data'!BD6*EF!$H37*EF!$H55)*NtoN2O*kgtoGg=0,"NO",('Activity data'!BD6*EF!$H37*EF!$H55)*NtoN2O*kgtoGg)</f>
        <v>0.30937140777714384</v>
      </c>
      <c r="AL1412" s="27">
        <f>IF(('Activity data'!BE6*EF!$H37*EF!$H55)*NtoN2O*kgtoGg=0,"NO",('Activity data'!BE6*EF!$H37*EF!$H55)*NtoN2O*kgtoGg)</f>
        <v>0.3145118747381625</v>
      </c>
      <c r="AM1412" s="27">
        <f>IF(('Activity data'!BF6*EF!$H37*EF!$H55)*NtoN2O*kgtoGg=0,"NO",('Activity data'!BF6*EF!$H37*EF!$H55)*NtoN2O*kgtoGg)</f>
        <v>0.31963922270648765</v>
      </c>
      <c r="AN1412" s="27">
        <f>IF(('Activity data'!BG6*EF!$H37*EF!$H55)*NtoN2O*kgtoGg=0,"NO",('Activity data'!BG6*EF!$H37*EF!$H55)*NtoN2O*kgtoGg)</f>
        <v>0.32498952062522957</v>
      </c>
      <c r="AO1412" s="27">
        <f>IF(('Activity data'!BH6*EF!$H37*EF!$H55)*NtoN2O*kgtoGg=0,"NO",('Activity data'!BH6*EF!$H37*EF!$H55)*NtoN2O*kgtoGg)</f>
        <v>0.33021896433328074</v>
      </c>
      <c r="AP1412" s="27">
        <f>IF(('Activity data'!BI6*EF!$H37*EF!$H55)*NtoN2O*kgtoGg=0,"NO",('Activity data'!BI6*EF!$H37*EF!$H55)*NtoN2O*kgtoGg)</f>
        <v>0.33562727910584594</v>
      </c>
      <c r="AQ1412" s="27">
        <f>IF(('Activity data'!BJ6*EF!$H37*EF!$H55)*NtoN2O*kgtoGg=0,"NO",('Activity data'!BJ6*EF!$H37*EF!$H55)*NtoN2O*kgtoGg)</f>
        <v>0.34128890284794944</v>
      </c>
      <c r="AR1412" s="27">
        <f>IF(('Activity data'!BK6*EF!$H37*EF!$H55)*NtoN2O*kgtoGg=0,"NO",('Activity data'!BK6*EF!$H37*EF!$H55)*NtoN2O*kgtoGg)</f>
        <v>0.34722089528472461</v>
      </c>
      <c r="AS1412" s="27">
        <f>IF(('Activity data'!BL6*EF!$H37*EF!$H55)*NtoN2O*kgtoGg=0,"NO",('Activity data'!BL6*EF!$H37*EF!$H55)*NtoN2O*kgtoGg)</f>
        <v>0.35343928360994897</v>
      </c>
      <c r="AT1412" s="27">
        <f>IF(('Activity data'!BM6*EF!$H37*EF!$H55)*NtoN2O*kgtoGg=0,"NO",('Activity data'!BM6*EF!$H37*EF!$H55)*NtoN2O*kgtoGg)</f>
        <v>0.35949462257542664</v>
      </c>
      <c r="AU1412" s="27">
        <f>IF(('Activity data'!BN6*EF!$H37*EF!$H55)*NtoN2O*kgtoGg=0,"NO",('Activity data'!BN6*EF!$H37*EF!$H55)*NtoN2O*kgtoGg)</f>
        <v>0.36583759364723029</v>
      </c>
      <c r="AV1412" s="27">
        <f>IF(('Activity data'!BO6*EF!$H37*EF!$H55)*NtoN2O*kgtoGg=0,"NO",('Activity data'!BO6*EF!$H37*EF!$H55)*NtoN2O*kgtoGg)</f>
        <v>0.3726412079696384</v>
      </c>
      <c r="AW1412" s="27">
        <f>IF(('Activity data'!BP6*EF!$H37*EF!$H55)*NtoN2O*kgtoGg=0,"NO",('Activity data'!BP6*EF!$H37*EF!$H55)*NtoN2O*kgtoGg)</f>
        <v>0.37983953997287506</v>
      </c>
    </row>
    <row r="1413" spans="1:49" x14ac:dyDescent="0.25">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1.1586934798802533E-2</v>
      </c>
      <c r="L1413" s="27">
        <f>IF(('Activity data'!AE7*EF!$H38*EF!$H56)*NtoN2O*kgtoGg=0,"NO",('Activity data'!AE7*EF!$H38*EF!$H56)*NtoN2O*kgtoGg)</f>
        <v>1.1651711689683767E-2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1.1583349217969196E-2</v>
      </c>
      <c r="T1413" s="27">
        <f>IF(('Activity data'!AM7*EF!$H38*EF!$H56)*NtoN2O*kgtoGg=0,"NO",('Activity data'!AM7*EF!$H38*EF!$H56)*NtoN2O*kgtoGg)</f>
        <v>1.1777450173886912E-2</v>
      </c>
      <c r="U1413" s="27">
        <f>IF(('Activity data'!AN7*EF!$H38*EF!$H56)*NtoN2O*kgtoGg=0,"NO",('Activity data'!AN7*EF!$H38*EF!$H56)*NtoN2O*kgtoGg)</f>
        <v>1.1838646381387711E-2</v>
      </c>
      <c r="V1413" s="27">
        <f>IF(('Activity data'!AO7*EF!$H38*EF!$H56)*NtoN2O*kgtoGg=0,"NO",('Activity data'!AO7*EF!$H38*EF!$H56)*NtoN2O*kgtoGg)</f>
        <v>1.1819137031677862E-2</v>
      </c>
      <c r="W1413" s="27">
        <f>IF(('Activity data'!AP7*EF!$H38*EF!$H56)*NtoN2O*kgtoGg=0,"NO",('Activity data'!AP7*EF!$H38*EF!$H56)*NtoN2O*kgtoGg)</f>
        <v>1.1847030748916861E-2</v>
      </c>
      <c r="X1413" s="27">
        <f>IF(('Activity data'!AQ7*EF!$H38*EF!$H56)*NtoN2O*kgtoGg=0,"NO",('Activity data'!AQ7*EF!$H38*EF!$H56)*NtoN2O*kgtoGg)</f>
        <v>1.1884933346645648E-2</v>
      </c>
      <c r="Y1413" s="27">
        <f>IF(('Activity data'!AR7*EF!$H38*EF!$H56)*NtoN2O*kgtoGg=0,"NO",('Activity data'!AR7*EF!$H38*EF!$H56)*NtoN2O*kgtoGg)</f>
        <v>1.1938200209411951E-2</v>
      </c>
      <c r="Z1413" s="27">
        <f>IF(('Activity data'!AS7*EF!$H38*EF!$H56)*NtoN2O*kgtoGg=0,"NO",('Activity data'!AS7*EF!$H38*EF!$H56)*NtoN2O*kgtoGg)</f>
        <v>1.2002256921208324E-2</v>
      </c>
      <c r="AA1413" s="27">
        <f>IF(('Activity data'!AT7*EF!$H38*EF!$H56)*NtoN2O*kgtoGg=0,"NO",('Activity data'!AT7*EF!$H38*EF!$H56)*NtoN2O*kgtoGg)</f>
        <v>1.2077348046023615E-2</v>
      </c>
      <c r="AB1413" s="27">
        <f>IF(('Activity data'!AU7*EF!$H38*EF!$H56)*NtoN2O*kgtoGg=0,"NO",('Activity data'!AU7*EF!$H38*EF!$H56)*NtoN2O*kgtoGg)</f>
        <v>1.2174461380446762E-2</v>
      </c>
      <c r="AC1413" s="27">
        <f>IF(('Activity data'!AV7*EF!$H38*EF!$H56)*NtoN2O*kgtoGg=0,"NO",('Activity data'!AV7*EF!$H38*EF!$H56)*NtoN2O*kgtoGg)</f>
        <v>1.2295566654788504E-2</v>
      </c>
      <c r="AD1413" s="27">
        <f>IF(('Activity data'!AW7*EF!$H38*EF!$H56)*NtoN2O*kgtoGg=0,"NO",('Activity data'!AW7*EF!$H38*EF!$H56)*NtoN2O*kgtoGg)</f>
        <v>1.2436504524495172E-2</v>
      </c>
      <c r="AE1413" s="27">
        <f>IF(('Activity data'!AX7*EF!$H38*EF!$H56)*NtoN2O*kgtoGg=0,"NO",('Activity data'!AX7*EF!$H38*EF!$H56)*NtoN2O*kgtoGg)</f>
        <v>1.2585114583652197E-2</v>
      </c>
      <c r="AF1413" s="27">
        <f>IF(('Activity data'!AY7*EF!$H38*EF!$H56)*NtoN2O*kgtoGg=0,"NO",('Activity data'!AY7*EF!$H38*EF!$H56)*NtoN2O*kgtoGg)</f>
        <v>1.2742945715477389E-2</v>
      </c>
      <c r="AG1413" s="27">
        <f>IF(('Activity data'!AZ7*EF!$H38*EF!$H56)*NtoN2O*kgtoGg=0,"NO",('Activity data'!AZ7*EF!$H38*EF!$H56)*NtoN2O*kgtoGg)</f>
        <v>1.2924869158609895E-2</v>
      </c>
      <c r="AH1413" s="27">
        <f>IF(('Activity data'!BA7*EF!$H38*EF!$H56)*NtoN2O*kgtoGg=0,"NO",('Activity data'!BA7*EF!$H38*EF!$H56)*NtoN2O*kgtoGg)</f>
        <v>1.3117529633194651E-2</v>
      </c>
      <c r="AI1413" s="27">
        <f>IF(('Activity data'!BB7*EF!$H38*EF!$H56)*NtoN2O*kgtoGg=0,"NO",('Activity data'!BB7*EF!$H38*EF!$H56)*NtoN2O*kgtoGg)</f>
        <v>1.3321675193930606E-2</v>
      </c>
      <c r="AJ1413" s="27">
        <f>IF(('Activity data'!BC7*EF!$H38*EF!$H56)*NtoN2O*kgtoGg=0,"NO",('Activity data'!BC7*EF!$H38*EF!$H56)*NtoN2O*kgtoGg)</f>
        <v>1.3538696752027769E-2</v>
      </c>
      <c r="AK1413" s="27">
        <f>IF(('Activity data'!BD7*EF!$H38*EF!$H56)*NtoN2O*kgtoGg=0,"NO",('Activity data'!BD7*EF!$H38*EF!$H56)*NtoN2O*kgtoGg)</f>
        <v>1.376520079116526E-2</v>
      </c>
      <c r="AL1413" s="27">
        <f>IF(('Activity data'!BE7*EF!$H38*EF!$H56)*NtoN2O*kgtoGg=0,"NO",('Activity data'!BE7*EF!$H38*EF!$H56)*NtoN2O*kgtoGg)</f>
        <v>1.3993921216194792E-2</v>
      </c>
      <c r="AM1413" s="27">
        <f>IF(('Activity data'!BF7*EF!$H38*EF!$H56)*NtoN2O*kgtoGg=0,"NO",('Activity data'!BF7*EF!$H38*EF!$H56)*NtoN2O*kgtoGg)</f>
        <v>1.4222057923517824E-2</v>
      </c>
      <c r="AN1413" s="27">
        <f>IF(('Activity data'!BG7*EF!$H38*EF!$H56)*NtoN2O*kgtoGg=0,"NO",('Activity data'!BG7*EF!$H38*EF!$H56)*NtoN2O*kgtoGg)</f>
        <v>1.4460114587102871E-2</v>
      </c>
      <c r="AO1413" s="27">
        <f>IF(('Activity data'!BH7*EF!$H38*EF!$H56)*NtoN2O*kgtoGg=0,"NO",('Activity data'!BH7*EF!$H38*EF!$H56)*NtoN2O*kgtoGg)</f>
        <v>1.4692793951962841E-2</v>
      </c>
      <c r="AP1413" s="27">
        <f>IF(('Activity data'!BI7*EF!$H38*EF!$H56)*NtoN2O*kgtoGg=0,"NO",('Activity data'!BI7*EF!$H38*EF!$H56)*NtoN2O*kgtoGg)</f>
        <v>1.493343202295036E-2</v>
      </c>
      <c r="AQ1413" s="27">
        <f>IF(('Activity data'!BJ7*EF!$H38*EF!$H56)*NtoN2O*kgtoGg=0,"NO",('Activity data'!BJ7*EF!$H38*EF!$H56)*NtoN2O*kgtoGg)</f>
        <v>1.5185340847279152E-2</v>
      </c>
      <c r="AR1413" s="27">
        <f>IF(('Activity data'!BK7*EF!$H38*EF!$H56)*NtoN2O*kgtoGg=0,"NO",('Activity data'!BK7*EF!$H38*EF!$H56)*NtoN2O*kgtoGg)</f>
        <v>1.5449279481979043E-2</v>
      </c>
      <c r="AS1413" s="27">
        <f>IF(('Activity data'!BL7*EF!$H38*EF!$H56)*NtoN2O*kgtoGg=0,"NO",('Activity data'!BL7*EF!$H38*EF!$H56)*NtoN2O*kgtoGg)</f>
        <v>1.57259610425317E-2</v>
      </c>
      <c r="AT1413" s="27">
        <f>IF(('Activity data'!BM7*EF!$H38*EF!$H56)*NtoN2O*kgtoGg=0,"NO",('Activity data'!BM7*EF!$H38*EF!$H56)*NtoN2O*kgtoGg)</f>
        <v>1.599538786939092E-2</v>
      </c>
      <c r="AU1413" s="27">
        <f>IF(('Activity data'!BN7*EF!$H38*EF!$H56)*NtoN2O*kgtoGg=0,"NO",('Activity data'!BN7*EF!$H38*EF!$H56)*NtoN2O*kgtoGg)</f>
        <v>1.6277612626498489E-2</v>
      </c>
      <c r="AV1413" s="27">
        <f>IF(('Activity data'!BO7*EF!$H38*EF!$H56)*NtoN2O*kgtoGg=0,"NO",('Activity data'!BO7*EF!$H38*EF!$H56)*NtoN2O*kgtoGg)</f>
        <v>1.6580333288134606E-2</v>
      </c>
      <c r="AW1413" s="27">
        <f>IF(('Activity data'!BP7*EF!$H38*EF!$H56)*NtoN2O*kgtoGg=0,"NO",('Activity data'!BP7*EF!$H38*EF!$H56)*NtoN2O*kgtoGg)</f>
        <v>1.690061655573832E-2</v>
      </c>
    </row>
    <row r="1414" spans="1:49" x14ac:dyDescent="0.25">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0.46906920988966821</v>
      </c>
      <c r="S1414" s="27">
        <f>IF(('Activity data'!AL8*EF!$H39*EF!$H57)*NtoN2O*kgtoGg=0,"NO",('Activity data'!AL8*EF!$H39*EF!$H57)*NtoN2O*kgtoGg)</f>
        <v>0.41625563284018546</v>
      </c>
      <c r="T1414" s="27">
        <f>IF(('Activity data'!AM8*EF!$H39*EF!$H57)*NtoN2O*kgtoGg=0,"NO",('Activity data'!AM8*EF!$H39*EF!$H57)*NtoN2O*kgtoGg)</f>
        <v>0.43182568050754744</v>
      </c>
      <c r="U1414" s="27">
        <f>IF(('Activity data'!AN8*EF!$H39*EF!$H57)*NtoN2O*kgtoGg=0,"NO",('Activity data'!AN8*EF!$H39*EF!$H57)*NtoN2O*kgtoGg)</f>
        <v>0.43276986250657662</v>
      </c>
      <c r="V1414" s="27">
        <f>IF(('Activity data'!AO8*EF!$H39*EF!$H57)*NtoN2O*kgtoGg=0,"NO",('Activity data'!AO8*EF!$H39*EF!$H57)*NtoN2O*kgtoGg)</f>
        <v>0.42451039024353943</v>
      </c>
      <c r="W1414" s="27">
        <f>IF(('Activity data'!AP8*EF!$H39*EF!$H57)*NtoN2O*kgtoGg=0,"NO",('Activity data'!AP8*EF!$H39*EF!$H57)*NtoN2O*kgtoGg)</f>
        <v>0.42069180034718484</v>
      </c>
      <c r="X1414" s="27">
        <f>IF(('Activity data'!AQ8*EF!$H39*EF!$H57)*NtoN2O*kgtoGg=0,"NO",('Activity data'!AQ8*EF!$H39*EF!$H57)*NtoN2O*kgtoGg)</f>
        <v>0.41748672112744412</v>
      </c>
      <c r="Y1414" s="27">
        <f>IF(('Activity data'!AR8*EF!$H39*EF!$H57)*NtoN2O*kgtoGg=0,"NO",('Activity data'!AR8*EF!$H39*EF!$H57)*NtoN2O*kgtoGg)</f>
        <v>0.41598667621140395</v>
      </c>
      <c r="Z1414" s="27">
        <f>IF(('Activity data'!AS8*EF!$H39*EF!$H57)*NtoN2O*kgtoGg=0,"NO",('Activity data'!AS8*EF!$H39*EF!$H57)*NtoN2O*kgtoGg)</f>
        <v>0.41562660460689055</v>
      </c>
      <c r="AA1414" s="27">
        <f>IF(('Activity data'!AT8*EF!$H39*EF!$H57)*NtoN2O*kgtoGg=0,"NO",('Activity data'!AT8*EF!$H39*EF!$H57)*NtoN2O*kgtoGg)</f>
        <v>0.41638478302253951</v>
      </c>
      <c r="AB1414" s="27">
        <f>IF(('Activity data'!AU8*EF!$H39*EF!$H57)*NtoN2O*kgtoGg=0,"NO",('Activity data'!AU8*EF!$H39*EF!$H57)*NtoN2O*kgtoGg)</f>
        <v>0.41929640578390009</v>
      </c>
      <c r="AC1414" s="27">
        <f>IF(('Activity data'!AV8*EF!$H39*EF!$H57)*NtoN2O*kgtoGg=0,"NO",('Activity data'!AV8*EF!$H39*EF!$H57)*NtoN2O*kgtoGg)</f>
        <v>0.42444171586713753</v>
      </c>
      <c r="AD1414" s="27">
        <f>IF(('Activity data'!AW8*EF!$H39*EF!$H57)*NtoN2O*kgtoGg=0,"NO",('Activity data'!AW8*EF!$H39*EF!$H57)*NtoN2O*kgtoGg)</f>
        <v>0.42769121343162542</v>
      </c>
      <c r="AE1414" s="27">
        <f>IF(('Activity data'!AX8*EF!$H39*EF!$H57)*NtoN2O*kgtoGg=0,"NO",('Activity data'!AX8*EF!$H39*EF!$H57)*NtoN2O*kgtoGg)</f>
        <v>0.43122464412194694</v>
      </c>
      <c r="AF1414" s="27">
        <f>IF(('Activity data'!AY8*EF!$H39*EF!$H57)*NtoN2O*kgtoGg=0,"NO",('Activity data'!AY8*EF!$H39*EF!$H57)*NtoN2O*kgtoGg)</f>
        <v>0.43513842510634143</v>
      </c>
      <c r="AG1414" s="27">
        <f>IF(('Activity data'!AZ8*EF!$H39*EF!$H57)*NtoN2O*kgtoGg=0,"NO",('Activity data'!AZ8*EF!$H39*EF!$H57)*NtoN2O*kgtoGg)</f>
        <v>0.44072443701805641</v>
      </c>
      <c r="AH1414" s="27">
        <f>IF(('Activity data'!BA8*EF!$H39*EF!$H57)*NtoN2O*kgtoGg=0,"NO",('Activity data'!BA8*EF!$H39*EF!$H57)*NtoN2O*kgtoGg)</f>
        <v>0.44666051556625885</v>
      </c>
      <c r="AI1414" s="27">
        <f>IF(('Activity data'!BB8*EF!$H39*EF!$H57)*NtoN2O*kgtoGg=0,"NO",('Activity data'!BB8*EF!$H39*EF!$H57)*NtoN2O*kgtoGg)</f>
        <v>0.45294268891437839</v>
      </c>
      <c r="AJ1414" s="27">
        <f>IF(('Activity data'!BC8*EF!$H39*EF!$H57)*NtoN2O*kgtoGg=0,"NO",('Activity data'!BC8*EF!$H39*EF!$H57)*NtoN2O*kgtoGg)</f>
        <v>0.45963621470445037</v>
      </c>
      <c r="AK1414" s="27">
        <f>IF(('Activity data'!BD8*EF!$H39*EF!$H57)*NtoN2O*kgtoGg=0,"NO",('Activity data'!BD8*EF!$H39*EF!$H57)*NtoN2O*kgtoGg)</f>
        <v>0.46641324596689721</v>
      </c>
      <c r="AL1414" s="27">
        <f>IF(('Activity data'!BE8*EF!$H39*EF!$H57)*NtoN2O*kgtoGg=0,"NO",('Activity data'!BE8*EF!$H39*EF!$H57)*NtoN2O*kgtoGg)</f>
        <v>0.47264962005514738</v>
      </c>
      <c r="AM1414" s="27">
        <f>IF(('Activity data'!BF8*EF!$H39*EF!$H57)*NtoN2O*kgtoGg=0,"NO",('Activity data'!BF8*EF!$H39*EF!$H57)*NtoN2O*kgtoGg)</f>
        <v>0.47812233722890674</v>
      </c>
      <c r="AN1414" s="27">
        <f>IF(('Activity data'!BG8*EF!$H39*EF!$H57)*NtoN2O*kgtoGg=0,"NO",('Activity data'!BG8*EF!$H39*EF!$H57)*NtoN2O*kgtoGg)</f>
        <v>0.48610117669198055</v>
      </c>
      <c r="AO1414" s="27">
        <f>IF(('Activity data'!BH8*EF!$H39*EF!$H57)*NtoN2O*kgtoGg=0,"NO",('Activity data'!BH8*EF!$H39*EF!$H57)*NtoN2O*kgtoGg)</f>
        <v>0.49310549660544545</v>
      </c>
      <c r="AP1414" s="27">
        <f>IF(('Activity data'!BI8*EF!$H39*EF!$H57)*NtoN2O*kgtoGg=0,"NO",('Activity data'!BI8*EF!$H39*EF!$H57)*NtoN2O*kgtoGg)</f>
        <v>0.50014466528570589</v>
      </c>
      <c r="AQ1414" s="27">
        <f>IF(('Activity data'!BJ8*EF!$H39*EF!$H57)*NtoN2O*kgtoGg=0,"NO",('Activity data'!BJ8*EF!$H39*EF!$H57)*NtoN2O*kgtoGg)</f>
        <v>0.50742581284770016</v>
      </c>
      <c r="AR1414" s="27">
        <f>IF(('Activity data'!BK8*EF!$H39*EF!$H57)*NtoN2O*kgtoGg=0,"NO",('Activity data'!BK8*EF!$H39*EF!$H57)*NtoN2O*kgtoGg)</f>
        <v>0.51496539369300465</v>
      </c>
      <c r="AS1414" s="27">
        <f>IF(('Activity data'!BL8*EF!$H39*EF!$H57)*NtoN2O*kgtoGg=0,"NO",('Activity data'!BL8*EF!$H39*EF!$H57)*NtoN2O*kgtoGg)</f>
        <v>0.5227731481986807</v>
      </c>
      <c r="AT1414" s="27">
        <f>IF(('Activity data'!BM8*EF!$H39*EF!$H57)*NtoN2O*kgtoGg=0,"NO",('Activity data'!BM8*EF!$H39*EF!$H57)*NtoN2O*kgtoGg)</f>
        <v>0.52946550826491434</v>
      </c>
      <c r="AU1414" s="27">
        <f>IF(('Activity data'!BN8*EF!$H39*EF!$H57)*NtoN2O*kgtoGg=0,"NO",('Activity data'!BN8*EF!$H39*EF!$H57)*NtoN2O*kgtoGg)</f>
        <v>0.53638897290676979</v>
      </c>
      <c r="AV1414" s="27">
        <f>IF(('Activity data'!BO8*EF!$H39*EF!$H57)*NtoN2O*kgtoGg=0,"NO",('Activity data'!BO8*EF!$H39*EF!$H57)*NtoN2O*kgtoGg)</f>
        <v>0.54398533982982011</v>
      </c>
      <c r="AW1414" s="27">
        <f>IF(('Activity data'!BP8*EF!$H39*EF!$H57)*NtoN2O*kgtoGg=0,"NO",('Activity data'!BP8*EF!$H39*EF!$H57)*NtoN2O*kgtoGg)</f>
        <v>0.55199781660523584</v>
      </c>
    </row>
    <row r="1415" spans="1:49" x14ac:dyDescent="0.25">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0.71847062359542524</v>
      </c>
      <c r="S1415" s="27">
        <f>IF(('Activity data'!AL9*EF!$H40*EF!$H58)*NtoN2O*kgtoGg=0,"NO",('Activity data'!AL9*EF!$H40*EF!$H58)*NtoN2O*kgtoGg)</f>
        <v>0.63757636996071732</v>
      </c>
      <c r="T1415" s="27">
        <f>IF(('Activity data'!AM9*EF!$H40*EF!$H58)*NtoN2O*kgtoGg=0,"NO",('Activity data'!AM9*EF!$H40*EF!$H58)*NtoN2O*kgtoGg)</f>
        <v>0.66142492284188215</v>
      </c>
      <c r="U1415" s="27">
        <f>IF(('Activity data'!AN9*EF!$H40*EF!$H58)*NtoN2O*kgtoGg=0,"NO",('Activity data'!AN9*EF!$H40*EF!$H58)*NtoN2O*kgtoGg)</f>
        <v>0.66287112100481371</v>
      </c>
      <c r="V1415" s="27">
        <f>IF(('Activity data'!AO9*EF!$H40*EF!$H58)*NtoN2O*kgtoGg=0,"NO",('Activity data'!AO9*EF!$H40*EF!$H58)*NtoN2O*kgtoGg)</f>
        <v>0.65022013462097228</v>
      </c>
      <c r="W1415" s="27">
        <f>IF(('Activity data'!AP9*EF!$H40*EF!$H58)*NtoN2O*kgtoGg=0,"NO",('Activity data'!AP9*EF!$H40*EF!$H58)*NtoN2O*kgtoGg)</f>
        <v>0.64437122233629163</v>
      </c>
      <c r="X1415" s="27">
        <f>IF(('Activity data'!AQ9*EF!$H40*EF!$H58)*NtoN2O*kgtoGg=0,"NO",('Activity data'!AQ9*EF!$H40*EF!$H58)*NtoN2O*kgtoGg)</f>
        <v>0.6394620208429308</v>
      </c>
      <c r="Y1415" s="27">
        <f>IF(('Activity data'!AR9*EF!$H40*EF!$H58)*NtoN2O*kgtoGg=0,"NO",('Activity data'!AR9*EF!$H40*EF!$H58)*NtoN2O*kgtoGg)</f>
        <v>0.63716441063205809</v>
      </c>
      <c r="Z1415" s="27">
        <f>IF(('Activity data'!AS9*EF!$H40*EF!$H58)*NtoN2O*kgtoGg=0,"NO",('Activity data'!AS9*EF!$H40*EF!$H58)*NtoN2O*kgtoGg)</f>
        <v>0.63661289101665963</v>
      </c>
      <c r="AA1415" s="27">
        <f>IF(('Activity data'!AT9*EF!$H40*EF!$H58)*NtoN2O*kgtoGg=0,"NO",('Activity data'!AT9*EF!$H40*EF!$H58)*NtoN2O*kgtoGg)</f>
        <v>0.63777418855570711</v>
      </c>
      <c r="AB1415" s="27">
        <f>IF(('Activity data'!AU9*EF!$H40*EF!$H58)*NtoN2O*kgtoGg=0,"NO",('Activity data'!AU9*EF!$H40*EF!$H58)*NtoN2O*kgtoGg)</f>
        <v>0.64223390447166229</v>
      </c>
      <c r="AC1415" s="27">
        <f>IF(('Activity data'!AV9*EF!$H40*EF!$H58)*NtoN2O*kgtoGg=0,"NO",('Activity data'!AV9*EF!$H40*EF!$H58)*NtoN2O*kgtoGg)</f>
        <v>0.65011494647176482</v>
      </c>
      <c r="AD1415" s="27">
        <f>IF(('Activity data'!AW9*EF!$H40*EF!$H58)*NtoN2O*kgtoGg=0,"NO",('Activity data'!AW9*EF!$H40*EF!$H58)*NtoN2O*kgtoGg)</f>
        <v>0.65509218328950125</v>
      </c>
      <c r="AE1415" s="27">
        <f>IF(('Activity data'!AX9*EF!$H40*EF!$H58)*NtoN2O*kgtoGg=0,"NO",('Activity data'!AX9*EF!$H40*EF!$H58)*NtoN2O*kgtoGg)</f>
        <v>0.6605043188506986</v>
      </c>
      <c r="AF1415" s="27">
        <f>IF(('Activity data'!AY9*EF!$H40*EF!$H58)*NtoN2O*kgtoGg=0,"NO",('Activity data'!AY9*EF!$H40*EF!$H58)*NtoN2O*kgtoGg)</f>
        <v>0.66649903478000705</v>
      </c>
      <c r="AG1415" s="27">
        <f>IF(('Activity data'!AZ9*EF!$H40*EF!$H58)*NtoN2O*kgtoGg=0,"NO",('Activity data'!AZ9*EF!$H40*EF!$H58)*NtoN2O*kgtoGg)</f>
        <v>0.67505509724798551</v>
      </c>
      <c r="AH1415" s="27">
        <f>IF(('Activity data'!BA9*EF!$H40*EF!$H58)*NtoN2O*kgtoGg=0,"NO",('Activity data'!BA9*EF!$H40*EF!$H58)*NtoN2O*kgtoGg)</f>
        <v>0.68414735477911104</v>
      </c>
      <c r="AI1415" s="27">
        <f>IF(('Activity data'!BB9*EF!$H40*EF!$H58)*NtoN2O*kgtoGg=0,"NO",('Activity data'!BB9*EF!$H40*EF!$H58)*NtoN2O*kgtoGg)</f>
        <v>0.69376972373404577</v>
      </c>
      <c r="AJ1415" s="27">
        <f>IF(('Activity data'!BC9*EF!$H40*EF!$H58)*NtoN2O*kgtoGg=0,"NO",('Activity data'!BC9*EF!$H40*EF!$H58)*NtoN2O*kgtoGg)</f>
        <v>0.70402215886952646</v>
      </c>
      <c r="AK1415" s="27">
        <f>IF(('Activity data'!BD9*EF!$H40*EF!$H58)*NtoN2O*kgtoGg=0,"NO",('Activity data'!BD9*EF!$H40*EF!$H58)*NtoN2O*kgtoGg)</f>
        <v>0.71440249885901574</v>
      </c>
      <c r="AL1415" s="27">
        <f>IF(('Activity data'!BE9*EF!$H40*EF!$H58)*NtoN2O*kgtoGg=0,"NO",('Activity data'!BE9*EF!$H40*EF!$H58)*NtoN2O*kgtoGg)</f>
        <v>0.72395471734978678</v>
      </c>
      <c r="AM1415" s="27">
        <f>IF(('Activity data'!BF9*EF!$H40*EF!$H58)*NtoN2O*kgtoGg=0,"NO",('Activity data'!BF9*EF!$H40*EF!$H58)*NtoN2O*kgtoGg)</f>
        <v>0.73233724691619606</v>
      </c>
      <c r="AN1415" s="27">
        <f>IF(('Activity data'!BG9*EF!$H40*EF!$H58)*NtoN2O*kgtoGg=0,"NO",('Activity data'!BG9*EF!$H40*EF!$H58)*NtoN2O*kgtoGg)</f>
        <v>0.74455838964681953</v>
      </c>
      <c r="AO1415" s="27">
        <f>IF(('Activity data'!BH9*EF!$H40*EF!$H58)*NtoN2O*kgtoGg=0,"NO",('Activity data'!BH9*EF!$H40*EF!$H58)*NtoN2O*kgtoGg)</f>
        <v>0.75528686636195619</v>
      </c>
      <c r="AP1415" s="27">
        <f>IF(('Activity data'!BI9*EF!$H40*EF!$H58)*NtoN2O*kgtoGg=0,"NO",('Activity data'!BI9*EF!$H40*EF!$H58)*NtoN2O*kgtoGg)</f>
        <v>0.7660687207337018</v>
      </c>
      <c r="AQ1415" s="27">
        <f>IF(('Activity data'!BJ9*EF!$H40*EF!$H58)*NtoN2O*kgtoGg=0,"NO",('Activity data'!BJ9*EF!$H40*EF!$H58)*NtoN2O*kgtoGg)</f>
        <v>0.77722121277338774</v>
      </c>
      <c r="AR1415" s="27">
        <f>IF(('Activity data'!BK9*EF!$H40*EF!$H58)*NtoN2O*kgtoGg=0,"NO",('Activity data'!BK9*EF!$H40*EF!$H58)*NtoN2O*kgtoGg)</f>
        <v>0.78876954559371559</v>
      </c>
      <c r="AS1415" s="27">
        <f>IF(('Activity data'!BL9*EF!$H40*EF!$H58)*NtoN2O*kgtoGg=0,"NO",('Activity data'!BL9*EF!$H40*EF!$H58)*NtoN2O*kgtoGg)</f>
        <v>0.80072863847447084</v>
      </c>
      <c r="AT1415" s="27">
        <f>IF(('Activity data'!BM9*EF!$H40*EF!$H58)*NtoN2O*kgtoGg=0,"NO",('Activity data'!BM9*EF!$H40*EF!$H58)*NtoN2O*kgtoGg)</f>
        <v>0.8109792880774217</v>
      </c>
      <c r="AU1415" s="27">
        <f>IF(('Activity data'!BN9*EF!$H40*EF!$H58)*NtoN2O*kgtoGg=0,"NO",('Activity data'!BN9*EF!$H40*EF!$H58)*NtoN2O*kgtoGg)</f>
        <v>0.82158391923589136</v>
      </c>
      <c r="AV1415" s="27">
        <f>IF(('Activity data'!BO9*EF!$H40*EF!$H58)*NtoN2O*kgtoGg=0,"NO",('Activity data'!BO9*EF!$H40*EF!$H58)*NtoN2O*kgtoGg)</f>
        <v>0.83321923096642969</v>
      </c>
      <c r="AW1415" s="27">
        <f>IF(('Activity data'!BP9*EF!$H40*EF!$H58)*NtoN2O*kgtoGg=0,"NO",('Activity data'!BP9*EF!$H40*EF!$H58)*NtoN2O*kgtoGg)</f>
        <v>0.84549189577581019</v>
      </c>
    </row>
    <row r="1416" spans="1:49" x14ac:dyDescent="0.25">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1.0806972456941148</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1.1399714801203364</v>
      </c>
      <c r="R1416" s="27">
        <f>IF(('Activity data'!AK10*EF!$H41*EF!$H59)*NtoN2O*kgtoGg=0,"NO",('Activity data'!AK10*EF!$H41*EF!$H59)*NtoN2O*kgtoGg)</f>
        <v>1.1622002864669057</v>
      </c>
      <c r="S1416" s="27">
        <f>IF(('Activity data'!AL10*EF!$H41*EF!$H59)*NtoN2O*kgtoGg=0,"NO",('Activity data'!AL10*EF!$H41*EF!$H59)*NtoN2O*kgtoGg)</f>
        <v>1.0730279236263234</v>
      </c>
      <c r="T1416" s="27">
        <f>IF(('Activity data'!AM10*EF!$H41*EF!$H59)*NtoN2O*kgtoGg=0,"NO",('Activity data'!AM10*EF!$H41*EF!$H59)*NtoN2O*kgtoGg)</f>
        <v>1.1399836803648578</v>
      </c>
      <c r="U1416" s="27">
        <f>IF(('Activity data'!AN10*EF!$H41*EF!$H59)*NtoN2O*kgtoGg=0,"NO",('Activity data'!AN10*EF!$H41*EF!$H59)*NtoN2O*kgtoGg)</f>
        <v>1.1696235962340178</v>
      </c>
      <c r="V1416" s="27">
        <f>IF(('Activity data'!AO10*EF!$H41*EF!$H59)*NtoN2O*kgtoGg=0,"NO",('Activity data'!AO10*EF!$H41*EF!$H59)*NtoN2O*kgtoGg)</f>
        <v>1.1742166812929704</v>
      </c>
      <c r="W1416" s="27">
        <f>IF(('Activity data'!AP10*EF!$H41*EF!$H59)*NtoN2O*kgtoGg=0,"NO",('Activity data'!AP10*EF!$H41*EF!$H59)*NtoN2O*kgtoGg)</f>
        <v>1.1906320978964438</v>
      </c>
      <c r="X1416" s="27">
        <f>IF(('Activity data'!AQ10*EF!$H41*EF!$H59)*NtoN2O*kgtoGg=0,"NO",('Activity data'!AQ10*EF!$H41*EF!$H59)*NtoN2O*kgtoGg)</f>
        <v>1.2086554142510495</v>
      </c>
      <c r="Y1416" s="27">
        <f>IF(('Activity data'!AR10*EF!$H41*EF!$H59)*NtoN2O*kgtoGg=0,"NO",('Activity data'!AR10*EF!$H41*EF!$H59)*NtoN2O*kgtoGg)</f>
        <v>1.2316496153579204</v>
      </c>
      <c r="Z1416" s="27">
        <f>IF(('Activity data'!AS10*EF!$H41*EF!$H59)*NtoN2O*kgtoGg=0,"NO",('Activity data'!AS10*EF!$H41*EF!$H59)*NtoN2O*kgtoGg)</f>
        <v>1.258255330154235</v>
      </c>
      <c r="AA1416" s="27">
        <f>IF(('Activity data'!AT10*EF!$H41*EF!$H59)*NtoN2O*kgtoGg=0,"NO",('Activity data'!AT10*EF!$H41*EF!$H59)*NtoN2O*kgtoGg)</f>
        <v>1.2886505984138643</v>
      </c>
      <c r="AB1416" s="27">
        <f>IF(('Activity data'!AU10*EF!$H41*EF!$H59)*NtoN2O*kgtoGg=0,"NO",('Activity data'!AU10*EF!$H41*EF!$H59)*NtoN2O*kgtoGg)</f>
        <v>1.3263568789383806</v>
      </c>
      <c r="AC1416" s="27">
        <f>IF(('Activity data'!AV10*EF!$H41*EF!$H59)*NtoN2O*kgtoGg=0,"NO",('Activity data'!AV10*EF!$H41*EF!$H59)*NtoN2O*kgtoGg)</f>
        <v>1.3721025217002476</v>
      </c>
      <c r="AD1416" s="27">
        <f>IF(('Activity data'!AW10*EF!$H41*EF!$H59)*NtoN2O*kgtoGg=0,"NO",('Activity data'!AW10*EF!$H41*EF!$H59)*NtoN2O*kgtoGg)</f>
        <v>1.4284582496070619</v>
      </c>
      <c r="AE1416" s="27">
        <f>IF(('Activity data'!AX10*EF!$H41*EF!$H59)*NtoN2O*kgtoGg=0,"NO",('Activity data'!AX10*EF!$H41*EF!$H59)*NtoN2O*kgtoGg)</f>
        <v>1.4881141333678853</v>
      </c>
      <c r="AF1416" s="27">
        <f>IF(('Activity data'!AY10*EF!$H41*EF!$H59)*NtoN2O*kgtoGg=0,"NO",('Activity data'!AY10*EF!$H41*EF!$H59)*NtoN2O*kgtoGg)</f>
        <v>1.5516408950610387</v>
      </c>
      <c r="AG1416" s="27">
        <f>IF(('Activity data'!AZ10*EF!$H41*EF!$H59)*NtoN2O*kgtoGg=0,"NO",('Activity data'!AZ10*EF!$H41*EF!$H59)*NtoN2O*kgtoGg)</f>
        <v>1.6240766416178025</v>
      </c>
      <c r="AH1416" s="27">
        <f>IF(('Activity data'!BA10*EF!$H41*EF!$H59)*NtoN2O*kgtoGg=0,"NO",('Activity data'!BA10*EF!$H41*EF!$H59)*NtoN2O*kgtoGg)</f>
        <v>1.7011625484502222</v>
      </c>
      <c r="AI1416" s="27">
        <f>IF(('Activity data'!BB10*EF!$H41*EF!$H59)*NtoN2O*kgtoGg=0,"NO",('Activity data'!BB10*EF!$H41*EF!$H59)*NtoN2O*kgtoGg)</f>
        <v>1.7832094854123086</v>
      </c>
      <c r="AJ1416" s="27">
        <f>IF(('Activity data'!BC10*EF!$H41*EF!$H59)*NtoN2O*kgtoGg=0,"NO",('Activity data'!BC10*EF!$H41*EF!$H59)*NtoN2O*kgtoGg)</f>
        <v>1.8708328528345561</v>
      </c>
      <c r="AK1416" s="27">
        <f>IF(('Activity data'!BD10*EF!$H41*EF!$H59)*NtoN2O*kgtoGg=0,"NO",('Activity data'!BD10*EF!$H41*EF!$H59)*NtoN2O*kgtoGg)</f>
        <v>1.9630568988587167</v>
      </c>
      <c r="AL1416" s="27">
        <f>IF(('Activity data'!BE10*EF!$H41*EF!$H59)*NtoN2O*kgtoGg=0,"NO",('Activity data'!BE10*EF!$H41*EF!$H59)*NtoN2O*kgtoGg)</f>
        <v>2.0574589959193124</v>
      </c>
      <c r="AM1416" s="27">
        <f>IF(('Activity data'!BF10*EF!$H41*EF!$H59)*NtoN2O*kgtoGg=0,"NO",('Activity data'!BF10*EF!$H41*EF!$H59)*NtoN2O*kgtoGg)</f>
        <v>2.1530717969647006</v>
      </c>
      <c r="AN1416" s="27">
        <f>IF(('Activity data'!BG10*EF!$H41*EF!$H59)*NtoN2O*kgtoGg=0,"NO",('Activity data'!BG10*EF!$H41*EF!$H59)*NtoN2O*kgtoGg)</f>
        <v>2.250765166821143</v>
      </c>
      <c r="AO1416" s="27">
        <f>IF(('Activity data'!BH10*EF!$H41*EF!$H59)*NtoN2O*kgtoGg=0,"NO",('Activity data'!BH10*EF!$H41*EF!$H59)*NtoN2O*kgtoGg)</f>
        <v>2.3478404843934655</v>
      </c>
      <c r="AP1416" s="27">
        <f>IF(('Activity data'!BI10*EF!$H41*EF!$H59)*NtoN2O*kgtoGg=0,"NO",('Activity data'!BI10*EF!$H41*EF!$H59)*NtoN2O*kgtoGg)</f>
        <v>2.4490417385947705</v>
      </c>
      <c r="AQ1416" s="27">
        <f>IF(('Activity data'!BJ10*EF!$H41*EF!$H59)*NtoN2O*kgtoGg=0,"NO",('Activity data'!BJ10*EF!$H41*EF!$H59)*NtoN2O*kgtoGg)</f>
        <v>2.5556234786795033</v>
      </c>
      <c r="AR1416" s="27">
        <f>IF(('Activity data'!BK10*EF!$H41*EF!$H59)*NtoN2O*kgtoGg=0,"NO",('Activity data'!BK10*EF!$H41*EF!$H59)*NtoN2O*kgtoGg)</f>
        <v>2.6679858346100067</v>
      </c>
      <c r="AS1416" s="27">
        <f>IF(('Activity data'!BL10*EF!$H41*EF!$H59)*NtoN2O*kgtoGg=0,"NO",('Activity data'!BL10*EF!$H41*EF!$H59)*NtoN2O*kgtoGg)</f>
        <v>2.7865239982889407</v>
      </c>
      <c r="AT1416" s="27">
        <f>IF(('Activity data'!BM10*EF!$H41*EF!$H59)*NtoN2O*kgtoGg=0,"NO",('Activity data'!BM10*EF!$H41*EF!$H59)*NtoN2O*kgtoGg)</f>
        <v>2.9040204576293536</v>
      </c>
      <c r="AU1416" s="27">
        <f>IF(('Activity data'!BN10*EF!$H41*EF!$H59)*NtoN2O*kgtoGg=0,"NO",('Activity data'!BN10*EF!$H41*EF!$H59)*NtoN2O*kgtoGg)</f>
        <v>3.0278086268273436</v>
      </c>
      <c r="AV1416" s="27">
        <f>IF(('Activity data'!BO10*EF!$H41*EF!$H59)*NtoN2O*kgtoGg=0,"NO",('Activity data'!BO10*EF!$H41*EF!$H59)*NtoN2O*kgtoGg)</f>
        <v>3.1608379845335159</v>
      </c>
      <c r="AW1416" s="27">
        <f>IF(('Activity data'!BP10*EF!$H41*EF!$H59)*NtoN2O*kgtoGg=0,"NO",('Activity data'!BP10*EF!$H41*EF!$H59)*NtoN2O*kgtoGg)</f>
        <v>3.3022096925832507</v>
      </c>
    </row>
    <row r="1417" spans="1:49" x14ac:dyDescent="0.25">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0.11888455997286118</v>
      </c>
      <c r="T1417" s="27">
        <f>IF(('Activity data'!AM11*EF!$H42*EF!$H60)*NtoN2O*kgtoGg=0,"NO",('Activity data'!AM11*EF!$H42*EF!$H60)*NtoN2O*kgtoGg)</f>
        <v>0.11896261577939746</v>
      </c>
      <c r="U1417" s="27">
        <f>IF(('Activity data'!AN11*EF!$H42*EF!$H60)*NtoN2O*kgtoGg=0,"NO",('Activity data'!AN11*EF!$H42*EF!$H60)*NtoN2O*kgtoGg)</f>
        <v>0.11892218599760222</v>
      </c>
      <c r="V1417" s="27">
        <f>IF(('Activity data'!AO11*EF!$H42*EF!$H60)*NtoN2O*kgtoGg=0,"NO",('Activity data'!AO11*EF!$H42*EF!$H60)*NtoN2O*kgtoGg)</f>
        <v>0.11891064770528544</v>
      </c>
      <c r="W1417" s="27">
        <f>IF(('Activity data'!AP11*EF!$H42*EF!$H60)*NtoN2O*kgtoGg=0,"NO",('Activity data'!AP11*EF!$H42*EF!$H60)*NtoN2O*kgtoGg)</f>
        <v>0.11903395070385182</v>
      </c>
      <c r="X1417" s="27">
        <f>IF(('Activity data'!AQ11*EF!$H42*EF!$H60)*NtoN2O*kgtoGg=0,"NO",('Activity data'!AQ11*EF!$H42*EF!$H60)*NtoN2O*kgtoGg)</f>
        <v>0.11923395119710907</v>
      </c>
      <c r="Y1417" s="27">
        <f>IF(('Activity data'!AR11*EF!$H42*EF!$H60)*NtoN2O*kgtoGg=0,"NO",('Activity data'!AR11*EF!$H42*EF!$H60)*NtoN2O*kgtoGg)</f>
        <v>0.11942411379575778</v>
      </c>
      <c r="Z1417" s="27">
        <f>IF(('Activity data'!AS11*EF!$H42*EF!$H60)*NtoN2O*kgtoGg=0,"NO",('Activity data'!AS11*EF!$H42*EF!$H60)*NtoN2O*kgtoGg)</f>
        <v>0.11960643697150085</v>
      </c>
      <c r="AA1417" s="27">
        <f>IF(('Activity data'!AT11*EF!$H42*EF!$H60)*NtoN2O*kgtoGg=0,"NO",('Activity data'!AT11*EF!$H42*EF!$H60)*NtoN2O*kgtoGg)</f>
        <v>0.11978007317047795</v>
      </c>
      <c r="AB1417" s="27">
        <f>IF(('Activity data'!AU11*EF!$H42*EF!$H60)*NtoN2O*kgtoGg=0,"NO",('Activity data'!AU11*EF!$H42*EF!$H60)*NtoN2O*kgtoGg)</f>
        <v>0.11994892516148623</v>
      </c>
      <c r="AC1417" s="27">
        <f>IF(('Activity data'!AV11*EF!$H42*EF!$H60)*NtoN2O*kgtoGg=0,"NO",('Activity data'!AV11*EF!$H42*EF!$H60)*NtoN2O*kgtoGg)</f>
        <v>0.12011612727676894</v>
      </c>
      <c r="AD1417" s="27">
        <f>IF(('Activity data'!AW11*EF!$H42*EF!$H60)*NtoN2O*kgtoGg=0,"NO",('Activity data'!AW11*EF!$H42*EF!$H60)*NtoN2O*kgtoGg)</f>
        <v>0.12028086074895929</v>
      </c>
      <c r="AE1417" s="27">
        <f>IF(('Activity data'!AX11*EF!$H42*EF!$H60)*NtoN2O*kgtoGg=0,"NO",('Activity data'!AX11*EF!$H42*EF!$H60)*NtoN2O*kgtoGg)</f>
        <v>0.12044336569342395</v>
      </c>
      <c r="AF1417" s="27">
        <f>IF(('Activity data'!AY11*EF!$H42*EF!$H60)*NtoN2O*kgtoGg=0,"NO",('Activity data'!AY11*EF!$H42*EF!$H60)*NtoN2O*kgtoGg)</f>
        <v>0.12060435109292991</v>
      </c>
      <c r="AG1417" s="27">
        <f>IF(('Activity data'!AZ11*EF!$H42*EF!$H60)*NtoN2O*kgtoGg=0,"NO",('Activity data'!AZ11*EF!$H42*EF!$H60)*NtoN2O*kgtoGg)</f>
        <v>0.12076479279582561</v>
      </c>
      <c r="AH1417" s="27">
        <f>IF(('Activity data'!BA11*EF!$H42*EF!$H60)*NtoN2O*kgtoGg=0,"NO",('Activity data'!BA11*EF!$H42*EF!$H60)*NtoN2O*kgtoGg)</f>
        <v>0.12092335648513543</v>
      </c>
      <c r="AI1417" s="27">
        <f>IF(('Activity data'!BB11*EF!$H42*EF!$H60)*NtoN2O*kgtoGg=0,"NO",('Activity data'!BB11*EF!$H42*EF!$H60)*NtoN2O*kgtoGg)</f>
        <v>0.1210820496781512</v>
      </c>
      <c r="AJ1417" s="27">
        <f>IF(('Activity data'!BC11*EF!$H42*EF!$H60)*NtoN2O*kgtoGg=0,"NO",('Activity data'!BC11*EF!$H42*EF!$H60)*NtoN2O*kgtoGg)</f>
        <v>0.12123921402019595</v>
      </c>
      <c r="AK1417" s="27">
        <f>IF(('Activity data'!BD11*EF!$H42*EF!$H60)*NtoN2O*kgtoGg=0,"NO",('Activity data'!BD11*EF!$H42*EF!$H60)*NtoN2O*kgtoGg)</f>
        <v>0.12139085367547189</v>
      </c>
      <c r="AL1417" s="27">
        <f>IF(('Activity data'!BE11*EF!$H42*EF!$H60)*NtoN2O*kgtoGg=0,"NO",('Activity data'!BE11*EF!$H42*EF!$H60)*NtoN2O*kgtoGg)</f>
        <v>0.12153554376658857</v>
      </c>
      <c r="AM1417" s="27">
        <f>IF(('Activity data'!BF11*EF!$H42*EF!$H60)*NtoN2O*kgtoGg=0,"NO",('Activity data'!BF11*EF!$H42*EF!$H60)*NtoN2O*kgtoGg)</f>
        <v>0.12167338249519187</v>
      </c>
      <c r="AN1417" s="27">
        <f>IF(('Activity data'!BG11*EF!$H42*EF!$H60)*NtoN2O*kgtoGg=0,"NO",('Activity data'!BG11*EF!$H42*EF!$H60)*NtoN2O*kgtoGg)</f>
        <v>0.12180709588138768</v>
      </c>
      <c r="AO1417" s="27">
        <f>IF(('Activity data'!BH11*EF!$H42*EF!$H60)*NtoN2O*kgtoGg=0,"NO",('Activity data'!BH11*EF!$H42*EF!$H60)*NtoN2O*kgtoGg)</f>
        <v>0.12193147057438727</v>
      </c>
      <c r="AP1417" s="27">
        <f>IF(('Activity data'!BI11*EF!$H42*EF!$H60)*NtoN2O*kgtoGg=0,"NO",('Activity data'!BI11*EF!$H42*EF!$H60)*NtoN2O*kgtoGg)</f>
        <v>0.12204743883303182</v>
      </c>
      <c r="AQ1417" s="27">
        <f>IF(('Activity data'!BJ11*EF!$H42*EF!$H60)*NtoN2O*kgtoGg=0,"NO",('Activity data'!BJ11*EF!$H42*EF!$H60)*NtoN2O*kgtoGg)</f>
        <v>0.1221553911377424</v>
      </c>
      <c r="AR1417" s="27">
        <f>IF(('Activity data'!BK11*EF!$H42*EF!$H60)*NtoN2O*kgtoGg=0,"NO",('Activity data'!BK11*EF!$H42*EF!$H60)*NtoN2O*kgtoGg)</f>
        <v>0.12225368568590833</v>
      </c>
      <c r="AS1417" s="27">
        <f>IF(('Activity data'!BL11*EF!$H42*EF!$H60)*NtoN2O*kgtoGg=0,"NO",('Activity data'!BL11*EF!$H42*EF!$H60)*NtoN2O*kgtoGg)</f>
        <v>0.12234051689113715</v>
      </c>
      <c r="AT1417" s="27">
        <f>IF(('Activity data'!BM11*EF!$H42*EF!$H60)*NtoN2O*kgtoGg=0,"NO",('Activity data'!BM11*EF!$H42*EF!$H60)*NtoN2O*kgtoGg)</f>
        <v>0.12241192155130047</v>
      </c>
      <c r="AU1417" s="27">
        <f>IF(('Activity data'!BN11*EF!$H42*EF!$H60)*NtoN2O*kgtoGg=0,"NO",('Activity data'!BN11*EF!$H42*EF!$H60)*NtoN2O*kgtoGg)</f>
        <v>0.12247195550900628</v>
      </c>
      <c r="AV1417" s="27">
        <f>IF(('Activity data'!BO11*EF!$H42*EF!$H60)*NtoN2O*kgtoGg=0,"NO",('Activity data'!BO11*EF!$H42*EF!$H60)*NtoN2O*kgtoGg)</f>
        <v>0.12252227431416789</v>
      </c>
      <c r="AW1417" s="27">
        <f>IF(('Activity data'!BP11*EF!$H42*EF!$H60)*NtoN2O*kgtoGg=0,"NO",('Activity data'!BP11*EF!$H42*EF!$H60)*NtoN2O*kgtoGg)</f>
        <v>0.12256050316428918</v>
      </c>
    </row>
    <row r="1418" spans="1:49" x14ac:dyDescent="0.25">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6.3572501203204429E-2</v>
      </c>
      <c r="T1418" s="27">
        <f>IF(('Activity data'!AM12*EF!$H43*EF!$H61)*NtoN2O*kgtoGg=0,"NO",('Activity data'!AM12*EF!$H43*EF!$H61)*NtoN2O*kgtoGg)</f>
        <v>6.361424087786087E-2</v>
      </c>
      <c r="U1418" s="27">
        <f>IF(('Activity data'!AN12*EF!$H43*EF!$H61)*NtoN2O*kgtoGg=0,"NO",('Activity data'!AN12*EF!$H43*EF!$H61)*NtoN2O*kgtoGg)</f>
        <v>6.3592621397985521E-2</v>
      </c>
      <c r="V1418" s="27">
        <f>IF(('Activity data'!AO12*EF!$H43*EF!$H61)*NtoN2O*kgtoGg=0,"NO",('Activity data'!AO12*EF!$H43*EF!$H61)*NtoN2O*kgtoGg)</f>
        <v>6.3586451394897173E-2</v>
      </c>
      <c r="W1418" s="27">
        <f>IF(('Activity data'!AP12*EF!$H43*EF!$H61)*NtoN2O*kgtoGg=0,"NO",('Activity data'!AP12*EF!$H43*EF!$H61)*NtoN2O*kgtoGg)</f>
        <v>6.3652386618331655E-2</v>
      </c>
      <c r="X1418" s="27">
        <f>IF(('Activity data'!AQ12*EF!$H43*EF!$H61)*NtoN2O*kgtoGg=0,"NO",('Activity data'!AQ12*EF!$H43*EF!$H61)*NtoN2O*kgtoGg)</f>
        <v>6.3759335170785733E-2</v>
      </c>
      <c r="Y1418" s="27">
        <f>IF(('Activity data'!AR12*EF!$H43*EF!$H61)*NtoN2O*kgtoGg=0,"NO",('Activity data'!AR12*EF!$H43*EF!$H61)*NtoN2O*kgtoGg)</f>
        <v>6.3861022993276367E-2</v>
      </c>
      <c r="Z1418" s="27">
        <f>IF(('Activity data'!AS12*EF!$H43*EF!$H61)*NtoN2O*kgtoGg=0,"NO",('Activity data'!AS12*EF!$H43*EF!$H61)*NtoN2O*kgtoGg)</f>
        <v>6.3958518751446689E-2</v>
      </c>
      <c r="AA1418" s="27">
        <f>IF(('Activity data'!AT12*EF!$H43*EF!$H61)*NtoN2O*kgtoGg=0,"NO",('Activity data'!AT12*EF!$H43*EF!$H61)*NtoN2O*kgtoGg)</f>
        <v>6.4051369223122004E-2</v>
      </c>
      <c r="AB1418" s="27">
        <f>IF(('Activity data'!AU12*EF!$H43*EF!$H61)*NtoN2O*kgtoGg=0,"NO",('Activity data'!AU12*EF!$H43*EF!$H61)*NtoN2O*kgtoGg)</f>
        <v>6.4141661380522325E-2</v>
      </c>
      <c r="AC1418" s="27">
        <f>IF(('Activity data'!AV12*EF!$H43*EF!$H61)*NtoN2O*kgtoGg=0,"NO",('Activity data'!AV12*EF!$H43*EF!$H61)*NtoN2O*kgtoGg)</f>
        <v>6.4231071280995658E-2</v>
      </c>
      <c r="AD1418" s="27">
        <f>IF(('Activity data'!AW12*EF!$H43*EF!$H61)*NtoN2O*kgtoGg=0,"NO",('Activity data'!AW12*EF!$H43*EF!$H61)*NtoN2O*kgtoGg)</f>
        <v>6.4319161095698393E-2</v>
      </c>
      <c r="AE1418" s="27">
        <f>IF(('Activity data'!AX12*EF!$H43*EF!$H61)*NtoN2O*kgtoGg=0,"NO",('Activity data'!AX12*EF!$H43*EF!$H61)*NtoN2O*kgtoGg)</f>
        <v>6.4406059224268356E-2</v>
      </c>
      <c r="AF1418" s="27">
        <f>IF(('Activity data'!AY12*EF!$H43*EF!$H61)*NtoN2O*kgtoGg=0,"NO",('Activity data'!AY12*EF!$H43*EF!$H61)*NtoN2O*kgtoGg)</f>
        <v>6.4492144789173769E-2</v>
      </c>
      <c r="AG1418" s="27">
        <f>IF(('Activity data'!AZ12*EF!$H43*EF!$H61)*NtoN2O*kgtoGg=0,"NO",('Activity data'!AZ12*EF!$H43*EF!$H61)*NtoN2O*kgtoGg)</f>
        <v>6.4577939616968963E-2</v>
      </c>
      <c r="AH1418" s="27">
        <f>IF(('Activity data'!BA12*EF!$H43*EF!$H61)*NtoN2O*kgtoGg=0,"NO",('Activity data'!BA12*EF!$H43*EF!$H61)*NtoN2O*kgtoGg)</f>
        <v>6.4662730193068466E-2</v>
      </c>
      <c r="AI1418" s="27">
        <f>IF(('Activity data'!BB12*EF!$H43*EF!$H61)*NtoN2O*kgtoGg=0,"NO",('Activity data'!BB12*EF!$H43*EF!$H61)*NtoN2O*kgtoGg)</f>
        <v>6.4747590020166598E-2</v>
      </c>
      <c r="AJ1418" s="27">
        <f>IF(('Activity data'!BC12*EF!$H43*EF!$H61)*NtoN2O*kgtoGg=0,"NO",('Activity data'!BC12*EF!$H43*EF!$H61)*NtoN2O*kgtoGg)</f>
        <v>6.4831632307289694E-2</v>
      </c>
      <c r="AK1418" s="27">
        <f>IF(('Activity data'!BD12*EF!$H43*EF!$H61)*NtoN2O*kgtoGg=0,"NO",('Activity data'!BD12*EF!$H43*EF!$H61)*NtoN2O*kgtoGg)</f>
        <v>6.4912720315435421E-2</v>
      </c>
      <c r="AL1418" s="27">
        <f>IF(('Activity data'!BE12*EF!$H43*EF!$H61)*NtoN2O*kgtoGg=0,"NO",('Activity data'!BE12*EF!$H43*EF!$H61)*NtoN2O*kgtoGg)</f>
        <v>6.4990092103611341E-2</v>
      </c>
      <c r="AM1418" s="27">
        <f>IF(('Activity data'!BF12*EF!$H43*EF!$H61)*NtoN2O*kgtoGg=0,"NO",('Activity data'!BF12*EF!$H43*EF!$H61)*NtoN2O*kgtoGg)</f>
        <v>6.5063800184307283E-2</v>
      </c>
      <c r="AN1418" s="27">
        <f>IF(('Activity data'!BG12*EF!$H43*EF!$H61)*NtoN2O*kgtoGg=0,"NO",('Activity data'!BG12*EF!$H43*EF!$H61)*NtoN2O*kgtoGg)</f>
        <v>6.5135302273449533E-2</v>
      </c>
      <c r="AO1418" s="27">
        <f>IF(('Activity data'!BH12*EF!$H43*EF!$H61)*NtoN2O*kgtoGg=0,"NO",('Activity data'!BH12*EF!$H43*EF!$H61)*NtoN2O*kgtoGg)</f>
        <v>6.5201810576312164E-2</v>
      </c>
      <c r="AP1418" s="27">
        <f>IF(('Activity data'!BI12*EF!$H43*EF!$H61)*NtoN2O*kgtoGg=0,"NO",('Activity data'!BI12*EF!$H43*EF!$H61)*NtoN2O*kgtoGg)</f>
        <v>6.5263823610333532E-2</v>
      </c>
      <c r="AQ1418" s="27">
        <f>IF(('Activity data'!BJ12*EF!$H43*EF!$H61)*NtoN2O*kgtoGg=0,"NO",('Activity data'!BJ12*EF!$H43*EF!$H61)*NtoN2O*kgtoGg)</f>
        <v>6.5321550181577703E-2</v>
      </c>
      <c r="AR1418" s="27">
        <f>IF(('Activity data'!BK12*EF!$H43*EF!$H61)*NtoN2O*kgtoGg=0,"NO",('Activity data'!BK12*EF!$H43*EF!$H61)*NtoN2O*kgtoGg)</f>
        <v>6.5374112350146701E-2</v>
      </c>
      <c r="AS1418" s="27">
        <f>IF(('Activity data'!BL12*EF!$H43*EF!$H61)*NtoN2O*kgtoGg=0,"NO",('Activity data'!BL12*EF!$H43*EF!$H61)*NtoN2O*kgtoGg)</f>
        <v>6.5420544594166852E-2</v>
      </c>
      <c r="AT1418" s="27">
        <f>IF(('Activity data'!BM12*EF!$H43*EF!$H61)*NtoN2O*kgtoGg=0,"NO",('Activity data'!BM12*EF!$H43*EF!$H61)*NtoN2O*kgtoGg)</f>
        <v>6.5458727625211252E-2</v>
      </c>
      <c r="AU1418" s="27">
        <f>IF(('Activity data'!BN12*EF!$H43*EF!$H61)*NtoN2O*kgtoGg=0,"NO",('Activity data'!BN12*EF!$H43*EF!$H61)*NtoN2O*kgtoGg)</f>
        <v>6.5490830270410583E-2</v>
      </c>
      <c r="AV1418" s="27">
        <f>IF(('Activity data'!BO12*EF!$H43*EF!$H61)*NtoN2O*kgtoGg=0,"NO",('Activity data'!BO12*EF!$H43*EF!$H61)*NtoN2O*kgtoGg)</f>
        <v>6.551773782091512E-2</v>
      </c>
      <c r="AW1418" s="27">
        <f>IF(('Activity data'!BP12*EF!$H43*EF!$H61)*NtoN2O*kgtoGg=0,"NO",('Activity data'!BP12*EF!$H43*EF!$H61)*NtoN2O*kgtoGg)</f>
        <v>6.553818037141021E-2</v>
      </c>
    </row>
    <row r="1419" spans="1:49" x14ac:dyDescent="0.25">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1.4951101535927771E-2</v>
      </c>
      <c r="T1419" s="27">
        <f>IF(('Activity data'!AM13*EF!$H44*EF!$H62)*NtoN2O*kgtoGg=0,"NO",('Activity data'!AM13*EF!$H44*EF!$H62)*NtoN2O*kgtoGg)</f>
        <v>1.4975369144029959E-2</v>
      </c>
      <c r="U1419" s="27">
        <f>IF(('Activity data'!AN13*EF!$H44*EF!$H62)*NtoN2O*kgtoGg=0,"NO",('Activity data'!AN13*EF!$H44*EF!$H62)*NtoN2O*kgtoGg)</f>
        <v>1.4975896946057863E-2</v>
      </c>
      <c r="V1419" s="27">
        <f>IF(('Activity data'!AO13*EF!$H44*EF!$H62)*NtoN2O*kgtoGg=0,"NO",('Activity data'!AO13*EF!$H44*EF!$H62)*NtoN2O*kgtoGg)</f>
        <v>1.4980982185767223E-2</v>
      </c>
      <c r="W1419" s="27">
        <f>IF(('Activity data'!AP13*EF!$H44*EF!$H62)*NtoN2O*kgtoGg=0,"NO",('Activity data'!AP13*EF!$H44*EF!$H62)*NtoN2O*kgtoGg)</f>
        <v>1.5010771698457163E-2</v>
      </c>
      <c r="X1419" s="27">
        <f>IF(('Activity data'!AQ13*EF!$H44*EF!$H62)*NtoN2O*kgtoGg=0,"NO",('Activity data'!AQ13*EF!$H44*EF!$H62)*NtoN2O*kgtoGg)</f>
        <v>1.5054156746356703E-2</v>
      </c>
      <c r="Y1419" s="27">
        <f>IF(('Activity data'!AR13*EF!$H44*EF!$H62)*NtoN2O*kgtoGg=0,"NO",('Activity data'!AR13*EF!$H44*EF!$H62)*NtoN2O*kgtoGg)</f>
        <v>1.5094768252804678E-2</v>
      </c>
      <c r="Z1419" s="27">
        <f>IF(('Activity data'!AS13*EF!$H44*EF!$H62)*NtoN2O*kgtoGg=0,"NO",('Activity data'!AS13*EF!$H44*EF!$H62)*NtoN2O*kgtoGg)</f>
        <v>1.5133061962526291E-2</v>
      </c>
      <c r="AA1419" s="27">
        <f>IF(('Activity data'!AT13*EF!$H44*EF!$H62)*NtoN2O*kgtoGg=0,"NO",('Activity data'!AT13*EF!$H44*EF!$H62)*NtoN2O*kgtoGg)</f>
        <v>1.5168947692397513E-2</v>
      </c>
      <c r="AB1419" s="27">
        <f>IF(('Activity data'!AU13*EF!$H44*EF!$H62)*NtoN2O*kgtoGg=0,"NO",('Activity data'!AU13*EF!$H44*EF!$H62)*NtoN2O*kgtoGg)</f>
        <v>1.520322131033853E-2</v>
      </c>
      <c r="AC1419" s="27">
        <f>IF(('Activity data'!AV13*EF!$H44*EF!$H62)*NtoN2O*kgtoGg=0,"NO",('Activity data'!AV13*EF!$H44*EF!$H62)*NtoN2O*kgtoGg)</f>
        <v>1.5236522949708543E-2</v>
      </c>
      <c r="AD1419" s="27">
        <f>IF(('Activity data'!AW13*EF!$H44*EF!$H62)*NtoN2O*kgtoGg=0,"NO",('Activity data'!AW13*EF!$H44*EF!$H62)*NtoN2O*kgtoGg)</f>
        <v>1.5268744580277757E-2</v>
      </c>
      <c r="AE1419" s="27">
        <f>IF(('Activity data'!AX13*EF!$H44*EF!$H62)*NtoN2O*kgtoGg=0,"NO",('Activity data'!AX13*EF!$H44*EF!$H62)*NtoN2O*kgtoGg)</f>
        <v>1.5299972740722121E-2</v>
      </c>
      <c r="AF1419" s="27">
        <f>IF(('Activity data'!AY13*EF!$H44*EF!$H62)*NtoN2O*kgtoGg=0,"NO",('Activity data'!AY13*EF!$H44*EF!$H62)*NtoN2O*kgtoGg)</f>
        <v>1.5330377206214352E-2</v>
      </c>
      <c r="AG1419" s="27">
        <f>IF(('Activity data'!AZ13*EF!$H44*EF!$H62)*NtoN2O*kgtoGg=0,"NO",('Activity data'!AZ13*EF!$H44*EF!$H62)*NtoN2O*kgtoGg)</f>
        <v>1.536017305273389E-2</v>
      </c>
      <c r="AH1419" s="27">
        <f>IF(('Activity data'!BA13*EF!$H44*EF!$H62)*NtoN2O*kgtoGg=0,"NO",('Activity data'!BA13*EF!$H44*EF!$H62)*NtoN2O*kgtoGg)</f>
        <v>1.538914296734289E-2</v>
      </c>
      <c r="AI1419" s="27">
        <f>IF(('Activity data'!BB13*EF!$H44*EF!$H62)*NtoN2O*kgtoGg=0,"NO",('Activity data'!BB13*EF!$H44*EF!$H62)*NtoN2O*kgtoGg)</f>
        <v>1.5417687214492416E-2</v>
      </c>
      <c r="AJ1419" s="27">
        <f>IF(('Activity data'!BC13*EF!$H44*EF!$H62)*NtoN2O*kgtoGg=0,"NO",('Activity data'!BC13*EF!$H44*EF!$H62)*NtoN2O*kgtoGg)</f>
        <v>1.5445524150098427E-2</v>
      </c>
      <c r="AK1419" s="27">
        <f>IF(('Activity data'!BD13*EF!$H44*EF!$H62)*NtoN2O*kgtoGg=0,"NO",('Activity data'!BD13*EF!$H44*EF!$H62)*NtoN2O*kgtoGg)</f>
        <v>1.5471941630826869E-2</v>
      </c>
      <c r="AL1419" s="27">
        <f>IF(('Activity data'!BE13*EF!$H44*EF!$H62)*NtoN2O*kgtoGg=0,"NO",('Activity data'!BE13*EF!$H44*EF!$H62)*NtoN2O*kgtoGg)</f>
        <v>1.5496703998691203E-2</v>
      </c>
      <c r="AM1419" s="27">
        <f>IF(('Activity data'!BF13*EF!$H44*EF!$H62)*NtoN2O*kgtoGg=0,"NO",('Activity data'!BF13*EF!$H44*EF!$H62)*NtoN2O*kgtoGg)</f>
        <v>1.5519855385925853E-2</v>
      </c>
      <c r="AN1419" s="27">
        <f>IF(('Activity data'!BG13*EF!$H44*EF!$H62)*NtoN2O*kgtoGg=0,"NO",('Activity data'!BG13*EF!$H44*EF!$H62)*NtoN2O*kgtoGg)</f>
        <v>1.5541919846823718E-2</v>
      </c>
      <c r="AO1419" s="27">
        <f>IF(('Activity data'!BH13*EF!$H44*EF!$H62)*NtoN2O*kgtoGg=0,"NO",('Activity data'!BH13*EF!$H44*EF!$H62)*NtoN2O*kgtoGg)</f>
        <v>1.5561963638966706E-2</v>
      </c>
      <c r="AP1419" s="27">
        <f>IF(('Activity data'!BI13*EF!$H44*EF!$H62)*NtoN2O*kgtoGg=0,"NO",('Activity data'!BI13*EF!$H44*EF!$H62)*NtoN2O*kgtoGg)</f>
        <v>1.558018093734966E-2</v>
      </c>
      <c r="AQ1419" s="27">
        <f>IF(('Activity data'!BJ13*EF!$H44*EF!$H62)*NtoN2O*kgtoGg=0,"NO",('Activity data'!BJ13*EF!$H44*EF!$H62)*NtoN2O*kgtoGg)</f>
        <v>1.5596664643648339E-2</v>
      </c>
      <c r="AR1419" s="27">
        <f>IF(('Activity data'!BK13*EF!$H44*EF!$H62)*NtoN2O*kgtoGg=0,"NO",('Activity data'!BK13*EF!$H44*EF!$H62)*NtoN2O*kgtoGg)</f>
        <v>1.5611136004951967E-2</v>
      </c>
      <c r="AS1419" s="27">
        <f>IF(('Activity data'!BL13*EF!$H44*EF!$H62)*NtoN2O*kgtoGg=0,"NO",('Activity data'!BL13*EF!$H44*EF!$H62)*NtoN2O*kgtoGg)</f>
        <v>1.5623287402871633E-2</v>
      </c>
      <c r="AT1419" s="27">
        <f>IF(('Activity data'!BM13*EF!$H44*EF!$H62)*NtoN2O*kgtoGg=0,"NO",('Activity data'!BM13*EF!$H44*EF!$H62)*NtoN2O*kgtoGg)</f>
        <v>1.5632420812929534E-2</v>
      </c>
      <c r="AU1419" s="27">
        <f>IF(('Activity data'!BN13*EF!$H44*EF!$H62)*NtoN2O*kgtoGg=0,"NO",('Activity data'!BN13*EF!$H44*EF!$H62)*NtoN2O*kgtoGg)</f>
        <v>1.5639294660882166E-2</v>
      </c>
      <c r="AV1419" s="27">
        <f>IF(('Activity data'!BO13*EF!$H44*EF!$H62)*NtoN2O*kgtoGg=0,"NO",('Activity data'!BO13*EF!$H44*EF!$H62)*NtoN2O*kgtoGg)</f>
        <v>1.5644227511331415E-2</v>
      </c>
      <c r="AW1419" s="27">
        <f>IF(('Activity data'!BP13*EF!$H44*EF!$H62)*NtoN2O*kgtoGg=0,"NO",('Activity data'!BP13*EF!$H44*EF!$H62)*NtoN2O*kgtoGg)</f>
        <v>1.5646807339630333E-2</v>
      </c>
    </row>
    <row r="1420" spans="1:49" x14ac:dyDescent="0.25">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0.11853063702775919</v>
      </c>
      <c r="T1420" s="27">
        <f>IF(('Activity data'!AM14*EF!$H45*EF!$H63)*NtoN2O*kgtoGg=0,"NO",('Activity data'!AM14*EF!$H45*EF!$H63)*NtoN2O*kgtoGg)</f>
        <v>0.11872302787204447</v>
      </c>
      <c r="U1420" s="27">
        <f>IF(('Activity data'!AN14*EF!$H45*EF!$H63)*NtoN2O*kgtoGg=0,"NO",('Activity data'!AN14*EF!$H45*EF!$H63)*NtoN2O*kgtoGg)</f>
        <v>0.1187272122266515</v>
      </c>
      <c r="V1420" s="27">
        <f>IF(('Activity data'!AO14*EF!$H45*EF!$H63)*NtoN2O*kgtoGg=0,"NO",('Activity data'!AO14*EF!$H45*EF!$H63)*NtoN2O*kgtoGg)</f>
        <v>0.11876752743023306</v>
      </c>
      <c r="W1420" s="27">
        <f>IF(('Activity data'!AP14*EF!$H45*EF!$H63)*NtoN2O*kgtoGg=0,"NO",('Activity data'!AP14*EF!$H45*EF!$H63)*NtoN2O*kgtoGg)</f>
        <v>0.11900369530772358</v>
      </c>
      <c r="X1420" s="27">
        <f>IF(('Activity data'!AQ14*EF!$H45*EF!$H63)*NtoN2O*kgtoGg=0,"NO",('Activity data'!AQ14*EF!$H45*EF!$H63)*NtoN2O*kgtoGg)</f>
        <v>0.11934764704617275</v>
      </c>
      <c r="Y1420" s="27">
        <f>IF(('Activity data'!AR14*EF!$H45*EF!$H63)*NtoN2O*kgtoGg=0,"NO",('Activity data'!AR14*EF!$H45*EF!$H63)*NtoN2O*kgtoGg)</f>
        <v>0.11966961046260517</v>
      </c>
      <c r="Z1420" s="27">
        <f>IF(('Activity data'!AS14*EF!$H45*EF!$H63)*NtoN2O*kgtoGg=0,"NO",('Activity data'!AS14*EF!$H45*EF!$H63)*NtoN2O*kgtoGg)</f>
        <v>0.11997319864950573</v>
      </c>
      <c r="AA1420" s="27">
        <f>IF(('Activity data'!AT14*EF!$H45*EF!$H63)*NtoN2O*kgtoGg=0,"NO",('Activity data'!AT14*EF!$H45*EF!$H63)*NtoN2O*kgtoGg)</f>
        <v>0.12025769664529694</v>
      </c>
      <c r="AB1420" s="27">
        <f>IF(('Activity data'!AU14*EF!$H45*EF!$H63)*NtoN2O*kgtoGg=0,"NO",('Activity data'!AU14*EF!$H45*EF!$H63)*NtoN2O*kgtoGg)</f>
        <v>0.12052941400057222</v>
      </c>
      <c r="AC1420" s="27">
        <f>IF(('Activity data'!AV14*EF!$H45*EF!$H63)*NtoN2O*kgtoGg=0,"NO",('Activity data'!AV14*EF!$H45*EF!$H63)*NtoN2O*kgtoGg)</f>
        <v>0.12079342561999111</v>
      </c>
      <c r="AD1420" s="27">
        <f>IF(('Activity data'!AW14*EF!$H45*EF!$H63)*NtoN2O*kgtoGg=0,"NO",('Activity data'!AW14*EF!$H45*EF!$H63)*NtoN2O*kgtoGg)</f>
        <v>0.12104887505214598</v>
      </c>
      <c r="AE1420" s="27">
        <f>IF(('Activity data'!AX14*EF!$H45*EF!$H63)*NtoN2O*kgtoGg=0,"NO",('Activity data'!AX14*EF!$H45*EF!$H63)*NtoN2O*kgtoGg)</f>
        <v>0.12129644836584333</v>
      </c>
      <c r="AF1420" s="27">
        <f>IF(('Activity data'!AY14*EF!$H45*EF!$H63)*NtoN2O*kgtoGg=0,"NO",('Activity data'!AY14*EF!$H45*EF!$H63)*NtoN2O*kgtoGg)</f>
        <v>0.12153749151939439</v>
      </c>
      <c r="AG1420" s="27">
        <f>IF(('Activity data'!AZ14*EF!$H45*EF!$H63)*NtoN2O*kgtoGg=0,"NO",('Activity data'!AZ14*EF!$H45*EF!$H63)*NtoN2O*kgtoGg)</f>
        <v>0.1217737096107675</v>
      </c>
      <c r="AH1420" s="27">
        <f>IF(('Activity data'!BA14*EF!$H45*EF!$H63)*NtoN2O*kgtoGg=0,"NO",('Activity data'!BA14*EF!$H45*EF!$H63)*NtoN2O*kgtoGg)</f>
        <v>0.12200337980764182</v>
      </c>
      <c r="AI1420" s="27">
        <f>IF(('Activity data'!BB14*EF!$H45*EF!$H63)*NtoN2O*kgtoGg=0,"NO",('Activity data'!BB14*EF!$H45*EF!$H63)*NtoN2O*kgtoGg)</f>
        <v>0.12222967536118219</v>
      </c>
      <c r="AJ1420" s="27">
        <f>IF(('Activity data'!BC14*EF!$H45*EF!$H63)*NtoN2O*kgtoGg=0,"NO",('Activity data'!BC14*EF!$H45*EF!$H63)*NtoN2O*kgtoGg)</f>
        <v>0.12245036342903809</v>
      </c>
      <c r="AK1420" s="27">
        <f>IF(('Activity data'!BD14*EF!$H45*EF!$H63)*NtoN2O*kgtoGg=0,"NO",('Activity data'!BD14*EF!$H45*EF!$H63)*NtoN2O*kgtoGg)</f>
        <v>0.12265979821963775</v>
      </c>
      <c r="AL1420" s="27">
        <f>IF(('Activity data'!BE14*EF!$H45*EF!$H63)*NtoN2O*kgtoGg=0,"NO",('Activity data'!BE14*EF!$H45*EF!$H63)*NtoN2O*kgtoGg)</f>
        <v>0.12285611146319521</v>
      </c>
      <c r="AM1420" s="27">
        <f>IF(('Activity data'!BF14*EF!$H45*EF!$H63)*NtoN2O*kgtoGg=0,"NO",('Activity data'!BF14*EF!$H45*EF!$H63)*NtoN2O*kgtoGg)</f>
        <v>0.123039653035059</v>
      </c>
      <c r="AN1420" s="27">
        <f>IF(('Activity data'!BG14*EF!$H45*EF!$H63)*NtoN2O*kgtoGg=0,"NO",('Activity data'!BG14*EF!$H45*EF!$H63)*NtoN2O*kgtoGg)</f>
        <v>0.12321457757821815</v>
      </c>
      <c r="AO1420" s="27">
        <f>IF(('Activity data'!BH14*EF!$H45*EF!$H63)*NtoN2O*kgtoGg=0,"NO",('Activity data'!BH14*EF!$H45*EF!$H63)*NtoN2O*kgtoGg)</f>
        <v>0.12337348248869927</v>
      </c>
      <c r="AP1420" s="27">
        <f>IF(('Activity data'!BI14*EF!$H45*EF!$H63)*NtoN2O*kgtoGg=0,"NO",('Activity data'!BI14*EF!$H45*EF!$H63)*NtoN2O*kgtoGg)</f>
        <v>0.12351790716383558</v>
      </c>
      <c r="AQ1420" s="27">
        <f>IF(('Activity data'!BJ14*EF!$H45*EF!$H63)*NtoN2O*kgtoGg=0,"NO",('Activity data'!BJ14*EF!$H45*EF!$H63)*NtoN2O*kgtoGg)</f>
        <v>0.12364858811757438</v>
      </c>
      <c r="AR1420" s="27">
        <f>IF(('Activity data'!BK14*EF!$H45*EF!$H63)*NtoN2O*kgtoGg=0,"NO",('Activity data'!BK14*EF!$H45*EF!$H63)*NtoN2O*kgtoGg)</f>
        <v>0.12376331542845882</v>
      </c>
      <c r="AS1420" s="27">
        <f>IF(('Activity data'!BL14*EF!$H45*EF!$H63)*NtoN2O*kgtoGg=0,"NO",('Activity data'!BL14*EF!$H45*EF!$H63)*NtoN2O*kgtoGg)</f>
        <v>0.12385965033279583</v>
      </c>
      <c r="AT1420" s="27">
        <f>IF(('Activity data'!BM14*EF!$H45*EF!$H63)*NtoN2O*kgtoGg=0,"NO",('Activity data'!BM14*EF!$H45*EF!$H63)*NtoN2O*kgtoGg)</f>
        <v>0.12393205897170424</v>
      </c>
      <c r="AU1420" s="27">
        <f>IF(('Activity data'!BN14*EF!$H45*EF!$H63)*NtoN2O*kgtoGg=0,"NO",('Activity data'!BN14*EF!$H45*EF!$H63)*NtoN2O*kgtoGg)</f>
        <v>0.12398655405855119</v>
      </c>
      <c r="AV1420" s="27">
        <f>IF(('Activity data'!BO14*EF!$H45*EF!$H63)*NtoN2O*kgtoGg=0,"NO",('Activity data'!BO14*EF!$H45*EF!$H63)*NtoN2O*kgtoGg)</f>
        <v>0.12402566113736453</v>
      </c>
      <c r="AW1420" s="27">
        <f>IF(('Activity data'!BP14*EF!$H45*EF!$H63)*NtoN2O*kgtoGg=0,"NO",('Activity data'!BP14*EF!$H45*EF!$H63)*NtoN2O*kgtoGg)</f>
        <v>0.12404611372348058</v>
      </c>
    </row>
    <row r="1421" spans="1:49" x14ac:dyDescent="0.25">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5">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5">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9.6937181363551506E-2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9.4636150647850498E-2</v>
      </c>
      <c r="P1423" s="27">
        <f>IF(('Activity data'!AI17*EF!$H48*EF!$H66)*NtoN2O*kgtoGg=0,"NO",('Activity data'!AI17*EF!$H48*EF!$H66)*NtoN2O*kgtoGg)</f>
        <v>9.2641437622218339E-2</v>
      </c>
      <c r="Q1423" s="27">
        <f>IF(('Activity data'!AJ17*EF!$H48*EF!$H66)*NtoN2O*kgtoGg=0,"NO",('Activity data'!AJ17*EF!$H48*EF!$H66)*NtoN2O*kgtoGg)</f>
        <v>9.1193054757597203E-2</v>
      </c>
      <c r="R1423" s="27">
        <f>IF(('Activity data'!AK17*EF!$H48*EF!$H66)*NtoN2O*kgtoGg=0,"NO",('Activity data'!AK17*EF!$H48*EF!$H66)*NtoN2O*kgtoGg)</f>
        <v>8.9872834352323586E-2</v>
      </c>
      <c r="S1423" s="27">
        <f>IF(('Activity data'!AL17*EF!$H48*EF!$H66)*NtoN2O*kgtoGg=0,"NO",('Activity data'!AL17*EF!$H48*EF!$H66)*NtoN2O*kgtoGg)</f>
        <v>8.0221325339024735E-2</v>
      </c>
      <c r="T1423" s="27">
        <f>IF(('Activity data'!AM17*EF!$H48*EF!$H66)*NtoN2O*kgtoGg=0,"NO",('Activity data'!AM17*EF!$H48*EF!$H66)*NtoN2O*kgtoGg)</f>
        <v>8.2993423874522076E-2</v>
      </c>
      <c r="U1423" s="27">
        <f>IF(('Activity data'!AN17*EF!$H48*EF!$H66)*NtoN2O*kgtoGg=0,"NO",('Activity data'!AN17*EF!$H48*EF!$H66)*NtoN2O*kgtoGg)</f>
        <v>8.292208155330788E-2</v>
      </c>
      <c r="V1423" s="27">
        <f>IF(('Activity data'!AO17*EF!$H48*EF!$H66)*NtoN2O*kgtoGg=0,"NO",('Activity data'!AO17*EF!$H48*EF!$H66)*NtoN2O*kgtoGg)</f>
        <v>8.1053133430491212E-2</v>
      </c>
      <c r="W1423" s="27">
        <f>IF(('Activity data'!AP17*EF!$H48*EF!$H66)*NtoN2O*kgtoGg=0,"NO",('Activity data'!AP17*EF!$H48*EF!$H66)*NtoN2O*kgtoGg)</f>
        <v>8.0048687105702093E-2</v>
      </c>
      <c r="X1423" s="27">
        <f>IF(('Activity data'!AQ17*EF!$H48*EF!$H66)*NtoN2O*kgtoGg=0,"NO",('Activity data'!AQ17*EF!$H48*EF!$H66)*NtoN2O*kgtoGg)</f>
        <v>7.9166984048785846E-2</v>
      </c>
      <c r="Y1423" s="27">
        <f>IF(('Activity data'!AR17*EF!$H48*EF!$H66)*NtoN2O*kgtoGg=0,"NO",('Activity data'!AR17*EF!$H48*EF!$H66)*NtoN2O*kgtoGg)</f>
        <v>7.863881570398136E-2</v>
      </c>
      <c r="Z1423" s="27">
        <f>IF(('Activity data'!AS17*EF!$H48*EF!$H66)*NtoN2O*kgtoGg=0,"NO",('Activity data'!AS17*EF!$H48*EF!$H66)*NtoN2O*kgtoGg)</f>
        <v>7.8350654133103742E-2</v>
      </c>
      <c r="AA1423" s="27">
        <f>IF(('Activity data'!AT17*EF!$H48*EF!$H66)*NtoN2O*kgtoGg=0,"NO",('Activity data'!AT17*EF!$H48*EF!$H66)*NtoN2O*kgtoGg)</f>
        <v>7.8296458950318573E-2</v>
      </c>
      <c r="AB1423" s="27">
        <f>IF(('Activity data'!AU17*EF!$H48*EF!$H66)*NtoN2O*kgtoGg=0,"NO",('Activity data'!AU17*EF!$H48*EF!$H66)*NtoN2O*kgtoGg)</f>
        <v>7.8675447028994205E-2</v>
      </c>
      <c r="AC1423" s="27">
        <f>IF(('Activity data'!AV17*EF!$H48*EF!$H66)*NtoN2O*kgtoGg=0,"NO",('Activity data'!AV17*EF!$H48*EF!$H66)*NtoN2O*kgtoGg)</f>
        <v>7.9500376605484924E-2</v>
      </c>
      <c r="AD1423" s="27">
        <f>IF(('Activity data'!AW17*EF!$H48*EF!$H66)*NtoN2O*kgtoGg=0,"NO",('Activity data'!AW17*EF!$H48*EF!$H66)*NtoN2O*kgtoGg)</f>
        <v>8.0671169199813944E-2</v>
      </c>
      <c r="AE1423" s="27">
        <f>IF(('Activity data'!AX17*EF!$H48*EF!$H66)*NtoN2O*kgtoGg=0,"NO",('Activity data'!AX17*EF!$H48*EF!$H66)*NtoN2O*kgtoGg)</f>
        <v>8.1941680775513989E-2</v>
      </c>
      <c r="AF1423" s="27">
        <f>IF(('Activity data'!AY17*EF!$H48*EF!$H66)*NtoN2O*kgtoGg=0,"NO",('Activity data'!AY17*EF!$H48*EF!$H66)*NtoN2O*kgtoGg)</f>
        <v>8.3333677639753023E-2</v>
      </c>
      <c r="AG1423" s="27">
        <f>IF(('Activity data'!AZ17*EF!$H48*EF!$H66)*NtoN2O*kgtoGg=0,"NO",('Activity data'!AZ17*EF!$H48*EF!$H66)*NtoN2O*kgtoGg)</f>
        <v>8.5109926664145255E-2</v>
      </c>
      <c r="AH1423" s="27">
        <f>IF(('Activity data'!BA17*EF!$H48*EF!$H66)*NtoN2O*kgtoGg=0,"NO",('Activity data'!BA17*EF!$H48*EF!$H66)*NtoN2O*kgtoGg)</f>
        <v>8.7013320936807997E-2</v>
      </c>
      <c r="AI1423" s="27">
        <f>IF(('Activity data'!BB17*EF!$H48*EF!$H66)*NtoN2O*kgtoGg=0,"NO",('Activity data'!BB17*EF!$H48*EF!$H66)*NtoN2O*kgtoGg)</f>
        <v>8.9047004565403653E-2</v>
      </c>
      <c r="AJ1423" s="27">
        <f>IF(('Activity data'!BC17*EF!$H48*EF!$H66)*NtoN2O*kgtoGg=0,"NO",('Activity data'!BC17*EF!$H48*EF!$H66)*NtoN2O*kgtoGg)</f>
        <v>9.1229449818169314E-2</v>
      </c>
      <c r="AK1423" s="27">
        <f>IF(('Activity data'!BD17*EF!$H48*EF!$H66)*NtoN2O*kgtoGg=0,"NO",('Activity data'!BD17*EF!$H48*EF!$H66)*NtoN2O*kgtoGg)</f>
        <v>9.3498618072486231E-2</v>
      </c>
      <c r="AL1423" s="27">
        <f>IF(('Activity data'!BE17*EF!$H48*EF!$H66)*NtoN2O*kgtoGg=0,"NO",('Activity data'!BE17*EF!$H48*EF!$H66)*NtoN2O*kgtoGg)</f>
        <v>9.5727493360624513E-2</v>
      </c>
      <c r="AM1423" s="27">
        <f>IF(('Activity data'!BF17*EF!$H48*EF!$H66)*NtoN2O*kgtoGg=0,"NO",('Activity data'!BF17*EF!$H48*EF!$H66)*NtoN2O*kgtoGg)</f>
        <v>9.7869002841619174E-2</v>
      </c>
      <c r="AN1423" s="27">
        <f>IF(('Activity data'!BG17*EF!$H48*EF!$H66)*NtoN2O*kgtoGg=0,"NO",('Activity data'!BG17*EF!$H48*EF!$H66)*NtoN2O*kgtoGg)</f>
        <v>0.10009371896218569</v>
      </c>
      <c r="AO1423" s="27">
        <f>IF(('Activity data'!BH17*EF!$H48*EF!$H66)*NtoN2O*kgtoGg=0,"NO",('Activity data'!BH17*EF!$H48*EF!$H66)*NtoN2O*kgtoGg)</f>
        <v>0.10215483881232214</v>
      </c>
      <c r="AP1423" s="27">
        <f>IF(('Activity data'!BI17*EF!$H48*EF!$H66)*NtoN2O*kgtoGg=0,"NO",('Activity data'!BI17*EF!$H48*EF!$H66)*NtoN2O*kgtoGg)</f>
        <v>0.10426825179709047</v>
      </c>
      <c r="AQ1423" s="27">
        <f>IF(('Activity data'!BJ17*EF!$H48*EF!$H66)*NtoN2O*kgtoGg=0,"NO",('Activity data'!BJ17*EF!$H48*EF!$H66)*NtoN2O*kgtoGg)</f>
        <v>0.10648069568702163</v>
      </c>
      <c r="AR1423" s="27">
        <f>IF(('Activity data'!BK17*EF!$H48*EF!$H66)*NtoN2O*kgtoGg=0,"NO",('Activity data'!BK17*EF!$H48*EF!$H66)*NtoN2O*kgtoGg)</f>
        <v>0.10879880316888361</v>
      </c>
      <c r="AS1423" s="27">
        <f>IF(('Activity data'!BL17*EF!$H48*EF!$H66)*NtoN2O*kgtoGg=0,"NO",('Activity data'!BL17*EF!$H48*EF!$H66)*NtoN2O*kgtoGg)</f>
        <v>0.11122804864568461</v>
      </c>
      <c r="AT1423" s="27">
        <f>IF(('Activity data'!BM17*EF!$H48*EF!$H66)*NtoN2O*kgtoGg=0,"NO",('Activity data'!BM17*EF!$H48*EF!$H66)*NtoN2O*kgtoGg)</f>
        <v>0.11346592610808565</v>
      </c>
      <c r="AU1423" s="27">
        <f>IF(('Activity data'!BN17*EF!$H48*EF!$H66)*NtoN2O*kgtoGg=0,"NO",('Activity data'!BN17*EF!$H48*EF!$H66)*NtoN2O*kgtoGg)</f>
        <v>0.11580935511903138</v>
      </c>
      <c r="AV1423" s="27">
        <f>IF(('Activity data'!BO17*EF!$H48*EF!$H66)*NtoN2O*kgtoGg=0,"NO",('Activity data'!BO17*EF!$H48*EF!$H66)*NtoN2O*kgtoGg)</f>
        <v>0.11836073011790547</v>
      </c>
      <c r="AW1423" s="27">
        <f>IF(('Activity data'!BP17*EF!$H48*EF!$H66)*NtoN2O*kgtoGg=0,"NO",('Activity data'!BP17*EF!$H48*EF!$H66)*NtoN2O*kgtoGg)</f>
        <v>0.12106819411981658</v>
      </c>
    </row>
    <row r="1424" spans="1:49" x14ac:dyDescent="0.25">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3.7923788015899962E-2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3.7023578211438576E-2</v>
      </c>
      <c r="P1424" s="27">
        <f>IF(('Activity data'!AI18*EF!$H49*EF!$H67)*NtoN2O*kgtoGg=0,"NO",('Activity data'!AI18*EF!$H49*EF!$H67)*NtoN2O*kgtoGg)</f>
        <v>3.6243206089281214E-2</v>
      </c>
      <c r="Q1424" s="27">
        <f>IF(('Activity data'!AJ18*EF!$H49*EF!$H67)*NtoN2O*kgtoGg=0,"NO",('Activity data'!AJ18*EF!$H49*EF!$H67)*NtoN2O*kgtoGg)</f>
        <v>3.5676569387541844E-2</v>
      </c>
      <c r="R1424" s="27">
        <f>IF(('Activity data'!AK18*EF!$H49*EF!$H67)*NtoN2O*kgtoGg=0,"NO",('Activity data'!AK18*EF!$H49*EF!$H67)*NtoN2O*kgtoGg)</f>
        <v>3.5160072434777263E-2</v>
      </c>
      <c r="S1424" s="27">
        <f>IF(('Activity data'!AL18*EF!$H49*EF!$H67)*NtoN2O*kgtoGg=0,"NO",('Activity data'!AL18*EF!$H49*EF!$H67)*NtoN2O*kgtoGg)</f>
        <v>3.1384206696726015E-2</v>
      </c>
      <c r="T1424" s="27">
        <f>IF(('Activity data'!AM18*EF!$H49*EF!$H67)*NtoN2O*kgtoGg=0,"NO",('Activity data'!AM18*EF!$H49*EF!$H67)*NtoN2O*kgtoGg)</f>
        <v>3.2468707769901593E-2</v>
      </c>
      <c r="U1424" s="27">
        <f>IF(('Activity data'!AN18*EF!$H49*EF!$H67)*NtoN2O*kgtoGg=0,"NO",('Activity data'!AN18*EF!$H49*EF!$H67)*NtoN2O*kgtoGg)</f>
        <v>3.2440797209389818E-2</v>
      </c>
      <c r="V1424" s="27">
        <f>IF(('Activity data'!AO18*EF!$H49*EF!$H67)*NtoN2O*kgtoGg=0,"NO",('Activity data'!AO18*EF!$H49*EF!$H67)*NtoN2O*kgtoGg)</f>
        <v>3.170962686354907E-2</v>
      </c>
      <c r="W1424" s="27">
        <f>IF(('Activity data'!AP18*EF!$H49*EF!$H67)*NtoN2O*kgtoGg=0,"NO",('Activity data'!AP18*EF!$H49*EF!$H67)*NtoN2O*kgtoGg)</f>
        <v>3.1316667124480634E-2</v>
      </c>
      <c r="X1424" s="27">
        <f>IF(('Activity data'!AQ18*EF!$H49*EF!$H67)*NtoN2O*kgtoGg=0,"NO",('Activity data'!AQ18*EF!$H49*EF!$H67)*NtoN2O*kgtoGg)</f>
        <v>3.0971727036960859E-2</v>
      </c>
      <c r="Y1424" s="27">
        <f>IF(('Activity data'!AR18*EF!$H49*EF!$H67)*NtoN2O*kgtoGg=0,"NO",('Activity data'!AR18*EF!$H49*EF!$H67)*NtoN2O*kgtoGg)</f>
        <v>3.0765096886761295E-2</v>
      </c>
      <c r="Z1424" s="27">
        <f>IF(('Activity data'!AS18*EF!$H49*EF!$H67)*NtoN2O*kgtoGg=0,"NO",('Activity data'!AS18*EF!$H49*EF!$H67)*NtoN2O*kgtoGg)</f>
        <v>3.0652362245887983E-2</v>
      </c>
      <c r="AA1424" s="27">
        <f>IF(('Activity data'!AT18*EF!$H49*EF!$H67)*NtoN2O*kgtoGg=0,"NO",('Activity data'!AT18*EF!$H49*EF!$H67)*NtoN2O*kgtoGg)</f>
        <v>3.0631159993104083E-2</v>
      </c>
      <c r="AB1424" s="27">
        <f>IF(('Activity data'!AU18*EF!$H49*EF!$H67)*NtoN2O*kgtoGg=0,"NO",('Activity data'!AU18*EF!$H49*EF!$H67)*NtoN2O*kgtoGg)</f>
        <v>3.0779427802772954E-2</v>
      </c>
      <c r="AC1424" s="27">
        <f>IF(('Activity data'!AV18*EF!$H49*EF!$H67)*NtoN2O*kgtoGg=0,"NO",('Activity data'!AV18*EF!$H49*EF!$H67)*NtoN2O*kgtoGg)</f>
        <v>3.1102156955269682E-2</v>
      </c>
      <c r="AD1424" s="27">
        <f>IF(('Activity data'!AW18*EF!$H49*EF!$H67)*NtoN2O*kgtoGg=0,"NO",('Activity data'!AW18*EF!$H49*EF!$H67)*NtoN2O*kgtoGg)</f>
        <v>3.1560194722959657E-2</v>
      </c>
      <c r="AE1424" s="27">
        <f>IF(('Activity data'!AX18*EF!$H49*EF!$H67)*NtoN2O*kgtoGg=0,"NO",('Activity data'!AX18*EF!$H49*EF!$H67)*NtoN2O*kgtoGg)</f>
        <v>3.205724457515096E-2</v>
      </c>
      <c r="AF1424" s="27">
        <f>IF(('Activity data'!AY18*EF!$H49*EF!$H67)*NtoN2O*kgtoGg=0,"NO",('Activity data'!AY18*EF!$H49*EF!$H67)*NtoN2O*kgtoGg)</f>
        <v>3.2601821931905514E-2</v>
      </c>
      <c r="AG1424" s="27">
        <f>IF(('Activity data'!AZ18*EF!$H49*EF!$H67)*NtoN2O*kgtoGg=0,"NO",('Activity data'!AZ18*EF!$H49*EF!$H67)*NtoN2O*kgtoGg)</f>
        <v>3.3296726513583681E-2</v>
      </c>
      <c r="AH1424" s="27">
        <f>IF(('Activity data'!BA18*EF!$H49*EF!$H67)*NtoN2O*kgtoGg=0,"NO",('Activity data'!BA18*EF!$H49*EF!$H67)*NtoN2O*kgtoGg)</f>
        <v>3.404137289066806E-2</v>
      </c>
      <c r="AI1424" s="27">
        <f>IF(('Activity data'!BB18*EF!$H49*EF!$H67)*NtoN2O*kgtoGg=0,"NO",('Activity data'!BB18*EF!$H49*EF!$H67)*NtoN2O*kgtoGg)</f>
        <v>3.4836991101734258E-2</v>
      </c>
      <c r="AJ1424" s="27">
        <f>IF(('Activity data'!BC18*EF!$H49*EF!$H67)*NtoN2O*kgtoGg=0,"NO",('Activity data'!BC18*EF!$H49*EF!$H67)*NtoN2O*kgtoGg)</f>
        <v>3.5690807872120686E-2</v>
      </c>
      <c r="AK1424" s="27">
        <f>IF(('Activity data'!BD18*EF!$H49*EF!$H67)*NtoN2O*kgtoGg=0,"NO",('Activity data'!BD18*EF!$H49*EF!$H67)*NtoN2O*kgtoGg)</f>
        <v>3.6578552436576144E-2</v>
      </c>
      <c r="AL1424" s="27">
        <f>IF(('Activity data'!BE18*EF!$H49*EF!$H67)*NtoN2O*kgtoGg=0,"NO",('Activity data'!BE18*EF!$H49*EF!$H67)*NtoN2O*kgtoGg)</f>
        <v>3.7450533576859395E-2</v>
      </c>
      <c r="AM1424" s="27">
        <f>IF(('Activity data'!BF18*EF!$H49*EF!$H67)*NtoN2O*kgtoGg=0,"NO",('Activity data'!BF18*EF!$H49*EF!$H67)*NtoN2O*kgtoGg)</f>
        <v>3.8288335444511157E-2</v>
      </c>
      <c r="AN1424" s="27">
        <f>IF(('Activity data'!BG18*EF!$H49*EF!$H67)*NtoN2O*kgtoGg=0,"NO",('Activity data'!BG18*EF!$H49*EF!$H67)*NtoN2O*kgtoGg)</f>
        <v>3.9158689434230558E-2</v>
      </c>
      <c r="AO1424" s="27">
        <f>IF(('Activity data'!BH18*EF!$H49*EF!$H67)*NtoN2O*kgtoGg=0,"NO",('Activity data'!BH18*EF!$H49*EF!$H67)*NtoN2O*kgtoGg)</f>
        <v>3.9965041250658841E-2</v>
      </c>
      <c r="AP1424" s="27">
        <f>IF(('Activity data'!BI18*EF!$H49*EF!$H67)*NtoN2O*kgtoGg=0,"NO",('Activity data'!BI18*EF!$H49*EF!$H67)*NtoN2O*kgtoGg)</f>
        <v>4.0791851200123082E-2</v>
      </c>
      <c r="AQ1424" s="27">
        <f>IF(('Activity data'!BJ18*EF!$H49*EF!$H67)*NtoN2O*kgtoGg=0,"NO",('Activity data'!BJ18*EF!$H49*EF!$H67)*NtoN2O*kgtoGg)</f>
        <v>4.1657404044744696E-2</v>
      </c>
      <c r="AR1424" s="27">
        <f>IF(('Activity data'!BK18*EF!$H49*EF!$H67)*NtoN2O*kgtoGg=0,"NO",('Activity data'!BK18*EF!$H49*EF!$H67)*NtoN2O*kgtoGg)</f>
        <v>4.2564294625877887E-2</v>
      </c>
      <c r="AS1424" s="27">
        <f>IF(('Activity data'!BL18*EF!$H49*EF!$H67)*NtoN2O*kgtoGg=0,"NO",('Activity data'!BL18*EF!$H49*EF!$H67)*NtoN2O*kgtoGg)</f>
        <v>4.3514664640818553E-2</v>
      </c>
      <c r="AT1424" s="27">
        <f>IF(('Activity data'!BM18*EF!$H49*EF!$H67)*NtoN2O*kgtoGg=0,"NO",('Activity data'!BM18*EF!$H49*EF!$H67)*NtoN2O*kgtoGg)</f>
        <v>4.4390167613938505E-2</v>
      </c>
      <c r="AU1424" s="27">
        <f>IF(('Activity data'!BN18*EF!$H49*EF!$H67)*NtoN2O*kgtoGg=0,"NO",('Activity data'!BN18*EF!$H49*EF!$H67)*NtoN2O*kgtoGg)</f>
        <v>4.5306964489928887E-2</v>
      </c>
      <c r="AV1424" s="27">
        <f>IF(('Activity data'!BO18*EF!$H49*EF!$H67)*NtoN2O*kgtoGg=0,"NO",('Activity data'!BO18*EF!$H49*EF!$H67)*NtoN2O*kgtoGg)</f>
        <v>4.6305114046634989E-2</v>
      </c>
      <c r="AW1424" s="27">
        <f>IF(('Activity data'!BP18*EF!$H49*EF!$H67)*NtoN2O*kgtoGg=0,"NO",('Activity data'!BP18*EF!$H49*EF!$H67)*NtoN2O*kgtoGg)</f>
        <v>4.7364328781630001E-2</v>
      </c>
    </row>
    <row r="1425" spans="1:49" x14ac:dyDescent="0.25">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0.35667649320457151</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0.35018378725607929</v>
      </c>
      <c r="T1425" s="27">
        <f>IF(('Activity data'!AM19*EF!$H50*EF!$H68)*NtoN2O*kgtoGg=0,"NO",('Activity data'!AM19*EF!$H50*EF!$H68)*NtoN2O*kgtoGg)</f>
        <v>0.36277922463363277</v>
      </c>
      <c r="U1425" s="27">
        <f>IF(('Activity data'!AN19*EF!$H50*EF!$H68)*NtoN2O*kgtoGg=0,"NO",('Activity data'!AN19*EF!$H50*EF!$H68)*NtoN2O*kgtoGg)</f>
        <v>0.36861698422014455</v>
      </c>
      <c r="V1425" s="27">
        <f>IF(('Activity data'!AO19*EF!$H50*EF!$H68)*NtoN2O*kgtoGg=0,"NO",('Activity data'!AO19*EF!$H50*EF!$H68)*NtoN2O*kgtoGg)</f>
        <v>0.37013534980033347</v>
      </c>
      <c r="W1425" s="27">
        <f>IF(('Activity data'!AP19*EF!$H50*EF!$H68)*NtoN2O*kgtoGg=0,"NO",('Activity data'!AP19*EF!$H50*EF!$H68)*NtoN2O*kgtoGg)</f>
        <v>0.37390095743156182</v>
      </c>
      <c r="X1425" s="27">
        <f>IF(('Activity data'!AQ19*EF!$H50*EF!$H68)*NtoN2O*kgtoGg=0,"NO",('Activity data'!AQ19*EF!$H50*EF!$H68)*NtoN2O*kgtoGg)</f>
        <v>0.3780451920420555</v>
      </c>
      <c r="Y1425" s="27">
        <f>IF(('Activity data'!AR19*EF!$H50*EF!$H68)*NtoN2O*kgtoGg=0,"NO",('Activity data'!AR19*EF!$H50*EF!$H68)*NtoN2O*kgtoGg)</f>
        <v>0.38297980501460854</v>
      </c>
      <c r="Z1425" s="27">
        <f>IF(('Activity data'!AS19*EF!$H50*EF!$H68)*NtoN2O*kgtoGg=0,"NO",('Activity data'!AS19*EF!$H50*EF!$H68)*NtoN2O*kgtoGg)</f>
        <v>0.38847189419668049</v>
      </c>
      <c r="AA1425" s="27">
        <f>IF(('Activity data'!AT19*EF!$H50*EF!$H68)*NtoN2O*kgtoGg=0,"NO",('Activity data'!AT19*EF!$H50*EF!$H68)*NtoN2O*kgtoGg)</f>
        <v>0.39454667484388334</v>
      </c>
      <c r="AB1425" s="27">
        <f>IF(('Activity data'!AU19*EF!$H50*EF!$H68)*NtoN2O*kgtoGg=0,"NO",('Activity data'!AU19*EF!$H50*EF!$H68)*NtoN2O*kgtoGg)</f>
        <v>0.40180456573657009</v>
      </c>
      <c r="AC1425" s="27">
        <f>IF(('Activity data'!AV19*EF!$H50*EF!$H68)*NtoN2O*kgtoGg=0,"NO",('Activity data'!AV19*EF!$H50*EF!$H68)*NtoN2O*kgtoGg)</f>
        <v>0.41036635992326981</v>
      </c>
      <c r="AD1425" s="27">
        <f>IF(('Activity data'!AW19*EF!$H50*EF!$H68)*NtoN2O*kgtoGg=0,"NO",('Activity data'!AW19*EF!$H50*EF!$H68)*NtoN2O*kgtoGg)</f>
        <v>0.4200242352601567</v>
      </c>
      <c r="AE1425" s="27">
        <f>IF(('Activity data'!AX19*EF!$H50*EF!$H68)*NtoN2O*kgtoGg=0,"NO",('Activity data'!AX19*EF!$H50*EF!$H68)*NtoN2O*kgtoGg)</f>
        <v>0.43012503451329276</v>
      </c>
      <c r="AF1425" s="27">
        <f>IF(('Activity data'!AY19*EF!$H50*EF!$H68)*NtoN2O*kgtoGg=0,"NO",('Activity data'!AY19*EF!$H50*EF!$H68)*NtoN2O*kgtoGg)</f>
        <v>0.44075881402231554</v>
      </c>
      <c r="AG1425" s="27">
        <f>IF(('Activity data'!AZ19*EF!$H50*EF!$H68)*NtoN2O*kgtoGg=0,"NO",('Activity data'!AZ19*EF!$H50*EF!$H68)*NtoN2O*kgtoGg)</f>
        <v>0.45275370336571369</v>
      </c>
      <c r="AH1425" s="27">
        <f>IF(('Activity data'!BA19*EF!$H50*EF!$H68)*NtoN2O*kgtoGg=0,"NO",('Activity data'!BA19*EF!$H50*EF!$H68)*NtoN2O*kgtoGg)</f>
        <v>0.46538546596445124</v>
      </c>
      <c r="AI1425" s="27">
        <f>IF(('Activity data'!BB19*EF!$H50*EF!$H68)*NtoN2O*kgtoGg=0,"NO",('Activity data'!BB19*EF!$H50*EF!$H68)*NtoN2O*kgtoGg)</f>
        <v>0.47869974883266708</v>
      </c>
      <c r="AJ1425" s="27">
        <f>IF(('Activity data'!BC19*EF!$H50*EF!$H68)*NtoN2O*kgtoGg=0,"NO",('Activity data'!BC19*EF!$H50*EF!$H68)*NtoN2O*kgtoGg)</f>
        <v>0.49278368755602786</v>
      </c>
      <c r="AK1425" s="27">
        <f>IF(('Activity data'!BD19*EF!$H50*EF!$H68)*NtoN2O*kgtoGg=0,"NO",('Activity data'!BD19*EF!$H50*EF!$H68)*NtoN2O*kgtoGg)</f>
        <v>0.5074597647298057</v>
      </c>
      <c r="AL1425" s="27">
        <f>IF(('Activity data'!BE19*EF!$H50*EF!$H68)*NtoN2O*kgtoGg=0,"NO",('Activity data'!BE19*EF!$H50*EF!$H68)*NtoN2O*kgtoGg)</f>
        <v>0.52232540741149647</v>
      </c>
      <c r="AM1425" s="27">
        <f>IF(('Activity data'!BF19*EF!$H50*EF!$H68)*NtoN2O*kgtoGg=0,"NO",('Activity data'!BF19*EF!$H50*EF!$H68)*NtoN2O*kgtoGg)</f>
        <v>0.53722268290724928</v>
      </c>
      <c r="AN1425" s="27">
        <f>IF(('Activity data'!BG19*EF!$H50*EF!$H68)*NtoN2O*kgtoGg=0,"NO",('Activity data'!BG19*EF!$H50*EF!$H68)*NtoN2O*kgtoGg)</f>
        <v>0.55274344519615426</v>
      </c>
      <c r="AO1425" s="27">
        <f>IF(('Activity data'!BH19*EF!$H50*EF!$H68)*NtoN2O*kgtoGg=0,"NO",('Activity data'!BH19*EF!$H50*EF!$H68)*NtoN2O*kgtoGg)</f>
        <v>0.56802831796023945</v>
      </c>
      <c r="AP1425" s="27">
        <f>IF(('Activity data'!BI19*EF!$H50*EF!$H68)*NtoN2O*kgtoGg=0,"NO",('Activity data'!BI19*EF!$H50*EF!$H68)*NtoN2O*kgtoGg)</f>
        <v>0.58383502696626888</v>
      </c>
      <c r="AQ1425" s="27">
        <f>IF(('Activity data'!BJ19*EF!$H50*EF!$H68)*NtoN2O*kgtoGg=0,"NO",('Activity data'!BJ19*EF!$H50*EF!$H68)*NtoN2O*kgtoGg)</f>
        <v>0.60035704436925008</v>
      </c>
      <c r="AR1425" s="27">
        <f>IF(('Activity data'!BK19*EF!$H50*EF!$H68)*NtoN2O*kgtoGg=0,"NO",('Activity data'!BK19*EF!$H50*EF!$H68)*NtoN2O*kgtoGg)</f>
        <v>0.61764615207401241</v>
      </c>
      <c r="AS1425" s="27">
        <f>IF(('Activity data'!BL19*EF!$H50*EF!$H68)*NtoN2O*kgtoGg=0,"NO",('Activity data'!BL19*EF!$H50*EF!$H68)*NtoN2O*kgtoGg)</f>
        <v>0.63575214897916132</v>
      </c>
      <c r="AT1425" s="27">
        <f>IF(('Activity data'!BM19*EF!$H50*EF!$H68)*NtoN2O*kgtoGg=0,"NO",('Activity data'!BM19*EF!$H50*EF!$H68)*NtoN2O*kgtoGg)</f>
        <v>0.65352835195619663</v>
      </c>
      <c r="AU1425" s="27">
        <f>IF(('Activity data'!BN19*EF!$H50*EF!$H68)*NtoN2O*kgtoGg=0,"NO",('Activity data'!BN19*EF!$H50*EF!$H68)*NtoN2O*kgtoGg)</f>
        <v>0.67212968668245365</v>
      </c>
      <c r="AV1425" s="27">
        <f>IF(('Activity data'!BO19*EF!$H50*EF!$H68)*NtoN2O*kgtoGg=0,"NO",('Activity data'!BO19*EF!$H50*EF!$H68)*NtoN2O*kgtoGg)</f>
        <v>0.69200859383559843</v>
      </c>
      <c r="AW1425" s="27">
        <f>IF(('Activity data'!BP19*EF!$H50*EF!$H68)*NtoN2O*kgtoGg=0,"NO",('Activity data'!BP19*EF!$H50*EF!$H68)*NtoN2O*kgtoGg)</f>
        <v>0.71300699946022406</v>
      </c>
    </row>
    <row r="1426" spans="1:49" x14ac:dyDescent="0.25">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1.7641159598844751</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1.4853495649317285</v>
      </c>
      <c r="T1426" s="27">
        <f>IF(('Activity data'!AM20*EF!$H51*EF!$H69)*NtoN2O*kgtoGg=0,"NO",('Activity data'!AM20*EF!$H51*EF!$H69)*NtoN2O*kgtoGg)</f>
        <v>1.5955634897295778</v>
      </c>
      <c r="U1426" s="27">
        <f>IF(('Activity data'!AN20*EF!$H51*EF!$H69)*NtoN2O*kgtoGg=0,"NO",('Activity data'!AN20*EF!$H51*EF!$H69)*NtoN2O*kgtoGg)</f>
        <v>1.6259618236210924</v>
      </c>
      <c r="V1426" s="27">
        <f>IF(('Activity data'!AO20*EF!$H51*EF!$H69)*NtoN2O*kgtoGg=0,"NO",('Activity data'!AO20*EF!$H51*EF!$H69)*NtoN2O*kgtoGg)</f>
        <v>1.6027311149984735</v>
      </c>
      <c r="W1426" s="27">
        <f>IF(('Activity data'!AP20*EF!$H51*EF!$H69)*NtoN2O*kgtoGg=0,"NO",('Activity data'!AP20*EF!$H51*EF!$H69)*NtoN2O*kgtoGg)</f>
        <v>1.6028561165628519</v>
      </c>
      <c r="X1426" s="27">
        <f>IF(('Activity data'!AQ20*EF!$H51*EF!$H69)*NtoN2O*kgtoGg=0,"NO",('Activity data'!AQ20*EF!$H51*EF!$H69)*NtoN2O*kgtoGg)</f>
        <v>1.605363245285049</v>
      </c>
      <c r="Y1426" s="27">
        <f>IF(('Activity data'!AR20*EF!$H51*EF!$H69)*NtoN2O*kgtoGg=0,"NO",('Activity data'!AR20*EF!$H51*EF!$H69)*NtoN2O*kgtoGg)</f>
        <v>1.6184911858897313</v>
      </c>
      <c r="Z1426" s="27">
        <f>IF(('Activity data'!AS20*EF!$H51*EF!$H69)*NtoN2O*kgtoGg=0,"NO",('Activity data'!AS20*EF!$H51*EF!$H69)*NtoN2O*kgtoGg)</f>
        <v>1.6390962512985201</v>
      </c>
      <c r="AA1426" s="27">
        <f>IF(('Activity data'!AT20*EF!$H51*EF!$H69)*NtoN2O*kgtoGg=0,"NO",('Activity data'!AT20*EF!$H51*EF!$H69)*NtoN2O*kgtoGg)</f>
        <v>1.6672993348095966</v>
      </c>
      <c r="AB1426" s="27">
        <f>IF(('Activity data'!AU20*EF!$H51*EF!$H69)*NtoN2O*kgtoGg=0,"NO",('Activity data'!AU20*EF!$H51*EF!$H69)*NtoN2O*kgtoGg)</f>
        <v>1.7097645661019285</v>
      </c>
      <c r="AC1426" s="27">
        <f>IF(('Activity data'!AV20*EF!$H51*EF!$H69)*NtoN2O*kgtoGg=0,"NO",('Activity data'!AV20*EF!$H51*EF!$H69)*NtoN2O*kgtoGg)</f>
        <v>1.7674267952703075</v>
      </c>
      <c r="AD1426" s="27">
        <f>IF(('Activity data'!AW20*EF!$H51*EF!$H69)*NtoN2O*kgtoGg=0,"NO",('Activity data'!AW20*EF!$H51*EF!$H69)*NtoN2O*kgtoGg)</f>
        <v>1.8375735649626701</v>
      </c>
      <c r="AE1426" s="27">
        <f>IF(('Activity data'!AX20*EF!$H51*EF!$H69)*NtoN2O*kgtoGg=0,"NO",('Activity data'!AX20*EF!$H51*EF!$H69)*NtoN2O*kgtoGg)</f>
        <v>1.9124452249479114</v>
      </c>
      <c r="AF1426" s="27">
        <f>IF(('Activity data'!AY20*EF!$H51*EF!$H69)*NtoN2O*kgtoGg=0,"NO",('Activity data'!AY20*EF!$H51*EF!$H69)*NtoN2O*kgtoGg)</f>
        <v>1.9929316543204347</v>
      </c>
      <c r="AG1426" s="27">
        <f>IF(('Activity data'!AZ20*EF!$H51*EF!$H69)*NtoN2O*kgtoGg=0,"NO",('Activity data'!AZ20*EF!$H51*EF!$H69)*NtoN2O*kgtoGg)</f>
        <v>2.0882187579810569</v>
      </c>
      <c r="AH1426" s="27">
        <f>IF(('Activity data'!BA20*EF!$H51*EF!$H69)*NtoN2O*kgtoGg=0,"NO",('Activity data'!BA20*EF!$H51*EF!$H69)*NtoN2O*kgtoGg)</f>
        <v>2.1899420981166391</v>
      </c>
      <c r="AI1426" s="27">
        <f>IF(('Activity data'!BB20*EF!$H51*EF!$H69)*NtoN2O*kgtoGg=0,"NO",('Activity data'!BB20*EF!$H51*EF!$H69)*NtoN2O*kgtoGg)</f>
        <v>2.2984069150116708</v>
      </c>
      <c r="AJ1426" s="27">
        <f>IF(('Activity data'!BC20*EF!$H51*EF!$H69)*NtoN2O*kgtoGg=0,"NO",('Activity data'!BC20*EF!$H51*EF!$H69)*NtoN2O*kgtoGg)</f>
        <v>2.4145145391716976</v>
      </c>
      <c r="AK1426" s="27">
        <f>IF(('Activity data'!BD20*EF!$H51*EF!$H69)*NtoN2O*kgtoGg=0,"NO",('Activity data'!BD20*EF!$H51*EF!$H69)*NtoN2O*kgtoGg)</f>
        <v>2.536329376705313</v>
      </c>
      <c r="AL1426" s="27">
        <f>IF(('Activity data'!BE20*EF!$H51*EF!$H69)*NtoN2O*kgtoGg=0,"NO",('Activity data'!BE20*EF!$H51*EF!$H69)*NtoN2O*kgtoGg)</f>
        <v>2.6594111121069512</v>
      </c>
      <c r="AM1426" s="27">
        <f>IF(('Activity data'!BF20*EF!$H51*EF!$H69)*NtoN2O*kgtoGg=0,"NO",('Activity data'!BF20*EF!$H51*EF!$H69)*NtoN2O*kgtoGg)</f>
        <v>2.7820280106435127</v>
      </c>
      <c r="AN1426" s="27">
        <f>IF(('Activity data'!BG20*EF!$H51*EF!$H69)*NtoN2O*kgtoGg=0,"NO",('Activity data'!BG20*EF!$H51*EF!$H69)*NtoN2O*kgtoGg)</f>
        <v>2.9104811626349671</v>
      </c>
      <c r="AO1426" s="27">
        <f>IF(('Activity data'!BH20*EF!$H51*EF!$H69)*NtoN2O*kgtoGg=0,"NO",('Activity data'!BH20*EF!$H51*EF!$H69)*NtoN2O*kgtoGg)</f>
        <v>3.0356558035328449</v>
      </c>
      <c r="AP1426" s="27">
        <f>IF(('Activity data'!BI20*EF!$H51*EF!$H69)*NtoN2O*kgtoGg=0,"NO",('Activity data'!BI20*EF!$H51*EF!$H69)*NtoN2O*kgtoGg)</f>
        <v>3.1656674881787876</v>
      </c>
      <c r="AQ1426" s="27">
        <f>IF(('Activity data'!BJ20*EF!$H51*EF!$H69)*NtoN2O*kgtoGg=0,"NO",('Activity data'!BJ20*EF!$H51*EF!$H69)*NtoN2O*kgtoGg)</f>
        <v>3.3024806275598562</v>
      </c>
      <c r="AR1426" s="27">
        <f>IF(('Activity data'!BK20*EF!$H51*EF!$H69)*NtoN2O*kgtoGg=0,"NO",('Activity data'!BK20*EF!$H51*EF!$H69)*NtoN2O*kgtoGg)</f>
        <v>3.4465999961713853</v>
      </c>
      <c r="AS1426" s="27">
        <f>IF(('Activity data'!BL20*EF!$H51*EF!$H69)*NtoN2O*kgtoGg=0,"NO",('Activity data'!BL20*EF!$H51*EF!$H69)*NtoN2O*kgtoGg)</f>
        <v>3.5985073970181016</v>
      </c>
      <c r="AT1426" s="27">
        <f>IF(('Activity data'!BM20*EF!$H51*EF!$H69)*NtoN2O*kgtoGg=0,"NO",('Activity data'!BM20*EF!$H51*EF!$H69)*NtoN2O*kgtoGg)</f>
        <v>3.7462773973155836</v>
      </c>
      <c r="AU1426" s="27">
        <f>IF(('Activity data'!BN20*EF!$H51*EF!$H69)*NtoN2O*kgtoGg=0,"NO",('Activity data'!BN20*EF!$H51*EF!$H69)*NtoN2O*kgtoGg)</f>
        <v>3.9018211197485697</v>
      </c>
      <c r="AV1426" s="27">
        <f>IF(('Activity data'!BO20*EF!$H51*EF!$H69)*NtoN2O*kgtoGg=0,"NO",('Activity data'!BO20*EF!$H51*EF!$H69)*NtoN2O*kgtoGg)</f>
        <v>4.0696346762089934</v>
      </c>
      <c r="AW1426" s="27">
        <f>IF(('Activity data'!BP20*EF!$H51*EF!$H69)*NtoN2O*kgtoGg=0,"NO",('Activity data'!BP20*EF!$H51*EF!$H69)*NtoN2O*kgtoGg)</f>
        <v>4.2480055347083097</v>
      </c>
    </row>
    <row r="1427" spans="1:49" x14ac:dyDescent="0.25">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1.4590991135669987E-2</v>
      </c>
      <c r="T1427" s="27">
        <f>IF(('Activity data'!AM21*EF!$H52*EF!$H70)*NtoN2O*kgtoGg=0,"NO",('Activity data'!AM21*EF!$H52*EF!$H70)*NtoN2O*kgtoGg)</f>
        <v>1.5115801026401379E-2</v>
      </c>
      <c r="U1427" s="27">
        <f>IF(('Activity data'!AN21*EF!$H52*EF!$H70)*NtoN2O*kgtoGg=0,"NO",('Activity data'!AN21*EF!$H52*EF!$H70)*NtoN2O*kgtoGg)</f>
        <v>1.5359041009172703E-2</v>
      </c>
      <c r="V1427" s="27">
        <f>IF(('Activity data'!AO21*EF!$H52*EF!$H70)*NtoN2O*kgtoGg=0,"NO",('Activity data'!AO21*EF!$H52*EF!$H70)*NtoN2O*kgtoGg)</f>
        <v>1.5422306241680575E-2</v>
      </c>
      <c r="W1427" s="27">
        <f>IF(('Activity data'!AP21*EF!$H52*EF!$H70)*NtoN2O*kgtoGg=0,"NO",('Activity data'!AP21*EF!$H52*EF!$H70)*NtoN2O*kgtoGg)</f>
        <v>1.5579206559648423E-2</v>
      </c>
      <c r="X1427" s="27">
        <f>IF(('Activity data'!AQ21*EF!$H52*EF!$H70)*NtoN2O*kgtoGg=0,"NO",('Activity data'!AQ21*EF!$H52*EF!$H70)*NtoN2O*kgtoGg)</f>
        <v>1.5751883001752332E-2</v>
      </c>
      <c r="Y1427" s="27">
        <f>IF(('Activity data'!AR21*EF!$H52*EF!$H70)*NtoN2O*kgtoGg=0,"NO",('Activity data'!AR21*EF!$H52*EF!$H70)*NtoN2O*kgtoGg)</f>
        <v>1.5957491875608701E-2</v>
      </c>
      <c r="Z1427" s="27">
        <f>IF(('Activity data'!AS21*EF!$H52*EF!$H70)*NtoN2O*kgtoGg=0,"NO",('Activity data'!AS21*EF!$H52*EF!$H70)*NtoN2O*kgtoGg)</f>
        <v>1.6186328924861701E-2</v>
      </c>
      <c r="AA1427" s="27">
        <f>IF(('Activity data'!AT21*EF!$H52*EF!$H70)*NtoN2O*kgtoGg=0,"NO",('Activity data'!AT21*EF!$H52*EF!$H70)*NtoN2O*kgtoGg)</f>
        <v>1.6439444785161822E-2</v>
      </c>
      <c r="AB1427" s="27">
        <f>IF(('Activity data'!AU21*EF!$H52*EF!$H70)*NtoN2O*kgtoGg=0,"NO",('Activity data'!AU21*EF!$H52*EF!$H70)*NtoN2O*kgtoGg)</f>
        <v>1.6741856905690439E-2</v>
      </c>
      <c r="AC1427" s="27">
        <f>IF(('Activity data'!AV21*EF!$H52*EF!$H70)*NtoN2O*kgtoGg=0,"NO",('Activity data'!AV21*EF!$H52*EF!$H70)*NtoN2O*kgtoGg)</f>
        <v>1.7098598330136262E-2</v>
      </c>
      <c r="AD1427" s="27">
        <f>IF(('Activity data'!AW21*EF!$H52*EF!$H70)*NtoN2O*kgtoGg=0,"NO",('Activity data'!AW21*EF!$H52*EF!$H70)*NtoN2O*kgtoGg)</f>
        <v>1.7501009802506545E-2</v>
      </c>
      <c r="AE1427" s="27">
        <f>IF(('Activity data'!AX21*EF!$H52*EF!$H70)*NtoN2O*kgtoGg=0,"NO",('Activity data'!AX21*EF!$H52*EF!$H70)*NtoN2O*kgtoGg)</f>
        <v>1.7921876438053885E-2</v>
      </c>
      <c r="AF1427" s="27">
        <f>IF(('Activity data'!AY21*EF!$H52*EF!$H70)*NtoN2O*kgtoGg=0,"NO",('Activity data'!AY21*EF!$H52*EF!$H70)*NtoN2O*kgtoGg)</f>
        <v>1.836495058426316E-2</v>
      </c>
      <c r="AG1427" s="27">
        <f>IF(('Activity data'!AZ21*EF!$H52*EF!$H70)*NtoN2O*kgtoGg=0,"NO",('Activity data'!AZ21*EF!$H52*EF!$H70)*NtoN2O*kgtoGg)</f>
        <v>1.8864737640238091E-2</v>
      </c>
      <c r="AH1427" s="27">
        <f>IF(('Activity data'!BA21*EF!$H52*EF!$H70)*NtoN2O*kgtoGg=0,"NO",('Activity data'!BA21*EF!$H52*EF!$H70)*NtoN2O*kgtoGg)</f>
        <v>1.9391061081852148E-2</v>
      </c>
      <c r="AI1427" s="27">
        <f>IF(('Activity data'!BB21*EF!$H52*EF!$H70)*NtoN2O*kgtoGg=0,"NO",('Activity data'!BB21*EF!$H52*EF!$H70)*NtoN2O*kgtoGg)</f>
        <v>1.9945822868027815E-2</v>
      </c>
      <c r="AJ1427" s="27">
        <f>IF(('Activity data'!BC21*EF!$H52*EF!$H70)*NtoN2O*kgtoGg=0,"NO",('Activity data'!BC21*EF!$H52*EF!$H70)*NtoN2O*kgtoGg)</f>
        <v>2.0532653648167851E-2</v>
      </c>
      <c r="AK1427" s="27">
        <f>IF(('Activity data'!BD21*EF!$H52*EF!$H70)*NtoN2O*kgtoGg=0,"NO",('Activity data'!BD21*EF!$H52*EF!$H70)*NtoN2O*kgtoGg)</f>
        <v>2.1144156863741926E-2</v>
      </c>
      <c r="AL1427" s="27">
        <f>IF(('Activity data'!BE21*EF!$H52*EF!$H70)*NtoN2O*kgtoGg=0,"NO",('Activity data'!BE21*EF!$H52*EF!$H70)*NtoN2O*kgtoGg)</f>
        <v>2.1763558642145707E-2</v>
      </c>
      <c r="AM1427" s="27">
        <f>IF(('Activity data'!BF21*EF!$H52*EF!$H70)*NtoN2O*kgtoGg=0,"NO",('Activity data'!BF21*EF!$H52*EF!$H70)*NtoN2O*kgtoGg)</f>
        <v>2.2384278454468744E-2</v>
      </c>
      <c r="AN1427" s="27">
        <f>IF(('Activity data'!BG21*EF!$H52*EF!$H70)*NtoN2O*kgtoGg=0,"NO",('Activity data'!BG21*EF!$H52*EF!$H70)*NtoN2O*kgtoGg)</f>
        <v>2.3030976883173123E-2</v>
      </c>
      <c r="AO1427" s="27">
        <f>IF(('Activity data'!BH21*EF!$H52*EF!$H70)*NtoN2O*kgtoGg=0,"NO",('Activity data'!BH21*EF!$H52*EF!$H70)*NtoN2O*kgtoGg)</f>
        <v>2.3667846581676664E-2</v>
      </c>
      <c r="AP1427" s="27">
        <f>IF(('Activity data'!BI21*EF!$H52*EF!$H70)*NtoN2O*kgtoGg=0,"NO",('Activity data'!BI21*EF!$H52*EF!$H70)*NtoN2O*kgtoGg)</f>
        <v>2.43264594569279E-2</v>
      </c>
      <c r="AQ1427" s="27">
        <f>IF(('Activity data'!BJ21*EF!$H52*EF!$H70)*NtoN2O*kgtoGg=0,"NO",('Activity data'!BJ21*EF!$H52*EF!$H70)*NtoN2O*kgtoGg)</f>
        <v>2.5014876848718771E-2</v>
      </c>
      <c r="AR1427" s="27">
        <f>IF(('Activity data'!BK21*EF!$H52*EF!$H70)*NtoN2O*kgtoGg=0,"NO",('Activity data'!BK21*EF!$H52*EF!$H70)*NtoN2O*kgtoGg)</f>
        <v>2.5735256336417205E-2</v>
      </c>
      <c r="AS1427" s="27">
        <f>IF(('Activity data'!BL21*EF!$H52*EF!$H70)*NtoN2O*kgtoGg=0,"NO",('Activity data'!BL21*EF!$H52*EF!$H70)*NtoN2O*kgtoGg)</f>
        <v>2.6489672874131745E-2</v>
      </c>
      <c r="AT1427" s="27">
        <f>IF(('Activity data'!BM21*EF!$H52*EF!$H70)*NtoN2O*kgtoGg=0,"NO",('Activity data'!BM21*EF!$H52*EF!$H70)*NtoN2O*kgtoGg)</f>
        <v>2.7230347998174888E-2</v>
      </c>
      <c r="AU1427" s="27">
        <f>IF(('Activity data'!BN21*EF!$H52*EF!$H70)*NtoN2O*kgtoGg=0,"NO",('Activity data'!BN21*EF!$H52*EF!$H70)*NtoN2O*kgtoGg)</f>
        <v>2.8005403611768936E-2</v>
      </c>
      <c r="AV1427" s="27">
        <f>IF(('Activity data'!BO21*EF!$H52*EF!$H70)*NtoN2O*kgtoGg=0,"NO",('Activity data'!BO21*EF!$H52*EF!$H70)*NtoN2O*kgtoGg)</f>
        <v>2.8833691409816627E-2</v>
      </c>
      <c r="AW1427" s="27">
        <f>IF(('Activity data'!BP21*EF!$H52*EF!$H70)*NtoN2O*kgtoGg=0,"NO",('Activity data'!BP21*EF!$H52*EF!$H70)*NtoN2O*kgtoGg)</f>
        <v>2.9708624977509365E-2</v>
      </c>
    </row>
    <row r="1428" spans="1:49" x14ac:dyDescent="0.25">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7.3768889900085524E-2</v>
      </c>
      <c r="O1428" s="27">
        <f>IF(('Activity data'!AH22*EF!$H53*EF!$H71)*NtoN2O*kgtoGg=0,"NO",('Activity data'!AH22*EF!$H53*EF!$H71)*NtoN2O*kgtoGg)</f>
        <v>7.3504831661853204E-2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6.1889565205488752E-2</v>
      </c>
      <c r="T1428" s="27">
        <f>IF(('Activity data'!AM22*EF!$H53*EF!$H71)*NtoN2O*kgtoGg=0,"NO",('Activity data'!AM22*EF!$H53*EF!$H71)*NtoN2O*kgtoGg)</f>
        <v>6.6481812072065799E-2</v>
      </c>
      <c r="U1428" s="27">
        <f>IF(('Activity data'!AN22*EF!$H53*EF!$H71)*NtoN2O*kgtoGg=0,"NO",('Activity data'!AN22*EF!$H53*EF!$H71)*NtoN2O*kgtoGg)</f>
        <v>6.7748409317545569E-2</v>
      </c>
      <c r="V1428" s="27">
        <f>IF(('Activity data'!AO22*EF!$H53*EF!$H71)*NtoN2O*kgtoGg=0,"NO",('Activity data'!AO22*EF!$H53*EF!$H71)*NtoN2O*kgtoGg)</f>
        <v>6.6780463124936462E-2</v>
      </c>
      <c r="W1428" s="27">
        <f>IF(('Activity data'!AP22*EF!$H53*EF!$H71)*NtoN2O*kgtoGg=0,"NO",('Activity data'!AP22*EF!$H53*EF!$H71)*NtoN2O*kgtoGg)</f>
        <v>6.6785671523452231E-2</v>
      </c>
      <c r="X1428" s="27">
        <f>IF(('Activity data'!AQ22*EF!$H53*EF!$H71)*NtoN2O*kgtoGg=0,"NO",('Activity data'!AQ22*EF!$H53*EF!$H71)*NtoN2O*kgtoGg)</f>
        <v>6.6890135220210464E-2</v>
      </c>
      <c r="Y1428" s="27">
        <f>IF(('Activity data'!AR22*EF!$H53*EF!$H71)*NtoN2O*kgtoGg=0,"NO",('Activity data'!AR22*EF!$H53*EF!$H71)*NtoN2O*kgtoGg)</f>
        <v>6.743713274540554E-2</v>
      </c>
      <c r="Z1428" s="27">
        <f>IF(('Activity data'!AS22*EF!$H53*EF!$H71)*NtoN2O*kgtoGg=0,"NO",('Activity data'!AS22*EF!$H53*EF!$H71)*NtoN2O*kgtoGg)</f>
        <v>6.8295677137438407E-2</v>
      </c>
      <c r="AA1428" s="27">
        <f>IF(('Activity data'!AT22*EF!$H53*EF!$H71)*NtoN2O*kgtoGg=0,"NO",('Activity data'!AT22*EF!$H53*EF!$H71)*NtoN2O*kgtoGg)</f>
        <v>6.9470805617066575E-2</v>
      </c>
      <c r="AB1428" s="27">
        <f>IF(('Activity data'!AU22*EF!$H53*EF!$H71)*NtoN2O*kgtoGg=0,"NO",('Activity data'!AU22*EF!$H53*EF!$H71)*NtoN2O*kgtoGg)</f>
        <v>7.1240190254247091E-2</v>
      </c>
      <c r="AC1428" s="27">
        <f>IF(('Activity data'!AV22*EF!$H53*EF!$H71)*NtoN2O*kgtoGg=0,"NO",('Activity data'!AV22*EF!$H53*EF!$H71)*NtoN2O*kgtoGg)</f>
        <v>7.3642783136262879E-2</v>
      </c>
      <c r="AD1428" s="27">
        <f>IF(('Activity data'!AW22*EF!$H53*EF!$H71)*NtoN2O*kgtoGg=0,"NO",('Activity data'!AW22*EF!$H53*EF!$H71)*NtoN2O*kgtoGg)</f>
        <v>7.6565565206777986E-2</v>
      </c>
      <c r="AE1428" s="27">
        <f>IF(('Activity data'!AX22*EF!$H53*EF!$H71)*NtoN2O*kgtoGg=0,"NO",('Activity data'!AX22*EF!$H53*EF!$H71)*NtoN2O*kgtoGg)</f>
        <v>7.9685217706163075E-2</v>
      </c>
      <c r="AF1428" s="27">
        <f>IF(('Activity data'!AY22*EF!$H53*EF!$H71)*NtoN2O*kgtoGg=0,"NO",('Activity data'!AY22*EF!$H53*EF!$H71)*NtoN2O*kgtoGg)</f>
        <v>8.3038818930018216E-2</v>
      </c>
      <c r="AG1428" s="27">
        <f>IF(('Activity data'!AZ22*EF!$H53*EF!$H71)*NtoN2O*kgtoGg=0,"NO",('Activity data'!AZ22*EF!$H53*EF!$H71)*NtoN2O*kgtoGg)</f>
        <v>8.7009114915877442E-2</v>
      </c>
      <c r="AH1428" s="27">
        <f>IF(('Activity data'!BA22*EF!$H53*EF!$H71)*NtoN2O*kgtoGg=0,"NO",('Activity data'!BA22*EF!$H53*EF!$H71)*NtoN2O*kgtoGg)</f>
        <v>9.1247587421526707E-2</v>
      </c>
      <c r="AI1428" s="27">
        <f>IF(('Activity data'!BB22*EF!$H53*EF!$H71)*NtoN2O*kgtoGg=0,"NO",('Activity data'!BB22*EF!$H53*EF!$H71)*NtoN2O*kgtoGg)</f>
        <v>9.5766954792153025E-2</v>
      </c>
      <c r="AJ1428" s="27">
        <f>IF(('Activity data'!BC22*EF!$H53*EF!$H71)*NtoN2O*kgtoGg=0,"NO",('Activity data'!BC22*EF!$H53*EF!$H71)*NtoN2O*kgtoGg)</f>
        <v>0.10060477246548749</v>
      </c>
      <c r="AK1428" s="27">
        <f>IF(('Activity data'!BD22*EF!$H53*EF!$H71)*NtoN2O*kgtoGg=0,"NO",('Activity data'!BD22*EF!$H53*EF!$H71)*NtoN2O*kgtoGg)</f>
        <v>0.10568039069605478</v>
      </c>
      <c r="AL1428" s="27">
        <f>IF(('Activity data'!BE22*EF!$H53*EF!$H71)*NtoN2O*kgtoGg=0,"NO",('Activity data'!BE22*EF!$H53*EF!$H71)*NtoN2O*kgtoGg)</f>
        <v>0.11080879633778973</v>
      </c>
      <c r="AM1428" s="27">
        <f>IF(('Activity data'!BF22*EF!$H53*EF!$H71)*NtoN2O*kgtoGg=0,"NO",('Activity data'!BF22*EF!$H53*EF!$H71)*NtoN2O*kgtoGg)</f>
        <v>0.11591783377681314</v>
      </c>
      <c r="AN1428" s="27">
        <f>IF(('Activity data'!BG22*EF!$H53*EF!$H71)*NtoN2O*kgtoGg=0,"NO",('Activity data'!BG22*EF!$H53*EF!$H71)*NtoN2O*kgtoGg)</f>
        <v>0.12127004844312377</v>
      </c>
      <c r="AO1428" s="27">
        <f>IF(('Activity data'!BH22*EF!$H53*EF!$H71)*NtoN2O*kgtoGg=0,"NO",('Activity data'!BH22*EF!$H53*EF!$H71)*NtoN2O*kgtoGg)</f>
        <v>0.12648565848053531</v>
      </c>
      <c r="AP1428" s="27">
        <f>IF(('Activity data'!BI22*EF!$H53*EF!$H71)*NtoN2O*kgtoGg=0,"NO",('Activity data'!BI22*EF!$H53*EF!$H71)*NtoN2O*kgtoGg)</f>
        <v>0.13190281200744958</v>
      </c>
      <c r="AQ1428" s="27">
        <f>IF(('Activity data'!BJ22*EF!$H53*EF!$H71)*NtoN2O*kgtoGg=0,"NO",('Activity data'!BJ22*EF!$H53*EF!$H71)*NtoN2O*kgtoGg)</f>
        <v>0.13760335948166083</v>
      </c>
      <c r="AR1428" s="27">
        <f>IF(('Activity data'!BK22*EF!$H53*EF!$H71)*NtoN2O*kgtoGg=0,"NO",('Activity data'!BK22*EF!$H53*EF!$H71)*NtoN2O*kgtoGg)</f>
        <v>0.14360833317380786</v>
      </c>
      <c r="AS1428" s="27">
        <f>IF(('Activity data'!BL22*EF!$H53*EF!$H71)*NtoN2O*kgtoGg=0,"NO",('Activity data'!BL22*EF!$H53*EF!$H71)*NtoN2O*kgtoGg)</f>
        <v>0.14993780820908773</v>
      </c>
      <c r="AT1428" s="27">
        <f>IF(('Activity data'!BM22*EF!$H53*EF!$H71)*NtoN2O*kgtoGg=0,"NO",('Activity data'!BM22*EF!$H53*EF!$H71)*NtoN2O*kgtoGg)</f>
        <v>0.15609489155481612</v>
      </c>
      <c r="AU1428" s="27">
        <f>IF(('Activity data'!BN22*EF!$H53*EF!$H71)*NtoN2O*kgtoGg=0,"NO",('Activity data'!BN22*EF!$H53*EF!$H71)*NtoN2O*kgtoGg)</f>
        <v>0.16257587998952386</v>
      </c>
      <c r="AV1428" s="27">
        <f>IF(('Activity data'!BO22*EF!$H53*EF!$H71)*NtoN2O*kgtoGg=0,"NO",('Activity data'!BO22*EF!$H53*EF!$H71)*NtoN2O*kgtoGg)</f>
        <v>0.16956811150870821</v>
      </c>
      <c r="AW1428" s="27">
        <f>IF(('Activity data'!BP22*EF!$H53*EF!$H71)*NtoN2O*kgtoGg=0,"NO",('Activity data'!BP22*EF!$H53*EF!$H71)*NtoN2O*kgtoGg)</f>
        <v>0.17700023061284639</v>
      </c>
    </row>
    <row r="1429" spans="1:49" x14ac:dyDescent="0.25">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892.92691965046163</v>
      </c>
      <c r="U1461" s="22">
        <f>'Activity data'!AN45*EF!$H$149*CtoCO2*ttoGg</f>
        <v>899.64352592339856</v>
      </c>
      <c r="V1461" s="22">
        <f>'Activity data'!AO45*EF!$H$149*CtoCO2*ttoGg</f>
        <v>902.38353830360529</v>
      </c>
      <c r="W1461" s="22">
        <f>'Activity data'!AP45*EF!$H$149*CtoCO2*ttoGg</f>
        <v>902.58528834618028</v>
      </c>
      <c r="X1461" s="22">
        <f>'Activity data'!AQ45*EF!$H$149*CtoCO2*ttoGg</f>
        <v>903.9693362454982</v>
      </c>
      <c r="Y1461" s="22">
        <f>'Activity data'!AR45*EF!$H$149*CtoCO2*ttoGg</f>
        <v>905.49931730678543</v>
      </c>
      <c r="Z1461" s="22">
        <f>'Activity data'!AS45*EF!$H$149*CtoCO2*ttoGg</f>
        <v>907.48882449559528</v>
      </c>
      <c r="AA1461" s="22">
        <f>'Activity data'!AT45*EF!$H$149*CtoCO2*ttoGg</f>
        <v>909.79083932538833</v>
      </c>
      <c r="AB1461" s="22">
        <f>'Activity data'!AU45*EF!$H$149*CtoCO2*ttoGg</f>
        <v>912.40822926513761</v>
      </c>
      <c r="AC1461" s="22">
        <f>'Activity data'!AV45*EF!$H$149*CtoCO2*ttoGg</f>
        <v>915.64988069676417</v>
      </c>
      <c r="AD1461" s="22">
        <f>'Activity data'!AW45*EF!$H$149*CtoCO2*ttoGg</f>
        <v>919.54524896460259</v>
      </c>
      <c r="AE1461" s="22">
        <f>'Activity data'!AX45*EF!$H$149*CtoCO2*ttoGg</f>
        <v>923.94693165315346</v>
      </c>
      <c r="AF1461" s="22">
        <f>'Activity data'!AY45*EF!$H$149*CtoCO2*ttoGg</f>
        <v>928.48726927108135</v>
      </c>
      <c r="AG1461" s="22">
        <f>'Activity data'!AZ45*EF!$H$149*CtoCO2*ttoGg</f>
        <v>933.19811338356476</v>
      </c>
      <c r="AH1461" s="22">
        <f>'Activity data'!BA45*EF!$H$149*CtoCO2*ttoGg</f>
        <v>938.46380385899067</v>
      </c>
      <c r="AI1461" s="22">
        <f>'Activity data'!BB45*EF!$H$149*CtoCO2*ttoGg</f>
        <v>943.8985322678185</v>
      </c>
      <c r="AJ1461" s="22">
        <f>'Activity data'!BC45*EF!$H$149*CtoCO2*ttoGg</f>
        <v>949.50348898255061</v>
      </c>
      <c r="AK1461" s="22">
        <f>'Activity data'!BD45*EF!$H$149*CtoCO2*ttoGg</f>
        <v>955.29978038647425</v>
      </c>
      <c r="AL1461" s="22">
        <f>'Activity data'!BE45*EF!$H$149*CtoCO2*ttoGg</f>
        <v>961.19283603938663</v>
      </c>
      <c r="AM1461" s="22">
        <f>'Activity data'!BF45*EF!$H$149*CtoCO2*ttoGg</f>
        <v>967.00224094299301</v>
      </c>
      <c r="AN1461" s="22">
        <f>'Activity data'!BG45*EF!$H$149*CtoCO2*ttoGg</f>
        <v>972.66602919553793</v>
      </c>
      <c r="AO1461" s="22">
        <f>'Activity data'!BH45*EF!$H$149*CtoCO2*ttoGg</f>
        <v>978.42245674112758</v>
      </c>
      <c r="AP1461" s="22">
        <f>'Activity data'!BI45*EF!$H$149*CtoCO2*ttoGg</f>
        <v>983.93427479053139</v>
      </c>
      <c r="AQ1461" s="22">
        <f>'Activity data'!BJ45*EF!$H$149*CtoCO2*ttoGg</f>
        <v>989.49805089249878</v>
      </c>
      <c r="AR1461" s="22">
        <f>'Activity data'!BK45*EF!$H$149*CtoCO2*ttoGg</f>
        <v>995.17460422704323</v>
      </c>
      <c r="AS1461" s="22">
        <f>'Activity data'!BL45*EF!$H$149*CtoCO2*ttoGg</f>
        <v>1000.969007747119</v>
      </c>
      <c r="AT1461" s="22">
        <f>'Activity data'!BM45*EF!$H$149*CtoCO2*ttoGg</f>
        <v>1006.8843053705353</v>
      </c>
      <c r="AU1461" s="22">
        <f>'Activity data'!BN45*EF!$H$149*CtoCO2*ttoGg</f>
        <v>1012.5291993852712</v>
      </c>
      <c r="AV1461" s="22">
        <f>'Activity data'!BO45*EF!$H$149*CtoCO2*ttoGg</f>
        <v>1018.2894912934981</v>
      </c>
      <c r="AW1461" s="22">
        <f>'Activity data'!BP45*EF!$H$149*CtoCO2*ttoGg</f>
        <v>1024.290117073105</v>
      </c>
    </row>
    <row r="1462" spans="1:49" x14ac:dyDescent="0.25">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469.93274409025253</v>
      </c>
      <c r="U1462" s="22">
        <f>'Activity data'!AN46*EF!$H$150*CtoCO2*ttoGg</f>
        <v>469.76351359650266</v>
      </c>
      <c r="V1462" s="22">
        <f>'Activity data'!AO46*EF!$H$150*CtoCO2*ttoGg</f>
        <v>469.69447670061498</v>
      </c>
      <c r="W1462" s="22">
        <f>'Activity data'!AP46*EF!$H$150*CtoCO2*ttoGg</f>
        <v>469.68939344012131</v>
      </c>
      <c r="X1462" s="22">
        <f>'Activity data'!AQ46*EF!$H$150*CtoCO2*ttoGg</f>
        <v>469.65452119960923</v>
      </c>
      <c r="Y1462" s="22">
        <f>'Activity data'!AR46*EF!$H$150*CtoCO2*ttoGg</f>
        <v>469.61597205143704</v>
      </c>
      <c r="Z1462" s="22">
        <f>'Activity data'!AS46*EF!$H$150*CtoCO2*ttoGg</f>
        <v>469.56584475943868</v>
      </c>
      <c r="AA1462" s="22">
        <f>'Activity data'!AT46*EF!$H$150*CtoCO2*ttoGg</f>
        <v>469.50784357693152</v>
      </c>
      <c r="AB1462" s="22">
        <f>'Activity data'!AU46*EF!$H$150*CtoCO2*ttoGg</f>
        <v>469.44189625564456</v>
      </c>
      <c r="AC1462" s="22">
        <f>'Activity data'!AV46*EF!$H$150*CtoCO2*ttoGg</f>
        <v>469.36022014570949</v>
      </c>
      <c r="AD1462" s="22">
        <f>'Activity data'!AW46*EF!$H$150*CtoCO2*ttoGg</f>
        <v>469.26207309517287</v>
      </c>
      <c r="AE1462" s="22">
        <f>'Activity data'!AX46*EF!$H$150*CtoCO2*ttoGg</f>
        <v>469.15116903076233</v>
      </c>
      <c r="AF1462" s="22">
        <f>'Activity data'!AY46*EF!$H$150*CtoCO2*ttoGg</f>
        <v>469.03677143982884</v>
      </c>
      <c r="AG1462" s="22">
        <f>'Activity data'!AZ46*EF!$H$150*CtoCO2*ttoGg</f>
        <v>468.91807779563737</v>
      </c>
      <c r="AH1462" s="22">
        <f>'Activity data'!BA46*EF!$H$150*CtoCO2*ttoGg</f>
        <v>468.78540433483317</v>
      </c>
      <c r="AI1462" s="22">
        <f>'Activity data'!BB46*EF!$H$150*CtoCO2*ttoGg</f>
        <v>468.64847182239333</v>
      </c>
      <c r="AJ1462" s="22">
        <f>'Activity data'!BC46*EF!$H$150*CtoCO2*ttoGg</f>
        <v>468.50725026589049</v>
      </c>
      <c r="AK1462" s="22">
        <f>'Activity data'!BD46*EF!$H$150*CtoCO2*ttoGg</f>
        <v>468.36120787240418</v>
      </c>
      <c r="AL1462" s="22">
        <f>'Activity data'!BE46*EF!$H$150*CtoCO2*ttoGg</f>
        <v>468.21272742300584</v>
      </c>
      <c r="AM1462" s="22">
        <f>'Activity data'!BF46*EF!$H$150*CtoCO2*ttoGg</f>
        <v>468.06635462396429</v>
      </c>
      <c r="AN1462" s="22">
        <f>'Activity data'!BG46*EF!$H$150*CtoCO2*ttoGg</f>
        <v>467.92365075782658</v>
      </c>
      <c r="AO1462" s="22">
        <f>'Activity data'!BH46*EF!$H$150*CtoCO2*ttoGg</f>
        <v>467.77861276748001</v>
      </c>
      <c r="AP1462" s="22">
        <f>'Activity data'!BI46*EF!$H$150*CtoCO2*ttoGg</f>
        <v>467.63973791728694</v>
      </c>
      <c r="AQ1462" s="22">
        <f>'Activity data'!BJ46*EF!$H$150*CtoCO2*ttoGg</f>
        <v>467.49955394064932</v>
      </c>
      <c r="AR1462" s="22">
        <f>'Activity data'!BK46*EF!$H$150*CtoCO2*ttoGg</f>
        <v>467.35652844763018</v>
      </c>
      <c r="AS1462" s="22">
        <f>'Activity data'!BL46*EF!$H$150*CtoCO2*ttoGg</f>
        <v>467.2105336209512</v>
      </c>
      <c r="AT1462" s="22">
        <f>'Activity data'!BM46*EF!$H$150*CtoCO2*ttoGg</f>
        <v>467.06149276656583</v>
      </c>
      <c r="AU1462" s="22">
        <f>'Activity data'!BN46*EF!$H$150*CtoCO2*ttoGg</f>
        <v>466.91926495649926</v>
      </c>
      <c r="AV1462" s="22">
        <f>'Activity data'!BO46*EF!$H$150*CtoCO2*ttoGg</f>
        <v>466.77412960031495</v>
      </c>
      <c r="AW1462" s="22">
        <f>'Activity data'!BP46*EF!$H$150*CtoCO2*ttoGg</f>
        <v>466.62293883190813</v>
      </c>
    </row>
    <row r="1463" spans="1:49" x14ac:dyDescent="0.25">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6.6039158293445119</v>
      </c>
      <c r="U1463" s="22">
        <f>'Activity data'!AN47*ttokg*SNEF*NtoN2O*kgtoGg</f>
        <v>6.6012485501396982</v>
      </c>
      <c r="V1463" s="22">
        <f>'Activity data'!AO47*ttokg*SNEF*NtoN2O*kgtoGg</f>
        <v>6.6001604443693616</v>
      </c>
      <c r="W1463" s="22">
        <f>'Activity data'!AP47*ttokg*SNEF*NtoN2O*kgtoGg</f>
        <v>6.600080325977534</v>
      </c>
      <c r="X1463" s="22">
        <f>'Activity data'!AQ47*ttokg*SNEF*NtoN2O*kgtoGg</f>
        <v>6.5995306968895253</v>
      </c>
      <c r="Y1463" s="22">
        <f>'Activity data'!AR47*ttokg*SNEF*NtoN2O*kgtoGg</f>
        <v>6.598923115247441</v>
      </c>
      <c r="Z1463" s="22">
        <f>'Activity data'!AS47*ttokg*SNEF*NtoN2O*kgtoGg</f>
        <v>6.5981330479222331</v>
      </c>
      <c r="AA1463" s="22">
        <f>'Activity data'!AT47*ttokg*SNEF*NtoN2O*kgtoGg</f>
        <v>6.5972188784689152</v>
      </c>
      <c r="AB1463" s="22">
        <f>'Activity data'!AU47*ttokg*SNEF*NtoN2O*kgtoGg</f>
        <v>6.5961794681665245</v>
      </c>
      <c r="AC1463" s="22">
        <f>'Activity data'!AV47*ttokg*SNEF*NtoN2O*kgtoGg</f>
        <v>6.5948921529508517</v>
      </c>
      <c r="AD1463" s="22">
        <f>'Activity data'!AW47*ttokg*SNEF*NtoN2O*kgtoGg</f>
        <v>6.5933452356009754</v>
      </c>
      <c r="AE1463" s="22">
        <f>'Activity data'!AX47*ttokg*SNEF*NtoN2O*kgtoGg</f>
        <v>6.5915972521366664</v>
      </c>
      <c r="AF1463" s="22">
        <f>'Activity data'!AY47*ttokg*SNEF*NtoN2O*kgtoGg</f>
        <v>6.5897942064289055</v>
      </c>
      <c r="AG1463" s="22">
        <f>'Activity data'!AZ47*ttokg*SNEF*NtoN2O*kgtoGg</f>
        <v>6.5879234496765005</v>
      </c>
      <c r="AH1463" s="22">
        <f>'Activity data'!BA47*ttokg*SNEF*NtoN2O*kgtoGg</f>
        <v>6.5858323539455093</v>
      </c>
      <c r="AI1463" s="22">
        <f>'Activity data'!BB47*ttokg*SNEF*NtoN2O*kgtoGg</f>
        <v>6.5836741303606168</v>
      </c>
      <c r="AJ1463" s="22">
        <f>'Activity data'!BC47*ttokg*SNEF*NtoN2O*kgtoGg</f>
        <v>6.5814483062045497</v>
      </c>
      <c r="AK1463" s="22">
        <f>'Activity data'!BD47*ttokg*SNEF*NtoN2O*kgtoGg</f>
        <v>6.5791464997715865</v>
      </c>
      <c r="AL1463" s="22">
        <f>'Activity data'!BE47*ttokg*SNEF*NtoN2O*kgtoGg</f>
        <v>6.5768062666006832</v>
      </c>
      <c r="AM1463" s="22">
        <f>'Activity data'!BF47*ttokg*SNEF*NtoN2O*kgtoGg</f>
        <v>6.574499252572755</v>
      </c>
      <c r="AN1463" s="22">
        <f>'Activity data'!BG47*ttokg*SNEF*NtoN2O*kgtoGg</f>
        <v>6.5722500654070046</v>
      </c>
      <c r="AO1463" s="22">
        <f>'Activity data'!BH47*ttokg*SNEF*NtoN2O*kgtoGg</f>
        <v>6.5699640895938574</v>
      </c>
      <c r="AP1463" s="22">
        <f>'Activity data'!BI47*ttokg*SNEF*NtoN2O*kgtoGg</f>
        <v>6.5677752523944619</v>
      </c>
      <c r="AQ1463" s="22">
        <f>'Activity data'!BJ47*ttokg*SNEF*NtoN2O*kgtoGg</f>
        <v>6.5655657817639117</v>
      </c>
      <c r="AR1463" s="22">
        <f>'Activity data'!BK47*ttokg*SNEF*NtoN2O*kgtoGg</f>
        <v>6.5633115253658172</v>
      </c>
      <c r="AS1463" s="22">
        <f>'Activity data'!BL47*ttokg*SNEF*NtoN2O*kgtoGg</f>
        <v>6.5610104686438113</v>
      </c>
      <c r="AT1463" s="22">
        <f>'Activity data'!BM47*ttokg*SNEF*NtoN2O*kgtoGg</f>
        <v>6.5586614028060843</v>
      </c>
      <c r="AU1463" s="22">
        <f>'Activity data'!BN47*ttokg*SNEF*NtoN2O*kgtoGg</f>
        <v>6.5564197188652589</v>
      </c>
      <c r="AV1463" s="22">
        <f>'Activity data'!BO47*ttokg*SNEF*NtoN2O*kgtoGg</f>
        <v>6.5541322084476263</v>
      </c>
      <c r="AW1463" s="22">
        <f>'Activity data'!BP47*ttokg*SNEF*NtoN2O*kgtoGg</f>
        <v>6.5517492573399654</v>
      </c>
    </row>
    <row r="1464" spans="1:49" x14ac:dyDescent="0.25">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4.35858444736738E-2</v>
      </c>
      <c r="U1464" s="22">
        <f>'Activity data'!AN48*ttokg*ONEF*NtoN2O*kgtoGg</f>
        <v>4.3568240430922021E-2</v>
      </c>
      <c r="V1464" s="22">
        <f>'Activity data'!AO48*ttokg*ONEF*NtoN2O*kgtoGg</f>
        <v>4.3561058932837793E-2</v>
      </c>
      <c r="W1464" s="22">
        <f>'Activity data'!AP48*ttokg*ONEF*NtoN2O*kgtoGg</f>
        <v>4.356053015145174E-2</v>
      </c>
      <c r="X1464" s="22">
        <f>'Activity data'!AQ48*ttokg*ONEF*NtoN2O*kgtoGg</f>
        <v>4.3556902599470863E-2</v>
      </c>
      <c r="Y1464" s="22">
        <f>'Activity data'!AR48*ttokg*ONEF*NtoN2O*kgtoGg</f>
        <v>4.3552892560633126E-2</v>
      </c>
      <c r="Z1464" s="22">
        <f>'Activity data'!AS48*ttokg*ONEF*NtoN2O*kgtoGg</f>
        <v>4.3547678116286744E-2</v>
      </c>
      <c r="AA1464" s="22">
        <f>'Activity data'!AT48*ttokg*ONEF*NtoN2O*kgtoGg</f>
        <v>4.3541644597894835E-2</v>
      </c>
      <c r="AB1464" s="22">
        <f>'Activity data'!AU48*ttokg*ONEF*NtoN2O*kgtoGg</f>
        <v>4.353478448989908E-2</v>
      </c>
      <c r="AC1464" s="22">
        <f>'Activity data'!AV48*ttokg*ONEF*NtoN2O*kgtoGg</f>
        <v>4.3526288209475635E-2</v>
      </c>
      <c r="AD1464" s="22">
        <f>'Activity data'!AW48*ttokg*ONEF*NtoN2O*kgtoGg</f>
        <v>4.3516078554966441E-2</v>
      </c>
      <c r="AE1464" s="22">
        <f>'Activity data'!AX48*ttokg*ONEF*NtoN2O*kgtoGg</f>
        <v>4.3504541864102013E-2</v>
      </c>
      <c r="AF1464" s="22">
        <f>'Activity data'!AY48*ttokg*ONEF*NtoN2O*kgtoGg</f>
        <v>4.3492641762430798E-2</v>
      </c>
      <c r="AG1464" s="22">
        <f>'Activity data'!AZ48*ttokg*ONEF*NtoN2O*kgtoGg</f>
        <v>4.3480294767864906E-2</v>
      </c>
      <c r="AH1464" s="22">
        <f>'Activity data'!BA48*ttokg*ONEF*NtoN2O*kgtoGg</f>
        <v>4.346649353604036E-2</v>
      </c>
      <c r="AI1464" s="22">
        <f>'Activity data'!BB48*ttokg*ONEF*NtoN2O*kgtoGg</f>
        <v>4.3452249260380084E-2</v>
      </c>
      <c r="AJ1464" s="22">
        <f>'Activity data'!BC48*ttokg*ONEF*NtoN2O*kgtoGg</f>
        <v>4.3437558820950045E-2</v>
      </c>
      <c r="AK1464" s="22">
        <f>'Activity data'!BD48*ttokg*ONEF*NtoN2O*kgtoGg</f>
        <v>4.3422366898492486E-2</v>
      </c>
      <c r="AL1464" s="22">
        <f>'Activity data'!BE48*ttokg*ONEF*NtoN2O*kgtoGg</f>
        <v>4.3406921359564518E-2</v>
      </c>
      <c r="AM1464" s="22">
        <f>'Activity data'!BF48*ttokg*ONEF*NtoN2O*kgtoGg</f>
        <v>4.3391695066980186E-2</v>
      </c>
      <c r="AN1464" s="22">
        <f>'Activity data'!BG48*ttokg*ONEF*NtoN2O*kgtoGg</f>
        <v>4.3376850431686237E-2</v>
      </c>
      <c r="AO1464" s="22">
        <f>'Activity data'!BH48*ttokg*ONEF*NtoN2O*kgtoGg</f>
        <v>4.3361762991319469E-2</v>
      </c>
      <c r="AP1464" s="22">
        <f>'Activity data'!BI48*ttokg*ONEF*NtoN2O*kgtoGg</f>
        <v>4.3347316665803458E-2</v>
      </c>
      <c r="AQ1464" s="22">
        <f>'Activity data'!BJ48*ttokg*ONEF*NtoN2O*kgtoGg</f>
        <v>4.3332734159641825E-2</v>
      </c>
      <c r="AR1464" s="22">
        <f>'Activity data'!BK48*ttokg*ONEF*NtoN2O*kgtoGg</f>
        <v>4.3317856067414402E-2</v>
      </c>
      <c r="AS1464" s="22">
        <f>'Activity data'!BL48*ttokg*ONEF*NtoN2O*kgtoGg</f>
        <v>4.3302669093049161E-2</v>
      </c>
      <c r="AT1464" s="22">
        <f>'Activity data'!BM48*ttokg*ONEF*NtoN2O*kgtoGg</f>
        <v>4.3287165258520166E-2</v>
      </c>
      <c r="AU1464" s="22">
        <f>'Activity data'!BN48*ttokg*ONEF*NtoN2O*kgtoGg</f>
        <v>4.3272370144510713E-2</v>
      </c>
      <c r="AV1464" s="22">
        <f>'Activity data'!BO48*ttokg*ONEF*NtoN2O*kgtoGg</f>
        <v>4.3257272575754346E-2</v>
      </c>
      <c r="AW1464" s="22">
        <f>'Activity data'!BP48*ttokg*ONEF*NtoN2O*kgtoGg</f>
        <v>4.324154509844378E-2</v>
      </c>
    </row>
    <row r="1465" spans="1:49" x14ac:dyDescent="0.25">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2.9684611408468315</v>
      </c>
      <c r="U1465" s="22">
        <f>'Activity data'!AN85*CREF*NtoN2O*kgtoGg</f>
        <v>2.9883739464507562</v>
      </c>
      <c r="V1465" s="22">
        <f>'Activity data'!AO85*CREF*NtoN2O*kgtoGg</f>
        <v>2.9964972950083832</v>
      </c>
      <c r="W1465" s="22">
        <f>'Activity data'!AP85*CREF*NtoN2O*kgtoGg</f>
        <v>2.9970954258523137</v>
      </c>
      <c r="X1465" s="22">
        <f>'Activity data'!AQ85*CREF*NtoN2O*kgtoGg</f>
        <v>3.0011987297599263</v>
      </c>
      <c r="Y1465" s="22">
        <f>'Activity data'!AR85*CREF*NtoN2O*kgtoGg</f>
        <v>3.0057346835158967</v>
      </c>
      <c r="Z1465" s="22">
        <f>'Activity data'!AS85*CREF*NtoN2O*kgtoGg</f>
        <v>3.0116330000597751</v>
      </c>
      <c r="AA1465" s="22">
        <f>'Activity data'!AT85*CREF*NtoN2O*kgtoGg</f>
        <v>3.0184578118680414</v>
      </c>
      <c r="AB1465" s="22">
        <f>'Activity data'!AU85*CREF*NtoN2O*kgtoGg</f>
        <v>3.0262176201613911</v>
      </c>
      <c r="AC1465" s="22">
        <f>'Activity data'!AV85*CREF*NtoN2O*kgtoGg</f>
        <v>3.0358281842127273</v>
      </c>
      <c r="AD1465" s="22">
        <f>'Activity data'!AW85*CREF*NtoN2O*kgtoGg</f>
        <v>3.0473768306453319</v>
      </c>
      <c r="AE1465" s="22">
        <f>'Activity data'!AX85*CREF*NtoN2O*kgtoGg</f>
        <v>3.0604265536967552</v>
      </c>
      <c r="AF1465" s="22">
        <f>'Activity data'!AY85*CREF*NtoN2O*kgtoGg</f>
        <v>3.0738873487304446</v>
      </c>
      <c r="AG1465" s="22">
        <f>'Activity data'!AZ85*CREF*NtoN2O*kgtoGg</f>
        <v>3.0878536464752222</v>
      </c>
      <c r="AH1465" s="22">
        <f>'Activity data'!BA85*CREF*NtoN2O*kgtoGg</f>
        <v>3.1034649040875801</v>
      </c>
      <c r="AI1465" s="22">
        <f>'Activity data'!BB85*CREF*NtoN2O*kgtoGg</f>
        <v>3.1195773105496314</v>
      </c>
      <c r="AJ1465" s="22">
        <f>'Activity data'!BC85*CREF*NtoN2O*kgtoGg</f>
        <v>3.1361943949734403</v>
      </c>
      <c r="AK1465" s="22">
        <f>'Activity data'!BD85*CREF*NtoN2O*kgtoGg</f>
        <v>3.1533787317143176</v>
      </c>
      <c r="AL1465" s="22">
        <f>'Activity data'!BE85*CREF*NtoN2O*kgtoGg</f>
        <v>3.1708499466197355</v>
      </c>
      <c r="AM1465" s="22">
        <f>'Activity data'!BF85*CREF*NtoN2O*kgtoGg</f>
        <v>3.1880731611151454</v>
      </c>
      <c r="AN1465" s="22">
        <f>'Activity data'!BG85*CREF*NtoN2O*kgtoGg</f>
        <v>3.204864664125997</v>
      </c>
      <c r="AO1465" s="22">
        <f>'Activity data'!BH85*CREF*NtoN2O*kgtoGg</f>
        <v>3.2219308159935354</v>
      </c>
      <c r="AP1465" s="22">
        <f>'Activity data'!BI85*CREF*NtoN2O*kgtoGg</f>
        <v>3.2382717710654783</v>
      </c>
      <c r="AQ1465" s="22">
        <f>'Activity data'!BJ85*CREF*NtoN2O*kgtoGg</f>
        <v>3.2547667668178186</v>
      </c>
      <c r="AR1465" s="22">
        <f>'Activity data'!BK85*CREF*NtoN2O*kgtoGg</f>
        <v>3.2715961146249932</v>
      </c>
      <c r="AS1465" s="22">
        <f>'Activity data'!BL85*CREF*NtoN2O*kgtoGg</f>
        <v>3.2887748543333002</v>
      </c>
      <c r="AT1465" s="22">
        <f>'Activity data'!BM85*CREF*NtoN2O*kgtoGg</f>
        <v>3.3063120102834809</v>
      </c>
      <c r="AU1465" s="22">
        <f>'Activity data'!BN85*CREF*NtoN2O*kgtoGg</f>
        <v>3.3230474973140525</v>
      </c>
      <c r="AV1465" s="22">
        <f>'Activity data'!BO85*CREF*NtoN2O*kgtoGg</f>
        <v>3.3401251059052477</v>
      </c>
      <c r="AW1465" s="22">
        <f>'Activity data'!BP85*CREF*NtoN2O*kgtoGg</f>
        <v>3.3579152352943518</v>
      </c>
    </row>
    <row r="1466" spans="1:49" x14ac:dyDescent="0.25">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0.31878106382562982</v>
      </c>
      <c r="L1466" s="22">
        <f>'Activity data'!AE50*ManureNEF*NtoN2O*kgtoGg</f>
        <v>0.32056321299147922</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0.31868241691923649</v>
      </c>
      <c r="T1466" s="22">
        <f>'Activity data'!AM50*ManureNEF*NtoN2O*kgtoGg</f>
        <v>0.32402254442417555</v>
      </c>
      <c r="U1466" s="22">
        <f>'Activity data'!AN50*ManureNEF*NtoN2O*kgtoGg</f>
        <v>0.32570618142291091</v>
      </c>
      <c r="V1466" s="22">
        <f>'Activity data'!AO50*ManureNEF*NtoN2O*kgtoGg</f>
        <v>0.32516943798186776</v>
      </c>
      <c r="W1466" s="22">
        <f>'Activity data'!AP50*ManureNEF*NtoN2O*kgtoGg</f>
        <v>0.32593685309293052</v>
      </c>
      <c r="X1466" s="22">
        <f>'Activity data'!AQ50*ManureNEF*NtoN2O*kgtoGg</f>
        <v>0.32697963365876109</v>
      </c>
      <c r="Y1466" s="22">
        <f>'Activity data'!AR50*ManureNEF*NtoN2O*kgtoGg</f>
        <v>0.32844511762619055</v>
      </c>
      <c r="Z1466" s="22">
        <f>'Activity data'!AS50*ManureNEF*NtoN2O*kgtoGg</f>
        <v>0.33020745314340871</v>
      </c>
      <c r="AA1466" s="22">
        <f>'Activity data'!AT50*ManureNEF*NtoN2O*kgtoGg</f>
        <v>0.33227336868260327</v>
      </c>
      <c r="AB1466" s="22">
        <f>'Activity data'!AU50*ManureNEF*NtoN2O*kgtoGg</f>
        <v>0.33494516174924455</v>
      </c>
      <c r="AC1466" s="22">
        <f>'Activity data'!AV50*ManureNEF*NtoN2O*kgtoGg</f>
        <v>0.33827702378695496</v>
      </c>
      <c r="AD1466" s="22">
        <f>'Activity data'!AW50*ManureNEF*NtoN2O*kgtoGg</f>
        <v>0.34215452243681815</v>
      </c>
      <c r="AE1466" s="22">
        <f>'Activity data'!AX50*ManureNEF*NtoN2O*kgtoGg</f>
        <v>0.34624309923265562</v>
      </c>
      <c r="AF1466" s="22">
        <f>'Activity data'!AY50*ManureNEF*NtoN2O*kgtoGg</f>
        <v>0.35058536722515687</v>
      </c>
      <c r="AG1466" s="22">
        <f>'Activity data'!AZ50*ManureNEF*NtoN2O*kgtoGg</f>
        <v>0.35559046561775276</v>
      </c>
      <c r="AH1466" s="22">
        <f>'Activity data'!BA50*ManureNEF*NtoN2O*kgtoGg</f>
        <v>0.3608909624369484</v>
      </c>
      <c r="AI1466" s="22">
        <f>'Activity data'!BB50*ManureNEF*NtoN2O*kgtoGg</f>
        <v>0.3665074382484298</v>
      </c>
      <c r="AJ1466" s="22">
        <f>'Activity data'!BC50*ManureNEF*NtoN2O*kgtoGg</f>
        <v>0.37247815995909833</v>
      </c>
      <c r="AK1466" s="22">
        <f>'Activity data'!BD50*ManureNEF*NtoN2O*kgtoGg</f>
        <v>0.37870976476320173</v>
      </c>
      <c r="AL1466" s="22">
        <f>'Activity data'!BE50*ManureNEF*NtoN2O*kgtoGg</f>
        <v>0.3850023470272444</v>
      </c>
      <c r="AM1466" s="22">
        <f>'Activity data'!BF50*ManureNEF*NtoN2O*kgtoGg</f>
        <v>0.39127886998356842</v>
      </c>
      <c r="AN1466" s="22">
        <f>'Activity data'!BG50*ManureNEF*NtoN2O*kgtoGg</f>
        <v>0.39782831190122409</v>
      </c>
      <c r="AO1466" s="22">
        <f>'Activity data'!BH50*ManureNEF*NtoN2O*kgtoGg</f>
        <v>0.40422981296671717</v>
      </c>
      <c r="AP1466" s="22">
        <f>'Activity data'!BI50*ManureNEF*NtoN2O*kgtoGg</f>
        <v>0.41085027485749065</v>
      </c>
      <c r="AQ1466" s="22">
        <f>'Activity data'!BJ50*ManureNEF*NtoN2O*kgtoGg</f>
        <v>0.41778081899198388</v>
      </c>
      <c r="AR1466" s="22">
        <f>'Activity data'!BK50*ManureNEF*NtoN2O*kgtoGg</f>
        <v>0.42504232863325769</v>
      </c>
      <c r="AS1466" s="22">
        <f>'Activity data'!BL50*ManureNEF*NtoN2O*kgtoGg</f>
        <v>0.43265442309529134</v>
      </c>
      <c r="AT1466" s="22">
        <f>'Activity data'!BM50*ManureNEF*NtoN2O*kgtoGg</f>
        <v>0.44006692450146334</v>
      </c>
      <c r="AU1466" s="22">
        <f>'Activity data'!BN50*ManureNEF*NtoN2O*kgtoGg</f>
        <v>0.44783152401556248</v>
      </c>
      <c r="AV1466" s="22">
        <f>'Activity data'!BO50*ManureNEF*NtoN2O*kgtoGg</f>
        <v>0.45616000917872523</v>
      </c>
      <c r="AW1466" s="22">
        <f>'Activity data'!BP50*ManureNEF*NtoN2O*kgtoGg</f>
        <v>0.46497167874838674</v>
      </c>
    </row>
    <row r="1467" spans="1:49" x14ac:dyDescent="0.25">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0.93210651077804829</v>
      </c>
      <c r="L1467" s="22">
        <f>'Activity data'!AE51*ManureNEF*NtoN2O*kgtoGg</f>
        <v>0.93731746283627526</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0.93181807010778428</v>
      </c>
      <c r="T1467" s="22">
        <f>'Activity data'!AM51*ManureNEF*NtoN2O*kgtoGg</f>
        <v>0.94743244680884642</v>
      </c>
      <c r="U1467" s="22">
        <f>'Activity data'!AN51*ManureNEF*NtoN2O*kgtoGg</f>
        <v>0.95235535217052214</v>
      </c>
      <c r="V1467" s="22">
        <f>'Activity data'!AO51*ManureNEF*NtoN2O*kgtoGg</f>
        <v>0.95078593004108458</v>
      </c>
      <c r="W1467" s="22">
        <f>'Activity data'!AP51*ManureNEF*NtoN2O*kgtoGg</f>
        <v>0.95302982938976799</v>
      </c>
      <c r="X1467" s="22">
        <f>'Activity data'!AQ51*ManureNEF*NtoN2O*kgtoGg</f>
        <v>0.95607888927763895</v>
      </c>
      <c r="Y1467" s="22">
        <f>'Activity data'!AR51*ManureNEF*NtoN2O*kgtoGg</f>
        <v>0.96036392155367478</v>
      </c>
      <c r="Z1467" s="22">
        <f>'Activity data'!AS51*ManureNEF*NtoN2O*kgtoGg</f>
        <v>0.96551693908257352</v>
      </c>
      <c r="AA1467" s="22">
        <f>'Activity data'!AT51*ManureNEF*NtoN2O*kgtoGg</f>
        <v>0.97155761572029908</v>
      </c>
      <c r="AB1467" s="22">
        <f>'Activity data'!AU51*ManureNEF*NtoN2O*kgtoGg</f>
        <v>0.97936986053491026</v>
      </c>
      <c r="AC1467" s="22">
        <f>'Activity data'!AV51*ManureNEF*NtoN2O*kgtoGg</f>
        <v>0.98911212772322343</v>
      </c>
      <c r="AD1467" s="22">
        <f>'Activity data'!AW51*ManureNEF*NtoN2O*kgtoGg</f>
        <v>1.0004498204132997</v>
      </c>
      <c r="AE1467" s="22">
        <f>'Activity data'!AX51*ManureNEF*NtoN2O*kgtoGg</f>
        <v>1.0124046994311475</v>
      </c>
      <c r="AF1467" s="22">
        <f>'Activity data'!AY51*ManureNEF*NtoN2O*kgtoGg</f>
        <v>1.0251013640911517</v>
      </c>
      <c r="AG1467" s="22">
        <f>'Activity data'!AZ51*ManureNEF*NtoN2O*kgtoGg</f>
        <v>1.0397361254625965</v>
      </c>
      <c r="AH1467" s="22">
        <f>'Activity data'!BA51*ManureNEF*NtoN2O*kgtoGg</f>
        <v>1.0552346231971832</v>
      </c>
      <c r="AI1467" s="22">
        <f>'Activity data'!BB51*ManureNEF*NtoN2O*kgtoGg</f>
        <v>1.071657034267286</v>
      </c>
      <c r="AJ1467" s="22">
        <f>'Activity data'!BC51*ManureNEF*NtoN2O*kgtoGg</f>
        <v>1.0891152499899179</v>
      </c>
      <c r="AK1467" s="22">
        <f>'Activity data'!BD51*ManureNEF*NtoN2O*kgtoGg</f>
        <v>1.1073362802506044</v>
      </c>
      <c r="AL1467" s="22">
        <f>'Activity data'!BE51*ManureNEF*NtoN2O*kgtoGg</f>
        <v>1.1257356068214228</v>
      </c>
      <c r="AM1467" s="22">
        <f>'Activity data'!BF51*ManureNEF*NtoN2O*kgtoGg</f>
        <v>1.1440879764459799</v>
      </c>
      <c r="AN1467" s="22">
        <f>'Activity data'!BG51*ManureNEF*NtoN2O*kgtoGg</f>
        <v>1.1632383531344423</v>
      </c>
      <c r="AO1467" s="22">
        <f>'Activity data'!BH51*ManureNEF*NtoN2O*kgtoGg</f>
        <v>1.1819561550963633</v>
      </c>
      <c r="AP1467" s="22">
        <f>'Activity data'!BI51*ManureNEF*NtoN2O*kgtoGg</f>
        <v>1.2013141921098898</v>
      </c>
      <c r="AQ1467" s="22">
        <f>'Activity data'!BJ51*ManureNEF*NtoN2O*kgtoGg</f>
        <v>1.2215789005385222</v>
      </c>
      <c r="AR1467" s="22">
        <f>'Activity data'!BK51*ManureNEF*NtoN2O*kgtoGg</f>
        <v>1.2428113424329106</v>
      </c>
      <c r="AS1467" s="22">
        <f>'Activity data'!BL51*ManureNEF*NtoN2O*kgtoGg</f>
        <v>1.2650688840935413</v>
      </c>
      <c r="AT1467" s="22">
        <f>'Activity data'!BM51*ManureNEF*NtoN2O*kgtoGg</f>
        <v>1.2867428214941132</v>
      </c>
      <c r="AU1467" s="22">
        <f>'Activity data'!BN51*ManureNEF*NtoN2O*kgtoGg</f>
        <v>1.3094462834683622</v>
      </c>
      <c r="AV1467" s="22">
        <f>'Activity data'!BO51*ManureNEF*NtoN2O*kgtoGg</f>
        <v>1.3337985305947744</v>
      </c>
      <c r="AW1467" s="22">
        <f>'Activity data'!BP51*ManureNEF*NtoN2O*kgtoGg</f>
        <v>1.3595635947994631</v>
      </c>
    </row>
    <row r="1468" spans="1:49" x14ac:dyDescent="0.25">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4.9862442750846905E-2</v>
      </c>
      <c r="L1468" s="22">
        <f>'Activity data'!AE52*ManureNEF*NtoN2O*kgtoGg</f>
        <v>5.0141199304605817E-2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4.9847012801327445E-2</v>
      </c>
      <c r="T1468" s="22">
        <f>'Activity data'!AM52*ManureNEF*NtoN2O*kgtoGg</f>
        <v>5.0682293914960028E-2</v>
      </c>
      <c r="U1468" s="22">
        <f>'Activity data'!AN52*ManureNEF*NtoN2O*kgtoGg</f>
        <v>5.0945641594571781E-2</v>
      </c>
      <c r="V1468" s="22">
        <f>'Activity data'!AO52*ManureNEF*NtoN2O*kgtoGg</f>
        <v>5.0861686359653741E-2</v>
      </c>
      <c r="W1468" s="22">
        <f>'Activity data'!AP52*ManureNEF*NtoN2O*kgtoGg</f>
        <v>5.0981722322838888E-2</v>
      </c>
      <c r="X1468" s="22">
        <f>'Activity data'!AQ52*ManureNEF*NtoN2O*kgtoGg</f>
        <v>5.1144829835065117E-2</v>
      </c>
      <c r="Y1468" s="22">
        <f>'Activity data'!AR52*ManureNEF*NtoN2O*kgtoGg</f>
        <v>5.1374054901169426E-2</v>
      </c>
      <c r="Z1468" s="22">
        <f>'Activity data'!AS52*ManureNEF*NtoN2O*kgtoGg</f>
        <v>5.16497122842665E-2</v>
      </c>
      <c r="AA1468" s="22">
        <f>'Activity data'!AT52*ManureNEF*NtoN2O*kgtoGg</f>
        <v>5.1972854424721632E-2</v>
      </c>
      <c r="AB1468" s="22">
        <f>'Activity data'!AU52*ManureNEF*NtoN2O*kgtoGg</f>
        <v>5.2390765473855912E-2</v>
      </c>
      <c r="AC1468" s="22">
        <f>'Activity data'!AV52*ManureNEF*NtoN2O*kgtoGg</f>
        <v>5.2911921837773199E-2</v>
      </c>
      <c r="AD1468" s="22">
        <f>'Activity data'!AW52*ManureNEF*NtoN2O*kgtoGg</f>
        <v>5.3518424470410907E-2</v>
      </c>
      <c r="AE1468" s="22">
        <f>'Activity data'!AX52*ManureNEF*NtoN2O*kgtoGg</f>
        <v>5.4157943091649959E-2</v>
      </c>
      <c r="AF1468" s="22">
        <f>'Activity data'!AY52*ManureNEF*NtoN2O*kgtoGg</f>
        <v>5.483714306227104E-2</v>
      </c>
      <c r="AG1468" s="22">
        <f>'Activity data'!AZ52*ManureNEF*NtoN2O*kgtoGg</f>
        <v>5.5620020279217919E-2</v>
      </c>
      <c r="AH1468" s="22">
        <f>'Activity data'!BA52*ManureNEF*NtoN2O*kgtoGg</f>
        <v>5.6449102521514333E-2</v>
      </c>
      <c r="AI1468" s="22">
        <f>'Activity data'!BB52*ManureNEF*NtoN2O*kgtoGg</f>
        <v>5.7327608917881384E-2</v>
      </c>
      <c r="AJ1468" s="22">
        <f>'Activity data'!BC52*ManureNEF*NtoN2O*kgtoGg</f>
        <v>5.8261525022892849E-2</v>
      </c>
      <c r="AK1468" s="22">
        <f>'Activity data'!BD52*ManureNEF*NtoN2O*kgtoGg</f>
        <v>5.9236247404647842E-2</v>
      </c>
      <c r="AL1468" s="22">
        <f>'Activity data'!BE52*ManureNEF*NtoN2O*kgtoGg</f>
        <v>6.0220507633691592E-2</v>
      </c>
      <c r="AM1468" s="22">
        <f>'Activity data'!BF52*ManureNEF*NtoN2O*kgtoGg</f>
        <v>6.120225593087171E-2</v>
      </c>
      <c r="AN1468" s="22">
        <f>'Activity data'!BG52*ManureNEF*NtoN2O*kgtoGg</f>
        <v>6.2226693106499371E-2</v>
      </c>
      <c r="AO1468" s="22">
        <f>'Activity data'!BH52*ManureNEF*NtoN2O*kgtoGg</f>
        <v>6.3227989973280108E-2</v>
      </c>
      <c r="AP1468" s="22">
        <f>'Activity data'!BI52*ManureNEF*NtoN2O*kgtoGg</f>
        <v>6.4263535805429733E-2</v>
      </c>
      <c r="AQ1468" s="22">
        <f>'Activity data'!BJ52*ManureNEF*NtoN2O*kgtoGg</f>
        <v>6.5347583446124638E-2</v>
      </c>
      <c r="AR1468" s="22">
        <f>'Activity data'!BK52*ManureNEF*NtoN2O*kgtoGg</f>
        <v>6.6483399370783167E-2</v>
      </c>
      <c r="AS1468" s="22">
        <f>'Activity data'!BL52*ManureNEF*NtoN2O*kgtoGg</f>
        <v>6.7674052353028091E-2</v>
      </c>
      <c r="AT1468" s="22">
        <f>'Activity data'!BM52*ManureNEF*NtoN2O*kgtoGg</f>
        <v>6.8833485797945612E-2</v>
      </c>
      <c r="AU1468" s="22">
        <f>'Activity data'!BN52*ManureNEF*NtoN2O*kgtoGg</f>
        <v>7.0047993002698511E-2</v>
      </c>
      <c r="AV1468" s="22">
        <f>'Activity data'!BO52*ManureNEF*NtoN2O*kgtoGg</f>
        <v>7.1350700916605947E-2</v>
      </c>
      <c r="AW1468" s="22">
        <f>'Activity data'!BP52*ManureNEF*NtoN2O*kgtoGg</f>
        <v>7.2728986578193891E-2</v>
      </c>
    </row>
    <row r="1469" spans="1:49" x14ac:dyDescent="0.25">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0.35721424445443967</v>
      </c>
      <c r="S1469" s="22">
        <f>'Activity data'!AL53*ManureNEF*NtoN2O*kgtoGg</f>
        <v>0.31699467423983352</v>
      </c>
      <c r="T1469" s="22">
        <f>'Activity data'!AM53*ManureNEF*NtoN2O*kgtoGg</f>
        <v>0.32885186438651698</v>
      </c>
      <c r="U1469" s="22">
        <f>'Activity data'!AN53*ManureNEF*NtoN2O*kgtoGg</f>
        <v>0.32957089529346995</v>
      </c>
      <c r="V1469" s="22">
        <f>'Activity data'!AO53*ManureNEF*NtoN2O*kgtoGg</f>
        <v>0.32328098949315692</v>
      </c>
      <c r="W1469" s="22">
        <f>'Activity data'!AP53*ManureNEF*NtoN2O*kgtoGg</f>
        <v>0.3203729864182408</v>
      </c>
      <c r="X1469" s="22">
        <f>'Activity data'!AQ53*ManureNEF*NtoN2O*kgtoGg</f>
        <v>0.31793219532013056</v>
      </c>
      <c r="Y1469" s="22">
        <f>'Activity data'!AR53*ManureNEF*NtoN2O*kgtoGg</f>
        <v>0.31678985342253074</v>
      </c>
      <c r="Z1469" s="22">
        <f>'Activity data'!AS53*ManureNEF*NtoN2O*kgtoGg</f>
        <v>0.31651564504678592</v>
      </c>
      <c r="AA1469" s="22">
        <f>'Activity data'!AT53*ManureNEF*NtoN2O*kgtoGg</f>
        <v>0.31709302707101089</v>
      </c>
      <c r="AB1469" s="22">
        <f>'Activity data'!AU53*ManureNEF*NtoN2O*kgtoGg</f>
        <v>0.31931033978927781</v>
      </c>
      <c r="AC1469" s="22">
        <f>'Activity data'!AV53*ManureNEF*NtoN2O*kgtoGg</f>
        <v>0.32322869131420484</v>
      </c>
      <c r="AD1469" s="22">
        <f>'Activity data'!AW53*ManureNEF*NtoN2O*kgtoGg</f>
        <v>0.32570330869023784</v>
      </c>
      <c r="AE1469" s="22">
        <f>'Activity data'!AX53*ManureNEF*NtoN2O*kgtoGg</f>
        <v>0.3283941520620981</v>
      </c>
      <c r="AF1469" s="22">
        <f>'Activity data'!AY53*ManureNEF*NtoN2O*kgtoGg</f>
        <v>0.33137464681175233</v>
      </c>
      <c r="AG1469" s="22">
        <f>'Activity data'!AZ53*ManureNEF*NtoN2O*kgtoGg</f>
        <v>0.33562860972913539</v>
      </c>
      <c r="AH1469" s="22">
        <f>'Activity data'!BA53*ManureNEF*NtoN2O*kgtoGg</f>
        <v>0.34014916185430494</v>
      </c>
      <c r="AI1469" s="22">
        <f>'Activity data'!BB53*ManureNEF*NtoN2O*kgtoGg</f>
        <v>0.34493327848094968</v>
      </c>
      <c r="AJ1469" s="22">
        <f>'Activity data'!BC53*ManureNEF*NtoN2O*kgtoGg</f>
        <v>0.35003065581338916</v>
      </c>
      <c r="AK1469" s="22">
        <f>'Activity data'!BD53*ManureNEF*NtoN2O*kgtoGg</f>
        <v>0.35519162577479102</v>
      </c>
      <c r="AL1469" s="22">
        <f>'Activity data'!BE53*ManureNEF*NtoN2O*kgtoGg</f>
        <v>0.3599408645035353</v>
      </c>
      <c r="AM1469" s="22">
        <f>'Activity data'!BF53*ManureNEF*NtoN2O*kgtoGg</f>
        <v>0.36410854912047524</v>
      </c>
      <c r="AN1469" s="22">
        <f>'Activity data'!BG53*ManureNEF*NtoN2O*kgtoGg</f>
        <v>0.37018474225004672</v>
      </c>
      <c r="AO1469" s="22">
        <f>'Activity data'!BH53*ManureNEF*NtoN2O*kgtoGg</f>
        <v>0.37551880126107001</v>
      </c>
      <c r="AP1469" s="22">
        <f>'Activity data'!BI53*ManureNEF*NtoN2O*kgtoGg</f>
        <v>0.38087939894834533</v>
      </c>
      <c r="AQ1469" s="22">
        <f>'Activity data'!BJ53*ManureNEF*NtoN2O*kgtoGg</f>
        <v>0.386424272860941</v>
      </c>
      <c r="AR1469" s="22">
        <f>'Activity data'!BK53*ManureNEF*NtoN2O*kgtoGg</f>
        <v>0.39216595365851897</v>
      </c>
      <c r="AS1469" s="22">
        <f>'Activity data'!BL53*ManureNEF*NtoN2O*kgtoGg</f>
        <v>0.39811185901284146</v>
      </c>
      <c r="AT1469" s="22">
        <f>'Activity data'!BM53*ManureNEF*NtoN2O*kgtoGg</f>
        <v>0.40320834860174254</v>
      </c>
      <c r="AU1469" s="22">
        <f>'Activity data'!BN53*ManureNEF*NtoN2O*kgtoGg</f>
        <v>0.408480833213617</v>
      </c>
      <c r="AV1469" s="22">
        <f>'Activity data'!BO53*ManureNEF*NtoN2O*kgtoGg</f>
        <v>0.41426575879347838</v>
      </c>
      <c r="AW1469" s="22">
        <f>'Activity data'!BP53*ManureNEF*NtoN2O*kgtoGg</f>
        <v>0.42036756803014114</v>
      </c>
    </row>
    <row r="1470" spans="1:49" x14ac:dyDescent="0.25">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2.3757428620222059</v>
      </c>
      <c r="S1470" s="22">
        <f>'Activity data'!AL54*ManureNEF*NtoN2O*kgtoGg</f>
        <v>2.1082525300034387</v>
      </c>
      <c r="T1470" s="22">
        <f>'Activity data'!AM54*ManureNEF*NtoN2O*kgtoGg</f>
        <v>2.1871117448638238</v>
      </c>
      <c r="U1470" s="22">
        <f>'Activity data'!AN54*ManureNEF*NtoN2O*kgtoGg</f>
        <v>2.1918938401225838</v>
      </c>
      <c r="V1470" s="22">
        <f>'Activity data'!AO54*ManureNEF*NtoN2O*kgtoGg</f>
        <v>2.1500612451466816</v>
      </c>
      <c r="W1470" s="22">
        <f>'Activity data'!AP54*ManureNEF*NtoN2O*kgtoGg</f>
        <v>2.1307208418586709</v>
      </c>
      <c r="X1470" s="22">
        <f>'Activity data'!AQ54*ManureNEF*NtoN2O*kgtoGg</f>
        <v>2.1144877489206246</v>
      </c>
      <c r="Y1470" s="22">
        <f>'Activity data'!AR54*ManureNEF*NtoN2O*kgtoGg</f>
        <v>2.1068903178233387</v>
      </c>
      <c r="Z1470" s="22">
        <f>'Activity data'!AS54*ManureNEF*NtoN2O*kgtoGg</f>
        <v>2.1050666262950872</v>
      </c>
      <c r="AA1470" s="22">
        <f>'Activity data'!AT54*ManureNEF*NtoN2O*kgtoGg</f>
        <v>2.1089066501575378</v>
      </c>
      <c r="AB1470" s="22">
        <f>'Activity data'!AU54*ManureNEF*NtoN2O*kgtoGg</f>
        <v>2.12365344411963</v>
      </c>
      <c r="AC1470" s="22">
        <f>'Activity data'!AV54*ManureNEF*NtoN2O*kgtoGg</f>
        <v>2.1497134229999686</v>
      </c>
      <c r="AD1470" s="22">
        <f>'Activity data'!AW54*ManureNEF*NtoN2O*kgtoGg</f>
        <v>2.1661714860772836</v>
      </c>
      <c r="AE1470" s="22">
        <f>'Activity data'!AX54*ManureNEF*NtoN2O*kgtoGg</f>
        <v>2.1840676143329767</v>
      </c>
      <c r="AF1470" s="22">
        <f>'Activity data'!AY54*ManureNEF*NtoN2O*kgtoGg</f>
        <v>2.2038901416725563</v>
      </c>
      <c r="AG1470" s="22">
        <f>'Activity data'!AZ54*ManureNEF*NtoN2O*kgtoGg</f>
        <v>2.2321821882333386</v>
      </c>
      <c r="AH1470" s="22">
        <f>'Activity data'!BA54*ManureNEF*NtoN2O*kgtoGg</f>
        <v>2.2622472531362603</v>
      </c>
      <c r="AI1470" s="22">
        <f>'Activity data'!BB54*ManureNEF*NtoN2O*kgtoGg</f>
        <v>2.2940652198139113</v>
      </c>
      <c r="AJ1470" s="22">
        <f>'Activity data'!BC54*ManureNEF*NtoN2O*kgtoGg</f>
        <v>2.3279666053285673</v>
      </c>
      <c r="AK1470" s="22">
        <f>'Activity data'!BD54*ManureNEF*NtoN2O*kgtoGg</f>
        <v>2.3622909295604781</v>
      </c>
      <c r="AL1470" s="22">
        <f>'Activity data'!BE54*ManureNEF*NtoN2O*kgtoGg</f>
        <v>2.3938769320366284</v>
      </c>
      <c r="AM1470" s="22">
        <f>'Activity data'!BF54*ManureNEF*NtoN2O*kgtoGg</f>
        <v>2.4215951631362209</v>
      </c>
      <c r="AN1470" s="22">
        <f>'Activity data'!BG54*ManureNEF*NtoN2O*kgtoGg</f>
        <v>2.4620064084321496</v>
      </c>
      <c r="AO1470" s="22">
        <f>'Activity data'!BH54*ManureNEF*NtoN2O*kgtoGg</f>
        <v>2.4974819047702019</v>
      </c>
      <c r="AP1470" s="22">
        <f>'Activity data'!BI54*ManureNEF*NtoN2O*kgtoGg</f>
        <v>2.5331339032261067</v>
      </c>
      <c r="AQ1470" s="22">
        <f>'Activity data'!BJ54*ManureNEF*NtoN2O*kgtoGg</f>
        <v>2.5700114769040021</v>
      </c>
      <c r="AR1470" s="22">
        <f>'Activity data'!BK54*ManureNEF*NtoN2O*kgtoGg</f>
        <v>2.6081979640965525</v>
      </c>
      <c r="AS1470" s="22">
        <f>'Activity data'!BL54*ManureNEF*NtoN2O*kgtoGg</f>
        <v>2.6477426978889169</v>
      </c>
      <c r="AT1470" s="22">
        <f>'Activity data'!BM54*ManureNEF*NtoN2O*kgtoGg</f>
        <v>2.681638179242674</v>
      </c>
      <c r="AU1470" s="22">
        <f>'Activity data'!BN54*ManureNEF*NtoN2O*kgtoGg</f>
        <v>2.7167041596066808</v>
      </c>
      <c r="AV1470" s="22">
        <f>'Activity data'!BO54*ManureNEF*NtoN2O*kgtoGg</f>
        <v>2.7551782570623273</v>
      </c>
      <c r="AW1470" s="22">
        <f>'Activity data'!BP54*ManureNEF*NtoN2O*kgtoGg</f>
        <v>2.7957598686986791</v>
      </c>
    </row>
    <row r="1471" spans="1:49" x14ac:dyDescent="0.25">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0.37917034791782084</v>
      </c>
      <c r="O1471" s="22">
        <f>'Activity data'!AH55*ManureNEF*NtoN2O*kgtoGg</f>
        <v>0.38707850955818845</v>
      </c>
      <c r="P1471" s="22">
        <f>'Activity data'!AI55*ManureNEF*NtoN2O*kgtoGg</f>
        <v>0.39252728601928993</v>
      </c>
      <c r="Q1471" s="22">
        <f>'Activity data'!AJ55*ManureNEF*NtoN2O*kgtoGg</f>
        <v>0.3999671364536494</v>
      </c>
      <c r="R1471" s="22">
        <f>'Activity data'!AK55*ManureNEF*NtoN2O*kgtoGg</f>
        <v>0.40776627193753145</v>
      </c>
      <c r="S1471" s="22">
        <f>'Activity data'!AL55*ManureNEF*NtoN2O*kgtoGg</f>
        <v>0.37647951148946435</v>
      </c>
      <c r="T1471" s="22">
        <f>'Activity data'!AM55*ManureNEF*NtoN2O*kgtoGg</f>
        <v>0.39997141699658445</v>
      </c>
      <c r="U1471" s="22">
        <f>'Activity data'!AN55*ManureNEF*NtoN2O*kgtoGg</f>
        <v>0.41037079319296399</v>
      </c>
      <c r="V1471" s="22">
        <f>'Activity data'!AO55*ManureNEF*NtoN2O*kgtoGg</f>
        <v>0.41198230989364792</v>
      </c>
      <c r="W1471" s="22">
        <f>'Activity data'!AP55*ManureNEF*NtoN2O*kgtoGg</f>
        <v>0.41774177606195234</v>
      </c>
      <c r="X1471" s="22">
        <f>'Activity data'!AQ55*ManureNEF*NtoN2O*kgtoGg</f>
        <v>0.42406538534293964</v>
      </c>
      <c r="Y1471" s="22">
        <f>'Activity data'!AR55*ManureNEF*NtoN2O*kgtoGg</f>
        <v>0.43213306504557886</v>
      </c>
      <c r="Z1471" s="22">
        <f>'Activity data'!AS55*ManureNEF*NtoN2O*kgtoGg</f>
        <v>0.44146787012268579</v>
      </c>
      <c r="AA1471" s="22">
        <f>'Activity data'!AT55*ManureNEF*NtoN2O*kgtoGg</f>
        <v>0.45213226710063575</v>
      </c>
      <c r="AB1471" s="22">
        <f>'Activity data'!AU55*ManureNEF*NtoN2O*kgtoGg</f>
        <v>0.46536178495323738</v>
      </c>
      <c r="AC1471" s="22">
        <f>'Activity data'!AV55*ManureNEF*NtoN2O*kgtoGg</f>
        <v>0.48141197047082973</v>
      </c>
      <c r="AD1471" s="22">
        <f>'Activity data'!AW55*ManureNEF*NtoN2O*kgtoGg</f>
        <v>0.50118478014784917</v>
      </c>
      <c r="AE1471" s="22">
        <f>'Activity data'!AX55*ManureNEF*NtoN2O*kgtoGg</f>
        <v>0.52211547307878936</v>
      </c>
      <c r="AF1471" s="22">
        <f>'Activity data'!AY55*ManureNEF*NtoN2O*kgtoGg</f>
        <v>0.54440429118141587</v>
      </c>
      <c r="AG1471" s="22">
        <f>'Activity data'!AZ55*ManureNEF*NtoN2O*kgtoGg</f>
        <v>0.56981889025904608</v>
      </c>
      <c r="AH1471" s="22">
        <f>'Activity data'!BA55*ManureNEF*NtoN2O*kgtoGg</f>
        <v>0.59686503128482082</v>
      </c>
      <c r="AI1471" s="22">
        <f>'Activity data'!BB55*ManureNEF*NtoN2O*kgtoGg</f>
        <v>0.62565178516751863</v>
      </c>
      <c r="AJ1471" s="22">
        <f>'Activity data'!BC55*ManureNEF*NtoN2O*kgtoGg</f>
        <v>0.65639506950880988</v>
      </c>
      <c r="AK1471" s="22">
        <f>'Activity data'!BD55*ManureNEF*NtoN2O*kgtoGg</f>
        <v>0.68875253479957244</v>
      </c>
      <c r="AL1471" s="22">
        <f>'Activity data'!BE55*ManureNEF*NtoN2O*kgtoGg</f>
        <v>0.72187418485397581</v>
      </c>
      <c r="AM1471" s="22">
        <f>'Activity data'!BF55*ManureNEF*NtoN2O*kgtoGg</f>
        <v>0.75542061904932911</v>
      </c>
      <c r="AN1471" s="22">
        <f>'Activity data'!BG55*ManureNEF*NtoN2O*kgtoGg</f>
        <v>0.78969703567324656</v>
      </c>
      <c r="AO1471" s="22">
        <f>'Activity data'!BH55*ManureNEF*NtoN2O*kgtoGg</f>
        <v>0.82375660423862163</v>
      </c>
      <c r="AP1471" s="22">
        <f>'Activity data'!BI55*ManureNEF*NtoN2O*kgtoGg</f>
        <v>0.85926378714125085</v>
      </c>
      <c r="AQ1471" s="22">
        <f>'Activity data'!BJ55*ManureNEF*NtoN2O*kgtoGg</f>
        <v>0.89665875194812283</v>
      </c>
      <c r="AR1471" s="22">
        <f>'Activity data'!BK55*ManureNEF*NtoN2O*kgtoGg</f>
        <v>0.93608188711459661</v>
      </c>
      <c r="AS1471" s="22">
        <f>'Activity data'!BL55*ManureNEF*NtoN2O*kgtoGg</f>
        <v>0.97767184854251954</v>
      </c>
      <c r="AT1471" s="22">
        <f>'Activity data'!BM55*ManureNEF*NtoN2O*kgtoGg</f>
        <v>1.0188963205625274</v>
      </c>
      <c r="AU1471" s="22">
        <f>'Activity data'!BN55*ManureNEF*NtoN2O*kgtoGg</f>
        <v>1.0623282839268509</v>
      </c>
      <c r="AV1471" s="22">
        <f>'Activity data'!BO55*ManureNEF*NtoN2O*kgtoGg</f>
        <v>1.1090025842877593</v>
      </c>
      <c r="AW1471" s="22">
        <f>'Activity data'!BP55*ManureNEF*NtoN2O*kgtoGg</f>
        <v>1.1586038578549231</v>
      </c>
    </row>
    <row r="1472" spans="1:49" x14ac:dyDescent="0.25">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5.9204510866484872E-2</v>
      </c>
      <c r="T1472" s="22">
        <f>'Activity data'!AM56*ManureNEF*NtoN2O*kgtoGg</f>
        <v>5.9243382658139922E-2</v>
      </c>
      <c r="U1472" s="22">
        <f>'Activity data'!AN56*ManureNEF*NtoN2O*kgtoGg</f>
        <v>5.9223248626805898E-2</v>
      </c>
      <c r="V1472" s="22">
        <f>'Activity data'!AO56*ManureNEF*NtoN2O*kgtoGg</f>
        <v>5.9217502557232155E-2</v>
      </c>
      <c r="W1472" s="22">
        <f>'Activity data'!AP56*ManureNEF*NtoN2O*kgtoGg</f>
        <v>5.9278907450518212E-2</v>
      </c>
      <c r="X1472" s="22">
        <f>'Activity data'!AQ56*ManureNEF*NtoN2O*kgtoGg</f>
        <v>5.9378507696160314E-2</v>
      </c>
      <c r="Y1472" s="22">
        <f>'Activity data'!AR56*ManureNEF*NtoN2O*kgtoGg</f>
        <v>5.9473208670287374E-2</v>
      </c>
      <c r="Z1472" s="22">
        <f>'Activity data'!AS56*ManureNEF*NtoN2O*kgtoGg</f>
        <v>5.9564005611807427E-2</v>
      </c>
      <c r="AA1472" s="22">
        <f>'Activity data'!AT56*ManureNEF*NtoN2O*kgtoGg</f>
        <v>5.965047643889803E-2</v>
      </c>
      <c r="AB1472" s="22">
        <f>'Activity data'!AU56*ManureNEF*NtoN2O*kgtoGg</f>
        <v>5.9734564730420145E-2</v>
      </c>
      <c r="AC1472" s="22">
        <f>'Activity data'!AV56*ManureNEF*NtoN2O*kgtoGg</f>
        <v>5.9817831383830941E-2</v>
      </c>
      <c r="AD1472" s="22">
        <f>'Activity data'!AW56*ManureNEF*NtoN2O*kgtoGg</f>
        <v>5.9899868652981712E-2</v>
      </c>
      <c r="AE1472" s="22">
        <f>'Activity data'!AX56*ManureNEF*NtoN2O*kgtoGg</f>
        <v>5.9980796115325127E-2</v>
      </c>
      <c r="AF1472" s="22">
        <f>'Activity data'!AY56*ManureNEF*NtoN2O*kgtoGg</f>
        <v>6.0060966844279105E-2</v>
      </c>
      <c r="AG1472" s="22">
        <f>'Activity data'!AZ56*ManureNEF*NtoN2O*kgtoGg</f>
        <v>6.0140866812321149E-2</v>
      </c>
      <c r="AH1472" s="22">
        <f>'Activity data'!BA56*ManureNEF*NtoN2O*kgtoGg</f>
        <v>6.021983152959743E-2</v>
      </c>
      <c r="AI1472" s="22">
        <f>'Activity data'!BB56*ManureNEF*NtoN2O*kgtoGg</f>
        <v>6.0298860739719302E-2</v>
      </c>
      <c r="AJ1472" s="22">
        <f>'Activity data'!BC56*ManureNEF*NtoN2O*kgtoGg</f>
        <v>6.0377128582057585E-2</v>
      </c>
      <c r="AK1472" s="22">
        <f>'Activity data'!BD56*ManureNEF*NtoN2O*kgtoGg</f>
        <v>6.0452645130385001E-2</v>
      </c>
      <c r="AL1472" s="22">
        <f>'Activity data'!BE56*ManureNEF*NtoN2O*kgtoGg</f>
        <v>6.0524700795761104E-2</v>
      </c>
      <c r="AM1472" s="22">
        <f>'Activity data'!BF56*ManureNEF*NtoN2O*kgtoGg</f>
        <v>6.059334448260556E-2</v>
      </c>
      <c r="AN1472" s="22">
        <f>'Activity data'!BG56*ManureNEF*NtoN2O*kgtoGg</f>
        <v>6.0659933748931069E-2</v>
      </c>
      <c r="AO1472" s="22">
        <f>'Activity data'!BH56*ManureNEF*NtoN2O*kgtoGg</f>
        <v>6.0721872346044863E-2</v>
      </c>
      <c r="AP1472" s="22">
        <f>'Activity data'!BI56*ManureNEF*NtoN2O*kgtoGg</f>
        <v>6.0779624538849837E-2</v>
      </c>
      <c r="AQ1472" s="22">
        <f>'Activity data'!BJ56*ManureNEF*NtoN2O*kgtoGg</f>
        <v>6.0833384786595716E-2</v>
      </c>
      <c r="AR1472" s="22">
        <f>'Activity data'!BK56*ManureNEF*NtoN2O*kgtoGg</f>
        <v>6.0882335471582338E-2</v>
      </c>
      <c r="AS1472" s="22">
        <f>'Activity data'!BL56*ManureNEF*NtoN2O*kgtoGg</f>
        <v>6.0925577411786301E-2</v>
      </c>
      <c r="AT1472" s="22">
        <f>'Activity data'!BM56*ManureNEF*NtoN2O*kgtoGg</f>
        <v>6.0961136932547622E-2</v>
      </c>
      <c r="AU1472" s="22">
        <f>'Activity data'!BN56*ManureNEF*NtoN2O*kgtoGg</f>
        <v>6.0991033843485122E-2</v>
      </c>
      <c r="AV1472" s="22">
        <f>'Activity data'!BO56*ManureNEF*NtoN2O*kgtoGg</f>
        <v>6.1016092608455606E-2</v>
      </c>
      <c r="AW1472" s="22">
        <f>'Activity data'!BP56*ManureNEF*NtoN2O*kgtoGg</f>
        <v>6.1035130575816006E-2</v>
      </c>
    </row>
    <row r="1473" spans="1:49" x14ac:dyDescent="0.25">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4.8184424106406554E-2</v>
      </c>
      <c r="T1473" s="22">
        <f>'Activity data'!AM57*ManureNEF*NtoN2O*kgtoGg</f>
        <v>4.8216060460925338E-2</v>
      </c>
      <c r="U1473" s="22">
        <f>'Activity data'!AN57*ManureNEF*NtoN2O*kgtoGg</f>
        <v>4.8199674096262038E-2</v>
      </c>
      <c r="V1473" s="22">
        <f>'Activity data'!AO57*ManureNEF*NtoN2O*kgtoGg</f>
        <v>4.8194997576699018E-2</v>
      </c>
      <c r="W1473" s="22">
        <f>'Activity data'!AP57*ManureNEF*NtoN2O*kgtoGg</f>
        <v>4.8244972812994384E-2</v>
      </c>
      <c r="X1473" s="22">
        <f>'Activity data'!AQ57*ManureNEF*NtoN2O*kgtoGg</f>
        <v>4.8326033874168325E-2</v>
      </c>
      <c r="Y1473" s="22">
        <f>'Activity data'!AR57*ManureNEF*NtoN2O*kgtoGg</f>
        <v>4.8403107594292762E-2</v>
      </c>
      <c r="Z1473" s="22">
        <f>'Activity data'!AS57*ManureNEF*NtoN2O*kgtoGg</f>
        <v>4.8477003962554853E-2</v>
      </c>
      <c r="AA1473" s="22">
        <f>'Activity data'!AT57*ManureNEF*NtoN2O*kgtoGg</f>
        <v>4.8547379461725201E-2</v>
      </c>
      <c r="AB1473" s="22">
        <f>'Activity data'!AU57*ManureNEF*NtoN2O*kgtoGg</f>
        <v>4.8615815900803681E-2</v>
      </c>
      <c r="AC1473" s="22">
        <f>'Activity data'!AV57*ManureNEF*NtoN2O*kgtoGg</f>
        <v>4.8683583638145775E-2</v>
      </c>
      <c r="AD1473" s="22">
        <f>'Activity data'!AW57*ManureNEF*NtoN2O*kgtoGg</f>
        <v>4.875035082381185E-2</v>
      </c>
      <c r="AE1473" s="22">
        <f>'Activity data'!AX57*ManureNEF*NtoN2O*kgtoGg</f>
        <v>4.8816214777594076E-2</v>
      </c>
      <c r="AF1473" s="22">
        <f>'Activity data'!AY57*ManureNEF*NtoN2O*kgtoGg</f>
        <v>4.888146285326099E-2</v>
      </c>
      <c r="AG1473" s="22">
        <f>'Activity data'!AZ57*ManureNEF*NtoN2O*kgtoGg</f>
        <v>4.8946490566350427E-2</v>
      </c>
      <c r="AH1473" s="22">
        <f>'Activity data'!BA57*ManureNEF*NtoN2O*kgtoGg</f>
        <v>4.901075711244629E-2</v>
      </c>
      <c r="AI1473" s="22">
        <f>'Activity data'!BB57*ManureNEF*NtoN2O*kgtoGg</f>
        <v>4.9075076146951828E-2</v>
      </c>
      <c r="AJ1473" s="22">
        <f>'Activity data'!BC57*ManureNEF*NtoN2O*kgtoGg</f>
        <v>4.9138775531575189E-2</v>
      </c>
      <c r="AK1473" s="22">
        <f>'Activity data'!BD57*ManureNEF*NtoN2O*kgtoGg</f>
        <v>4.9200235736860311E-2</v>
      </c>
      <c r="AL1473" s="22">
        <f>'Activity data'!BE57*ManureNEF*NtoN2O*kgtoGg</f>
        <v>4.9258879253864976E-2</v>
      </c>
      <c r="AM1473" s="22">
        <f>'Activity data'!BF57*ManureNEF*NtoN2O*kgtoGg</f>
        <v>4.9314745884139137E-2</v>
      </c>
      <c r="AN1473" s="22">
        <f>'Activity data'!BG57*ManureNEF*NtoN2O*kgtoGg</f>
        <v>4.9368940495370682E-2</v>
      </c>
      <c r="AO1473" s="22">
        <f>'Activity data'!BH57*ManureNEF*NtoN2O*kgtoGg</f>
        <v>4.9419350094034843E-2</v>
      </c>
      <c r="AP1473" s="22">
        <f>'Activity data'!BI57*ManureNEF*NtoN2O*kgtoGg</f>
        <v>4.9466352528654479E-2</v>
      </c>
      <c r="AQ1473" s="22">
        <f>'Activity data'!BJ57*ManureNEF*NtoN2O*kgtoGg</f>
        <v>4.9510106062625826E-2</v>
      </c>
      <c r="AR1473" s="22">
        <f>'Activity data'!BK57*ManureNEF*NtoN2O*kgtoGg</f>
        <v>4.9549945266280641E-2</v>
      </c>
      <c r="AS1473" s="22">
        <f>'Activity data'!BL57*ManureNEF*NtoN2O*kgtoGg</f>
        <v>4.9585138327678802E-2</v>
      </c>
      <c r="AT1473" s="22">
        <f>'Activity data'!BM57*ManureNEF*NtoN2O*kgtoGg</f>
        <v>4.9614078943930974E-2</v>
      </c>
      <c r="AU1473" s="22">
        <f>'Activity data'!BN57*ManureNEF*NtoN2O*kgtoGg</f>
        <v>4.9638410965511762E-2</v>
      </c>
      <c r="AV1473" s="22">
        <f>'Activity data'!BO57*ManureNEF*NtoN2O*kgtoGg</f>
        <v>4.9658805393930298E-2</v>
      </c>
      <c r="AW1473" s="22">
        <f>'Activity data'!BP57*ManureNEF*NtoN2O*kgtoGg</f>
        <v>4.9674299711508316E-2</v>
      </c>
    </row>
    <row r="1474" spans="1:49" x14ac:dyDescent="0.25">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7.445648564892029E-3</v>
      </c>
      <c r="T1474" s="22">
        <f>'Activity data'!AM58*ManureNEF*NtoN2O*kgtoGg</f>
        <v>7.4577338337269202E-3</v>
      </c>
      <c r="U1474" s="22">
        <f>'Activity data'!AN58*ManureNEF*NtoN2O*kgtoGg</f>
        <v>7.4579966791368151E-3</v>
      </c>
      <c r="V1474" s="22">
        <f>'Activity data'!AO58*ManureNEF*NtoN2O*kgtoGg</f>
        <v>7.4605291285120773E-3</v>
      </c>
      <c r="W1474" s="22">
        <f>'Activity data'!AP58*ManureNEF*NtoN2O*kgtoGg</f>
        <v>7.4753643058316672E-3</v>
      </c>
      <c r="X1474" s="22">
        <f>'Activity data'!AQ58*ManureNEF*NtoN2O*kgtoGg</f>
        <v>7.4969700596856387E-3</v>
      </c>
      <c r="Y1474" s="22">
        <f>'Activity data'!AR58*ManureNEF*NtoN2O*kgtoGg</f>
        <v>7.5171945898967292E-3</v>
      </c>
      <c r="Z1474" s="22">
        <f>'Activity data'!AS58*ManureNEF*NtoN2O*kgtoGg</f>
        <v>7.536264857338092E-3</v>
      </c>
      <c r="AA1474" s="22">
        <f>'Activity data'!AT58*ManureNEF*NtoN2O*kgtoGg</f>
        <v>7.5541359508139614E-3</v>
      </c>
      <c r="AB1474" s="22">
        <f>'Activity data'!AU58*ManureNEF*NtoN2O*kgtoGg</f>
        <v>7.571204212548587E-3</v>
      </c>
      <c r="AC1474" s="22">
        <f>'Activity data'!AV58*ManureNEF*NtoN2O*kgtoGg</f>
        <v>7.5877884289548541E-3</v>
      </c>
      <c r="AD1474" s="22">
        <f>'Activity data'!AW58*ManureNEF*NtoN2O*kgtoGg</f>
        <v>7.6038348009783239E-3</v>
      </c>
      <c r="AE1474" s="22">
        <f>'Activity data'!AX58*ManureNEF*NtoN2O*kgtoGg</f>
        <v>7.6193864248796164E-3</v>
      </c>
      <c r="AF1474" s="22">
        <f>'Activity data'!AY58*ManureNEF*NtoN2O*kgtoGg</f>
        <v>7.6345278486947468E-3</v>
      </c>
      <c r="AG1474" s="22">
        <f>'Activity data'!AZ58*ManureNEF*NtoN2O*kgtoGg</f>
        <v>7.6493661802614753E-3</v>
      </c>
      <c r="AH1474" s="22">
        <f>'Activity data'!BA58*ManureNEF*NtoN2O*kgtoGg</f>
        <v>7.6637931977367596E-3</v>
      </c>
      <c r="AI1474" s="22">
        <f>'Activity data'!BB58*ManureNEF*NtoN2O*kgtoGg</f>
        <v>7.678008232817223E-3</v>
      </c>
      <c r="AJ1474" s="22">
        <f>'Activity data'!BC58*ManureNEF*NtoN2O*kgtoGg</f>
        <v>7.6918710267490174E-3</v>
      </c>
      <c r="AK1474" s="22">
        <f>'Activity data'!BD58*ManureNEF*NtoN2O*kgtoGg</f>
        <v>7.7050269321517805E-3</v>
      </c>
      <c r="AL1474" s="22">
        <f>'Activity data'!BE58*ManureNEF*NtoN2O*kgtoGg</f>
        <v>7.7173585913482183E-3</v>
      </c>
      <c r="AM1474" s="22">
        <f>'Activity data'!BF58*ManureNEF*NtoN2O*kgtoGg</f>
        <v>7.7288879821910744E-3</v>
      </c>
      <c r="AN1474" s="22">
        <f>'Activity data'!BG58*ManureNEF*NtoN2O*kgtoGg</f>
        <v>7.7398760837182118E-3</v>
      </c>
      <c r="AO1474" s="22">
        <f>'Activity data'!BH58*ManureNEF*NtoN2O*kgtoGg</f>
        <v>7.7498578922054195E-3</v>
      </c>
      <c r="AP1474" s="22">
        <f>'Activity data'!BI58*ManureNEF*NtoN2O*kgtoGg</f>
        <v>7.7589301068001311E-3</v>
      </c>
      <c r="AQ1474" s="22">
        <f>'Activity data'!BJ58*ManureNEF*NtoN2O*kgtoGg</f>
        <v>7.7671389925368737E-3</v>
      </c>
      <c r="AR1474" s="22">
        <f>'Activity data'!BK58*ManureNEF*NtoN2O*kgtoGg</f>
        <v>7.7743457304660793E-3</v>
      </c>
      <c r="AS1474" s="22">
        <f>'Activity data'!BL58*ManureNEF*NtoN2O*kgtoGg</f>
        <v>7.7803971266300741E-3</v>
      </c>
      <c r="AT1474" s="22">
        <f>'Activity data'!BM58*ManureNEF*NtoN2O*kgtoGg</f>
        <v>7.7849455648389063E-3</v>
      </c>
      <c r="AU1474" s="22">
        <f>'Activity data'!BN58*ManureNEF*NtoN2O*kgtoGg</f>
        <v>7.7883687411193182E-3</v>
      </c>
      <c r="AV1474" s="22">
        <f>'Activity data'!BO58*ManureNEF*NtoN2O*kgtoGg</f>
        <v>7.7908253006430447E-3</v>
      </c>
      <c r="AW1474" s="22">
        <f>'Activity data'!BP58*ManureNEF*NtoN2O*kgtoGg</f>
        <v>7.7921100551359059E-3</v>
      </c>
    </row>
    <row r="1475" spans="1:49" x14ac:dyDescent="0.25">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8.9839637831651067E-2</v>
      </c>
      <c r="T1475" s="22">
        <f>'Activity data'!AM59*ManureNEF*NtoN2O*kgtoGg</f>
        <v>8.9985459403239057E-2</v>
      </c>
      <c r="U1475" s="22">
        <f>'Activity data'!AN59*ManureNEF*NtoN2O*kgtoGg</f>
        <v>8.998863091156703E-2</v>
      </c>
      <c r="V1475" s="22">
        <f>'Activity data'!AO59*ManureNEF*NtoN2O*kgtoGg</f>
        <v>9.0019187596148326E-2</v>
      </c>
      <c r="W1475" s="22">
        <f>'Activity data'!AP59*ManureNEF*NtoN2O*kgtoGg</f>
        <v>9.0198189726848496E-2</v>
      </c>
      <c r="X1475" s="22">
        <f>'Activity data'!AQ59*ManureNEF*NtoN2O*kgtoGg</f>
        <v>9.0458886036163061E-2</v>
      </c>
      <c r="Y1475" s="22">
        <f>'Activity data'!AR59*ManureNEF*NtoN2O*kgtoGg</f>
        <v>9.0702916418962359E-2</v>
      </c>
      <c r="Z1475" s="22">
        <f>'Activity data'!AS59*ManureNEF*NtoN2O*kgtoGg</f>
        <v>9.0933019398622597E-2</v>
      </c>
      <c r="AA1475" s="22">
        <f>'Activity data'!AT59*ManureNEF*NtoN2O*kgtoGg</f>
        <v>9.1148653073988131E-2</v>
      </c>
      <c r="AB1475" s="22">
        <f>'Activity data'!AU59*ManureNEF*NtoN2O*kgtoGg</f>
        <v>9.1354599733878203E-2</v>
      </c>
      <c r="AC1475" s="22">
        <f>'Activity data'!AV59*ManureNEF*NtoN2O*kgtoGg</f>
        <v>9.1554705874085499E-2</v>
      </c>
      <c r="AD1475" s="22">
        <f>'Activity data'!AW59*ManureNEF*NtoN2O*kgtoGg</f>
        <v>9.1748322352023765E-2</v>
      </c>
      <c r="AE1475" s="22">
        <f>'Activity data'!AX59*ManureNEF*NtoN2O*kgtoGg</f>
        <v>9.1935969169733386E-2</v>
      </c>
      <c r="AF1475" s="22">
        <f>'Activity data'!AY59*ManureNEF*NtoN2O*kgtoGg</f>
        <v>9.2118666488838791E-2</v>
      </c>
      <c r="AG1475" s="22">
        <f>'Activity data'!AZ59*ManureNEF*NtoN2O*kgtoGg</f>
        <v>9.2297706678872285E-2</v>
      </c>
      <c r="AH1475" s="22">
        <f>'Activity data'!BA59*ManureNEF*NtoN2O*kgtoGg</f>
        <v>9.2471783928647647E-2</v>
      </c>
      <c r="AI1475" s="22">
        <f>'Activity data'!BB59*ManureNEF*NtoN2O*kgtoGg</f>
        <v>9.2643303386256037E-2</v>
      </c>
      <c r="AJ1475" s="22">
        <f>'Activity data'!BC59*ManureNEF*NtoN2O*kgtoGg</f>
        <v>9.2810572681242626E-2</v>
      </c>
      <c r="AK1475" s="22">
        <f>'Activity data'!BD59*ManureNEF*NtoN2O*kgtoGg</f>
        <v>9.2969312617250999E-2</v>
      </c>
      <c r="AL1475" s="22">
        <f>'Activity data'!BE59*ManureNEF*NtoN2O*kgtoGg</f>
        <v>9.3118107149576246E-2</v>
      </c>
      <c r="AM1475" s="22">
        <f>'Activity data'!BF59*ManureNEF*NtoN2O*kgtoGg</f>
        <v>9.3257221464295006E-2</v>
      </c>
      <c r="AN1475" s="22">
        <f>'Activity data'!BG59*ManureNEF*NtoN2O*kgtoGg</f>
        <v>9.3389804549979458E-2</v>
      </c>
      <c r="AO1475" s="22">
        <f>'Activity data'!BH59*ManureNEF*NtoN2O*kgtoGg</f>
        <v>9.3510245644073564E-2</v>
      </c>
      <c r="AP1475" s="22">
        <f>'Activity data'!BI59*ManureNEF*NtoN2O*kgtoGg</f>
        <v>9.3619711524233831E-2</v>
      </c>
      <c r="AQ1475" s="22">
        <f>'Activity data'!BJ59*ManureNEF*NtoN2O*kgtoGg</f>
        <v>9.3718760427114856E-2</v>
      </c>
      <c r="AR1475" s="22">
        <f>'Activity data'!BK59*ManureNEF*NtoN2O*kgtoGg</f>
        <v>9.3805717355025783E-2</v>
      </c>
      <c r="AS1475" s="22">
        <f>'Activity data'!BL59*ManureNEF*NtoN2O*kgtoGg</f>
        <v>9.387873386057409E-2</v>
      </c>
      <c r="AT1475" s="22">
        <f>'Activity data'!BM59*ManureNEF*NtoN2O*kgtoGg</f>
        <v>9.3933615586164518E-2</v>
      </c>
      <c r="AU1475" s="22">
        <f>'Activity data'!BN59*ManureNEF*NtoN2O*kgtoGg</f>
        <v>9.3974919834489676E-2</v>
      </c>
      <c r="AV1475" s="22">
        <f>'Activity data'!BO59*ManureNEF*NtoN2O*kgtoGg</f>
        <v>9.40045608276147E-2</v>
      </c>
      <c r="AW1475" s="22">
        <f>'Activity data'!BP59*ManureNEF*NtoN2O*kgtoGg</f>
        <v>9.402006275163588E-2</v>
      </c>
    </row>
    <row r="1476" spans="1:49" x14ac:dyDescent="0.25">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0.12100901910045002</v>
      </c>
      <c r="P1478" s="22">
        <f>'Activity data'!AI62*ManureNEF*NtoN2O*kgtoGg</f>
        <v>0.11845842648899831</v>
      </c>
      <c r="Q1478" s="22">
        <f>'Activity data'!AJ62*ManureNEF*NtoN2O*kgtoGg</f>
        <v>0.11660641339960408</v>
      </c>
      <c r="R1478" s="22">
        <f>'Activity data'!AK62*ManureNEF*NtoN2O*kgtoGg</f>
        <v>0.11491827863139022</v>
      </c>
      <c r="S1478" s="22">
        <f>'Activity data'!AL62*ManureNEF*NtoN2O*kgtoGg</f>
        <v>0.10257712115041472</v>
      </c>
      <c r="T1478" s="22">
        <f>'Activity data'!AM62*ManureNEF*NtoN2O*kgtoGg</f>
        <v>0.10612173832190724</v>
      </c>
      <c r="U1478" s="22">
        <f>'Activity data'!AN62*ManureNEF*NtoN2O*kgtoGg</f>
        <v>0.10603051457441355</v>
      </c>
      <c r="V1478" s="22">
        <f>'Activity data'!AO62*ManureNEF*NtoN2O*kgtoGg</f>
        <v>0.1036407345850178</v>
      </c>
      <c r="W1478" s="22">
        <f>'Activity data'!AP62*ManureNEF*NtoN2O*kgtoGg</f>
        <v>0.10235637270354113</v>
      </c>
      <c r="X1478" s="22">
        <f>'Activity data'!AQ62*ManureNEF*NtoN2O*kgtoGg</f>
        <v>0.10122895975061659</v>
      </c>
      <c r="Y1478" s="22">
        <f>'Activity data'!AR62*ManureNEF*NtoN2O*kgtoGg</f>
        <v>0.10055360331560556</v>
      </c>
      <c r="Z1478" s="22">
        <f>'Activity data'!AS62*ManureNEF*NtoN2O*kgtoGg</f>
        <v>0.10018513789519663</v>
      </c>
      <c r="AA1478" s="22">
        <f>'Activity data'!AT62*ManureNEF*NtoN2O*kgtoGg</f>
        <v>0.10011583979014999</v>
      </c>
      <c r="AB1478" s="22">
        <f>'Activity data'!AU62*ManureNEF*NtoN2O*kgtoGg</f>
        <v>0.10060044292898597</v>
      </c>
      <c r="AC1478" s="22">
        <f>'Activity data'!AV62*ManureNEF*NtoN2O*kgtoGg</f>
        <v>0.10165526096833698</v>
      </c>
      <c r="AD1478" s="22">
        <f>'Activity data'!AW62*ManureNEF*NtoN2O*kgtoGg</f>
        <v>0.10315232591064444</v>
      </c>
      <c r="AE1478" s="22">
        <f>'Activity data'!AX62*ManureNEF*NtoN2O*kgtoGg</f>
        <v>0.10477689916810205</v>
      </c>
      <c r="AF1478" s="22">
        <f>'Activity data'!AY62*ManureNEF*NtoN2O*kgtoGg</f>
        <v>0.10655681280553714</v>
      </c>
      <c r="AG1478" s="22">
        <f>'Activity data'!AZ62*ManureNEF*NtoN2O*kgtoGg</f>
        <v>0.10882806063893279</v>
      </c>
      <c r="AH1478" s="22">
        <f>'Activity data'!BA62*ManureNEF*NtoN2O*kgtoGg</f>
        <v>0.11126188610963902</v>
      </c>
      <c r="AI1478" s="22">
        <f>'Activity data'!BB62*ManureNEF*NtoN2O*kgtoGg</f>
        <v>0.11386230951414482</v>
      </c>
      <c r="AJ1478" s="22">
        <f>'Activity data'!BC62*ManureNEF*NtoN2O*kgtoGg</f>
        <v>0.11665295090720325</v>
      </c>
      <c r="AK1478" s="22">
        <f>'Activity data'!BD62*ManureNEF*NtoN2O*kgtoGg</f>
        <v>0.11955448296180408</v>
      </c>
      <c r="AL1478" s="22">
        <f>'Activity data'!BE62*ManureNEF*NtoN2O*kgtoGg</f>
        <v>0.12240449334862206</v>
      </c>
      <c r="AM1478" s="22">
        <f>'Activity data'!BF62*ManureNEF*NtoN2O*kgtoGg</f>
        <v>0.12514279113351157</v>
      </c>
      <c r="AN1478" s="22">
        <f>'Activity data'!BG62*ManureNEF*NtoN2O*kgtoGg</f>
        <v>0.12798748329061832</v>
      </c>
      <c r="AO1478" s="22">
        <f>'Activity data'!BH62*ManureNEF*NtoN2O*kgtoGg</f>
        <v>0.13062298874605013</v>
      </c>
      <c r="AP1478" s="22">
        <f>'Activity data'!BI62*ManureNEF*NtoN2O*kgtoGg</f>
        <v>0.13332536020230906</v>
      </c>
      <c r="AQ1478" s="22">
        <f>'Activity data'!BJ62*ManureNEF*NtoN2O*kgtoGg</f>
        <v>0.13615436014686075</v>
      </c>
      <c r="AR1478" s="22">
        <f>'Activity data'!BK62*ManureNEF*NtoN2O*kgtoGg</f>
        <v>0.13911846964021221</v>
      </c>
      <c r="AS1478" s="22">
        <f>'Activity data'!BL62*ManureNEF*NtoN2O*kgtoGg</f>
        <v>0.14222468867268048</v>
      </c>
      <c r="AT1478" s="22">
        <f>'Activity data'!BM62*ManureNEF*NtoN2O*kgtoGg</f>
        <v>0.14508620992791244</v>
      </c>
      <c r="AU1478" s="22">
        <f>'Activity data'!BN62*ManureNEF*NtoN2O*kgtoGg</f>
        <v>0.14808269746470262</v>
      </c>
      <c r="AV1478" s="22">
        <f>'Activity data'!BO62*ManureNEF*NtoN2O*kgtoGg</f>
        <v>0.15134508064341001</v>
      </c>
      <c r="AW1478" s="22">
        <f>'Activity data'!BP62*ManureNEF*NtoN2O*kgtoGg</f>
        <v>0.15480705115761836</v>
      </c>
    </row>
    <row r="1479" spans="1:49" x14ac:dyDescent="0.25">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3.0700450247237832E-2</v>
      </c>
      <c r="P1479" s="22">
        <f>'Activity data'!AI63*ManureNEF*NtoN2O*kgtoGg</f>
        <v>3.0053355161673637E-2</v>
      </c>
      <c r="Q1479" s="22">
        <f>'Activity data'!AJ63*ManureNEF*NtoN2O*kgtoGg</f>
        <v>2.9583492368545926E-2</v>
      </c>
      <c r="R1479" s="22">
        <f>'Activity data'!AK63*ManureNEF*NtoN2O*kgtoGg</f>
        <v>2.9155206131309685E-2</v>
      </c>
      <c r="S1479" s="22">
        <f>'Activity data'!AL63*ManureNEF*NtoN2O*kgtoGg</f>
        <v>2.6024207350768307E-2</v>
      </c>
      <c r="T1479" s="22">
        <f>'Activity data'!AM63*ManureNEF*NtoN2O*kgtoGg</f>
        <v>2.6923490263131886E-2</v>
      </c>
      <c r="U1479" s="22">
        <f>'Activity data'!AN63*ManureNEF*NtoN2O*kgtoGg</f>
        <v>2.6900346450033353E-2</v>
      </c>
      <c r="V1479" s="22">
        <f>'Activity data'!AO63*ManureNEF*NtoN2O*kgtoGg</f>
        <v>2.6294050140785639E-2</v>
      </c>
      <c r="W1479" s="22">
        <f>'Activity data'!AP63*ManureNEF*NtoN2O*kgtoGg</f>
        <v>2.5968202626816525E-2</v>
      </c>
      <c r="X1479" s="22">
        <f>'Activity data'!AQ63*ManureNEF*NtoN2O*kgtoGg</f>
        <v>2.5682173655367548E-2</v>
      </c>
      <c r="Y1479" s="22">
        <f>'Activity data'!AR63*ManureNEF*NtoN2O*kgtoGg</f>
        <v>2.5510833148797568E-2</v>
      </c>
      <c r="Z1479" s="22">
        <f>'Activity data'!AS63*ManureNEF*NtoN2O*kgtoGg</f>
        <v>2.5417352064567786E-2</v>
      </c>
      <c r="AA1479" s="22">
        <f>'Activity data'!AT63*ManureNEF*NtoN2O*kgtoGg</f>
        <v>2.539977087068631E-2</v>
      </c>
      <c r="AB1479" s="22">
        <f>'Activity data'!AU63*ManureNEF*NtoN2O*kgtoGg</f>
        <v>2.5522716537580269E-2</v>
      </c>
      <c r="AC1479" s="22">
        <f>'Activity data'!AV63*ManureNEF*NtoN2O*kgtoGg</f>
        <v>2.5790327902234858E-2</v>
      </c>
      <c r="AD1479" s="22">
        <f>'Activity data'!AW63*ManureNEF*NtoN2O*kgtoGg</f>
        <v>2.6170138994993514E-2</v>
      </c>
      <c r="AE1479" s="22">
        <f>'Activity data'!AX63*ManureNEF*NtoN2O*kgtoGg</f>
        <v>2.6582299434226301E-2</v>
      </c>
      <c r="AF1479" s="22">
        <f>'Activity data'!AY63*ManureNEF*NtoN2O*kgtoGg</f>
        <v>2.7033870321063219E-2</v>
      </c>
      <c r="AG1479" s="22">
        <f>'Activity data'!AZ63*ManureNEF*NtoN2O*kgtoGg</f>
        <v>2.7610094569690744E-2</v>
      </c>
      <c r="AH1479" s="22">
        <f>'Activity data'!BA63*ManureNEF*NtoN2O*kgtoGg</f>
        <v>2.8227565385744974E-2</v>
      </c>
      <c r="AI1479" s="22">
        <f>'Activity data'!BB63*ManureNEF*NtoN2O*kgtoGg</f>
        <v>2.8887302733797623E-2</v>
      </c>
      <c r="AJ1479" s="22">
        <f>'Activity data'!BC63*ManureNEF*NtoN2O*kgtoGg</f>
        <v>2.9595299111938284E-2</v>
      </c>
      <c r="AK1479" s="22">
        <f>'Activity data'!BD63*ManureNEF*NtoN2O*kgtoGg</f>
        <v>3.0331428874374376E-2</v>
      </c>
      <c r="AL1479" s="22">
        <f>'Activity data'!BE63*ManureNEF*NtoN2O*kgtoGg</f>
        <v>3.1054487392946327E-2</v>
      </c>
      <c r="AM1479" s="22">
        <f>'Activity data'!BF63*ManureNEF*NtoN2O*kgtoGg</f>
        <v>3.1749203997808124E-2</v>
      </c>
      <c r="AN1479" s="22">
        <f>'Activity data'!BG63*ManureNEF*NtoN2O*kgtoGg</f>
        <v>3.2470913261193425E-2</v>
      </c>
      <c r="AO1479" s="22">
        <f>'Activity data'!BH63*ManureNEF*NtoN2O*kgtoGg</f>
        <v>3.3139551059535081E-2</v>
      </c>
      <c r="AP1479" s="22">
        <f>'Activity data'!BI63*ManureNEF*NtoN2O*kgtoGg</f>
        <v>3.3825153017630158E-2</v>
      </c>
      <c r="AQ1479" s="22">
        <f>'Activity data'!BJ63*ManureNEF*NtoN2O*kgtoGg</f>
        <v>3.454288110676583E-2</v>
      </c>
      <c r="AR1479" s="22">
        <f>'Activity data'!BK63*ManureNEF*NtoN2O*kgtoGg</f>
        <v>3.5294887004379646E-2</v>
      </c>
      <c r="AS1479" s="22">
        <f>'Activity data'!BL63*ManureNEF*NtoN2O*kgtoGg</f>
        <v>3.6082946634746177E-2</v>
      </c>
      <c r="AT1479" s="22">
        <f>'Activity data'!BM63*ManureNEF*NtoN2O*kgtoGg</f>
        <v>3.6808925504591701E-2</v>
      </c>
      <c r="AU1479" s="22">
        <f>'Activity data'!BN63*ManureNEF*NtoN2O*kgtoGg</f>
        <v>3.7569145835469123E-2</v>
      </c>
      <c r="AV1479" s="22">
        <f>'Activity data'!BO63*ManureNEF*NtoN2O*kgtoGg</f>
        <v>3.8396824906086091E-2</v>
      </c>
      <c r="AW1479" s="22">
        <f>'Activity data'!BP63*ManureNEF*NtoN2O*kgtoGg</f>
        <v>3.9275140045890937E-2</v>
      </c>
    </row>
    <row r="1480" spans="1:49" x14ac:dyDescent="0.25">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0.1708164974258628</v>
      </c>
      <c r="Q1480" s="22">
        <f>'Activity data'!AJ64*ManureNEF*NtoN2O*kgtoGg</f>
        <v>0.17302318661183388</v>
      </c>
      <c r="R1480" s="22">
        <f>'Activity data'!AK64*ManureNEF*NtoN2O*kgtoGg</f>
        <v>0.17531753251219057</v>
      </c>
      <c r="S1480" s="22">
        <f>'Activity data'!AL64*ManureNEF*NtoN2O*kgtoGg</f>
        <v>0.16770706546141487</v>
      </c>
      <c r="T1480" s="22">
        <f>'Activity data'!AM64*ManureNEF*NtoN2O*kgtoGg</f>
        <v>0.17373916608304588</v>
      </c>
      <c r="U1480" s="22">
        <f>'Activity data'!AN64*ManureNEF*NtoN2O*kgtoGg</f>
        <v>0.17653493666053177</v>
      </c>
      <c r="V1480" s="22">
        <f>'Activity data'!AO64*ManureNEF*NtoN2O*kgtoGg</f>
        <v>0.17726209949621408</v>
      </c>
      <c r="W1480" s="22">
        <f>'Activity data'!AP64*ManureNEF*NtoN2O*kgtoGg</f>
        <v>0.17906549253865273</v>
      </c>
      <c r="X1480" s="22">
        <f>'Activity data'!AQ64*ManureNEF*NtoN2O*kgtoGg</f>
        <v>0.18105021442014085</v>
      </c>
      <c r="Y1480" s="22">
        <f>'Activity data'!AR64*ManureNEF*NtoN2O*kgtoGg</f>
        <v>0.18341345763964922</v>
      </c>
      <c r="Z1480" s="22">
        <f>'Activity data'!AS64*ManureNEF*NtoN2O*kgtoGg</f>
        <v>0.18604368266290003</v>
      </c>
      <c r="AA1480" s="22">
        <f>'Activity data'!AT64*ManureNEF*NtoN2O*kgtoGg</f>
        <v>0.18895296536741077</v>
      </c>
      <c r="AB1480" s="22">
        <f>'Activity data'!AU64*ManureNEF*NtoN2O*kgtoGg</f>
        <v>0.1924288532507111</v>
      </c>
      <c r="AC1480" s="22">
        <f>'Activity data'!AV64*ManureNEF*NtoN2O*kgtoGg</f>
        <v>0.196529195500668</v>
      </c>
      <c r="AD1480" s="22">
        <f>'Activity data'!AW64*ManureNEF*NtoN2O*kgtoGg</f>
        <v>0.20115446368921791</v>
      </c>
      <c r="AE1480" s="22">
        <f>'Activity data'!AX64*ManureNEF*NtoN2O*kgtoGg</f>
        <v>0.20599185326350888</v>
      </c>
      <c r="AF1480" s="22">
        <f>'Activity data'!AY64*ManureNEF*NtoN2O*kgtoGg</f>
        <v>0.21108449324606129</v>
      </c>
      <c r="AG1480" s="22">
        <f>'Activity data'!AZ64*ManureNEF*NtoN2O*kgtoGg</f>
        <v>0.21682898446902202</v>
      </c>
      <c r="AH1480" s="22">
        <f>'Activity data'!BA64*ManureNEF*NtoN2O*kgtoGg</f>
        <v>0.22287848165916574</v>
      </c>
      <c r="AI1480" s="22">
        <f>'Activity data'!BB64*ManureNEF*NtoN2O*kgtoGg</f>
        <v>0.22925484569945415</v>
      </c>
      <c r="AJ1480" s="22">
        <f>'Activity data'!BC64*ManureNEF*NtoN2O*kgtoGg</f>
        <v>0.23599980682955346</v>
      </c>
      <c r="AK1480" s="22">
        <f>'Activity data'!BD64*ManureNEF*NtoN2O*kgtoGg</f>
        <v>0.24302834991141717</v>
      </c>
      <c r="AL1480" s="22">
        <f>'Activity data'!BE64*ManureNEF*NtoN2O*kgtoGg</f>
        <v>0.25014767810727451</v>
      </c>
      <c r="AM1480" s="22">
        <f>'Activity data'!BF64*ManureNEF*NtoN2O*kgtoGg</f>
        <v>0.25728215562360784</v>
      </c>
      <c r="AN1480" s="22">
        <f>'Activity data'!BG64*ManureNEF*NtoN2O*kgtoGg</f>
        <v>0.26471522817557319</v>
      </c>
      <c r="AO1480" s="22">
        <f>'Activity data'!BH64*ManureNEF*NtoN2O*kgtoGg</f>
        <v>0.27203533050612827</v>
      </c>
      <c r="AP1480" s="22">
        <f>'Activity data'!BI64*ManureNEF*NtoN2O*kgtoGg</f>
        <v>0.27960534624779138</v>
      </c>
      <c r="AQ1480" s="22">
        <f>'Activity data'!BJ64*ManureNEF*NtoN2O*kgtoGg</f>
        <v>0.28751793145302856</v>
      </c>
      <c r="AR1480" s="22">
        <f>'Activity data'!BK64*ManureNEF*NtoN2O*kgtoGg</f>
        <v>0.29579788507490112</v>
      </c>
      <c r="AS1480" s="22">
        <f>'Activity data'!BL64*ManureNEF*NtoN2O*kgtoGg</f>
        <v>0.30446905638185684</v>
      </c>
      <c r="AT1480" s="22">
        <f>'Activity data'!BM64*ManureNEF*NtoN2O*kgtoGg</f>
        <v>0.31298228556269558</v>
      </c>
      <c r="AU1480" s="22">
        <f>'Activity data'!BN64*ManureNEF*NtoN2O*kgtoGg</f>
        <v>0.3218906798805764</v>
      </c>
      <c r="AV1480" s="22">
        <f>'Activity data'!BO64*ManureNEF*NtoN2O*kgtoGg</f>
        <v>0.33141091840834092</v>
      </c>
      <c r="AW1480" s="22">
        <f>'Activity data'!BP64*ManureNEF*NtoN2O*kgtoGg</f>
        <v>0.34146729770067868</v>
      </c>
    </row>
    <row r="1481" spans="1:49" x14ac:dyDescent="0.25">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0.81503229757580609</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0.68624052847909656</v>
      </c>
      <c r="T1481" s="22">
        <f>'Activity data'!AM65*ManureNEF*NtoN2O*kgtoGg</f>
        <v>0.73716003172916666</v>
      </c>
      <c r="U1481" s="22">
        <f>'Activity data'!AN65*ManureNEF*NtoN2O*kgtoGg</f>
        <v>0.75120424677934983</v>
      </c>
      <c r="V1481" s="22">
        <f>'Activity data'!AO65*ManureNEF*NtoN2O*kgtoGg</f>
        <v>0.74047151817558654</v>
      </c>
      <c r="W1481" s="22">
        <f>'Activity data'!AP65*ManureNEF*NtoN2O*kgtoGg</f>
        <v>0.74052926965821742</v>
      </c>
      <c r="X1481" s="22">
        <f>'Activity data'!AQ65*ManureNEF*NtoN2O*kgtoGg</f>
        <v>0.74168757836877641</v>
      </c>
      <c r="Y1481" s="22">
        <f>'Activity data'!AR65*ManureNEF*NtoN2O*kgtoGg</f>
        <v>0.74775276673324975</v>
      </c>
      <c r="Z1481" s="22">
        <f>'Activity data'!AS65*ManureNEF*NtoN2O*kgtoGg</f>
        <v>0.7572724322108666</v>
      </c>
      <c r="AA1481" s="22">
        <f>'Activity data'!AT65*ManureNEF*NtoN2O*kgtoGg</f>
        <v>0.77030242824030004</v>
      </c>
      <c r="AB1481" s="22">
        <f>'Activity data'!AU65*ManureNEF*NtoN2O*kgtoGg</f>
        <v>0.78992162324465998</v>
      </c>
      <c r="AC1481" s="22">
        <f>'Activity data'!AV65*ManureNEF*NtoN2O*kgtoGg</f>
        <v>0.81656192365071967</v>
      </c>
      <c r="AD1481" s="22">
        <f>'Activity data'!AW65*ManureNEF*NtoN2O*kgtoGg</f>
        <v>0.8489701576727231</v>
      </c>
      <c r="AE1481" s="22">
        <f>'Activity data'!AX65*ManureNEF*NtoN2O*kgtoGg</f>
        <v>0.88356131973277385</v>
      </c>
      <c r="AF1481" s="22">
        <f>'Activity data'!AY65*ManureNEF*NtoN2O*kgtoGg</f>
        <v>0.9207465393820855</v>
      </c>
      <c r="AG1481" s="22">
        <f>'Activity data'!AZ65*ManureNEF*NtoN2O*kgtoGg</f>
        <v>0.96476976052620256</v>
      </c>
      <c r="AH1481" s="22">
        <f>'Activity data'!BA65*ManureNEF*NtoN2O*kgtoGg</f>
        <v>1.0117665620478089</v>
      </c>
      <c r="AI1481" s="22">
        <f>'Activity data'!BB65*ManureNEF*NtoN2O*kgtoGg</f>
        <v>1.0618779668139025</v>
      </c>
      <c r="AJ1481" s="22">
        <f>'Activity data'!BC65*ManureNEF*NtoN2O*kgtoGg</f>
        <v>1.1155203949972583</v>
      </c>
      <c r="AK1481" s="22">
        <f>'Activity data'!BD65*ManureNEF*NtoN2O*kgtoGg</f>
        <v>1.1717995904535186</v>
      </c>
      <c r="AL1481" s="22">
        <f>'Activity data'!BE65*ManureNEF*NtoN2O*kgtoGg</f>
        <v>1.2286641004263119</v>
      </c>
      <c r="AM1481" s="22">
        <f>'Activity data'!BF65*ManureNEF*NtoN2O*kgtoGg</f>
        <v>1.2853138529416839</v>
      </c>
      <c r="AN1481" s="22">
        <f>'Activity data'!BG65*ManureNEF*NtoN2O*kgtoGg</f>
        <v>1.3446599900319607</v>
      </c>
      <c r="AO1481" s="22">
        <f>'Activity data'!BH65*ManureNEF*NtoN2O*kgtoGg</f>
        <v>1.4024914350668463</v>
      </c>
      <c r="AP1481" s="22">
        <f>'Activity data'!BI65*ManureNEF*NtoN2O*kgtoGg</f>
        <v>1.4625576237178592</v>
      </c>
      <c r="AQ1481" s="22">
        <f>'Activity data'!BJ65*ManureNEF*NtoN2O*kgtoGg</f>
        <v>1.52576612580273</v>
      </c>
      <c r="AR1481" s="22">
        <f>'Activity data'!BK65*ManureNEF*NtoN2O*kgtoGg</f>
        <v>1.5923501502068407</v>
      </c>
      <c r="AS1481" s="22">
        <f>'Activity data'!BL65*ManureNEF*NtoN2O*kgtoGg</f>
        <v>1.6625322928472692</v>
      </c>
      <c r="AT1481" s="22">
        <f>'Activity data'!BM65*ManureNEF*NtoN2O*kgtoGg</f>
        <v>1.7308029312825794</v>
      </c>
      <c r="AU1481" s="22">
        <f>'Activity data'!BN65*ManureNEF*NtoN2O*kgtoGg</f>
        <v>1.8026650766011629</v>
      </c>
      <c r="AV1481" s="22">
        <f>'Activity data'!BO65*ManureNEF*NtoN2O*kgtoGg</f>
        <v>1.8801959598290792</v>
      </c>
      <c r="AW1481" s="22">
        <f>'Activity data'!BP65*ManureNEF*NtoN2O*kgtoGg</f>
        <v>1.9626043807770914</v>
      </c>
    </row>
    <row r="1482" spans="1:49" x14ac:dyDescent="0.25">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1.0775797812462986</v>
      </c>
      <c r="L1483" s="22">
        <f>'Activity data'!AE67*UDCPPEF*NtoN2O*kgtoGg</f>
        <v>1.0836040032789309</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1.0772463238240282</v>
      </c>
      <c r="T1483" s="22">
        <f>'Activity data'!AM67*UDCPPEF*NtoN2O*kgtoGg</f>
        <v>1.0952976263686085</v>
      </c>
      <c r="U1483" s="22">
        <f>'Activity data'!AN67*UDCPPEF*NtoN2O*kgtoGg</f>
        <v>1.10098884643991</v>
      </c>
      <c r="V1483" s="22">
        <f>'Activity data'!AO67*UDCPPEF*NtoN2O*kgtoGg</f>
        <v>1.0991744855966292</v>
      </c>
      <c r="W1483" s="22">
        <f>'Activity data'!AP67*UDCPPEF*NtoN2O*kgtoGg</f>
        <v>1.1017685888899051</v>
      </c>
      <c r="X1483" s="22">
        <f>'Activity data'!AQ67*UDCPPEF*NtoN2O*kgtoGg</f>
        <v>1.1052935136157676</v>
      </c>
      <c r="Y1483" s="22">
        <f>'Activity data'!AR67*UDCPPEF*NtoN2O*kgtoGg</f>
        <v>1.1102473081545372</v>
      </c>
      <c r="Z1483" s="22">
        <f>'Activity data'!AS67*UDCPPEF*NtoN2O*kgtoGg</f>
        <v>1.1162045538526861</v>
      </c>
      <c r="AA1483" s="22">
        <f>'Activity data'!AT67*UDCPPEF*NtoN2O*kgtoGg</f>
        <v>1.1231879950523691</v>
      </c>
      <c r="AB1483" s="22">
        <f>'Activity data'!AU67*UDCPPEF*NtoN2O*kgtoGg</f>
        <v>1.1322194919478732</v>
      </c>
      <c r="AC1483" s="22">
        <f>'Activity data'!AV67*UDCPPEF*NtoN2O*kgtoGg</f>
        <v>1.1434822285817614</v>
      </c>
      <c r="AD1483" s="22">
        <f>'Activity data'!AW67*UDCPPEF*NtoN2O*kgtoGg</f>
        <v>1.1565893877610403</v>
      </c>
      <c r="AE1483" s="22">
        <f>'Activity data'!AX67*UDCPPEF*NtoN2O*kgtoGg</f>
        <v>1.1704100571458353</v>
      </c>
      <c r="AF1483" s="22">
        <f>'Activity data'!AY67*UDCPPEF*NtoN2O*kgtoGg</f>
        <v>1.1850882821863025</v>
      </c>
      <c r="AG1483" s="22">
        <f>'Activity data'!AZ67*UDCPPEF*NtoN2O*kgtoGg</f>
        <v>1.2020070814596491</v>
      </c>
      <c r="AH1483" s="22">
        <f>'Activity data'!BA67*UDCPPEF*NtoN2O*kgtoGg</f>
        <v>1.2199244198811368</v>
      </c>
      <c r="AI1483" s="22">
        <f>'Activity data'!BB67*UDCPPEF*NtoN2O*kgtoGg</f>
        <v>1.2389098662049551</v>
      </c>
      <c r="AJ1483" s="22">
        <f>'Activity data'!BC67*UDCPPEF*NtoN2O*kgtoGg</f>
        <v>1.2590927745548184</v>
      </c>
      <c r="AK1483" s="22">
        <f>'Activity data'!BD67*UDCPPEF*NtoN2O*kgtoGg</f>
        <v>1.2801575494226642</v>
      </c>
      <c r="AL1483" s="22">
        <f>'Activity data'!BE67*UDCPPEF*NtoN2O*kgtoGg</f>
        <v>1.3014284471923965</v>
      </c>
      <c r="AM1483" s="22">
        <f>'Activity data'!BF67*UDCPPEF*NtoN2O*kgtoGg</f>
        <v>1.3226450594751211</v>
      </c>
      <c r="AN1483" s="22">
        <f>'Activity data'!BG67*UDCPPEF*NtoN2O*kgtoGg</f>
        <v>1.3447842232768119</v>
      </c>
      <c r="AO1483" s="22">
        <f>'Activity data'!BH67*UDCPPEF*NtoN2O*kgtoGg</f>
        <v>1.3664233006894375</v>
      </c>
      <c r="AP1483" s="22">
        <f>'Activity data'!BI67*UDCPPEF*NtoN2O*kgtoGg</f>
        <v>1.3888025342310863</v>
      </c>
      <c r="AQ1483" s="22">
        <f>'Activity data'!BJ67*UDCPPEF*NtoN2O*kgtoGg</f>
        <v>1.4122299428191007</v>
      </c>
      <c r="AR1483" s="22">
        <f>'Activity data'!BK67*UDCPPEF*NtoN2O*kgtoGg</f>
        <v>1.4367761184195498</v>
      </c>
      <c r="AS1483" s="22">
        <f>'Activity data'!BL67*UDCPPEF*NtoN2O*kgtoGg</f>
        <v>1.4625073804549613</v>
      </c>
      <c r="AT1483" s="22">
        <f>'Activity data'!BM67*UDCPPEF*NtoN2O*kgtoGg</f>
        <v>1.4875639554845237</v>
      </c>
      <c r="AU1483" s="22">
        <f>'Activity data'!BN67*UDCPPEF*NtoN2O*kgtoGg</f>
        <v>1.5138107323333667</v>
      </c>
      <c r="AV1483" s="22">
        <f>'Activity data'!BO67*UDCPPEF*NtoN2O*kgtoGg</f>
        <v>1.5419636191847106</v>
      </c>
      <c r="AW1483" s="22">
        <f>'Activity data'!BP67*UDCPPEF*NtoN2O*kgtoGg</f>
        <v>1.5717498205774141</v>
      </c>
    </row>
    <row r="1484" spans="1:49" x14ac:dyDescent="0.25">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0.73383920392416035</v>
      </c>
      <c r="L1484" s="22">
        <f>'Activity data'!AE68*UDCPPEF*NtoN2O*kgtoGg</f>
        <v>0.73794174034663862</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0.73361211713804919</v>
      </c>
      <c r="T1484" s="22">
        <f>'Activity data'!AM68*UDCPPEF*NtoN2O*kgtoGg</f>
        <v>0.74590517767950448</v>
      </c>
      <c r="U1484" s="22">
        <f>'Activity data'!AN68*UDCPPEF*NtoN2O*kgtoGg</f>
        <v>0.74978093748788832</v>
      </c>
      <c r="V1484" s="22">
        <f>'Activity data'!AO68*UDCPPEF*NtoN2O*kgtoGg</f>
        <v>0.74854534533959793</v>
      </c>
      <c r="W1484" s="22">
        <f>'Activity data'!AP68*UDCPPEF*NtoN2O*kgtoGg</f>
        <v>0.75031194743140117</v>
      </c>
      <c r="X1484" s="22">
        <f>'Activity data'!AQ68*UDCPPEF*NtoN2O*kgtoGg</f>
        <v>0.75271244528755776</v>
      </c>
      <c r="Y1484" s="22">
        <f>'Activity data'!AR68*UDCPPEF*NtoN2O*kgtoGg</f>
        <v>0.75608601326275693</v>
      </c>
      <c r="Z1484" s="22">
        <f>'Activity data'!AS68*UDCPPEF*NtoN2O*kgtoGg</f>
        <v>0.76014293834319391</v>
      </c>
      <c r="AA1484" s="22">
        <f>'Activity data'!AT68*UDCPPEF*NtoN2O*kgtoGg</f>
        <v>0.76489870958149553</v>
      </c>
      <c r="AB1484" s="22">
        <f>'Activity data'!AU68*UDCPPEF*NtoN2O*kgtoGg</f>
        <v>0.7710492207616283</v>
      </c>
      <c r="AC1484" s="22">
        <f>'Activity data'!AV68*UDCPPEF*NtoN2O*kgtoGg</f>
        <v>0.77871922146993877</v>
      </c>
      <c r="AD1484" s="22">
        <f>'Activity data'!AW68*UDCPPEF*NtoN2O*kgtoGg</f>
        <v>0.7876452865513609</v>
      </c>
      <c r="AE1484" s="22">
        <f>'Activity data'!AX68*UDCPPEF*NtoN2O*kgtoGg</f>
        <v>0.79705725696463914</v>
      </c>
      <c r="AF1484" s="22">
        <f>'Activity data'!AY68*UDCPPEF*NtoN2O*kgtoGg</f>
        <v>0.80705322864690143</v>
      </c>
      <c r="AG1484" s="22">
        <f>'Activity data'!AZ68*UDCPPEF*NtoN2O*kgtoGg</f>
        <v>0.81857504671196002</v>
      </c>
      <c r="AH1484" s="22">
        <f>'Activity data'!BA68*UDCPPEF*NtoN2O*kgtoGg</f>
        <v>0.83077687676899459</v>
      </c>
      <c r="AI1484" s="22">
        <f>'Activity data'!BB68*UDCPPEF*NtoN2O*kgtoGg</f>
        <v>0.84370609561560506</v>
      </c>
      <c r="AJ1484" s="22">
        <f>'Activity data'!BC68*UDCPPEF*NtoN2O*kgtoGg</f>
        <v>0.85745079429509208</v>
      </c>
      <c r="AK1484" s="22">
        <f>'Activity data'!BD68*UDCPPEF*NtoN2O*kgtoGg</f>
        <v>0.87179605010713312</v>
      </c>
      <c r="AL1484" s="22">
        <f>'Activity data'!BE68*UDCPPEF*NtoN2O*kgtoGg</f>
        <v>0.88628167702567007</v>
      </c>
      <c r="AM1484" s="22">
        <f>'Activity data'!BF68*UDCPPEF*NtoN2O*kgtoGg</f>
        <v>0.90073033515612888</v>
      </c>
      <c r="AN1484" s="22">
        <f>'Activity data'!BG68*UDCPPEF*NtoN2O*kgtoGg</f>
        <v>0.9158072571831819</v>
      </c>
      <c r="AO1484" s="22">
        <f>'Activity data'!BH68*UDCPPEF*NtoN2O*kgtoGg</f>
        <v>0.93054361695764665</v>
      </c>
      <c r="AP1484" s="22">
        <f>'Activity data'!BI68*UDCPPEF*NtoN2O*kgtoGg</f>
        <v>0.94578402812018958</v>
      </c>
      <c r="AQ1484" s="22">
        <f>'Activity data'!BJ68*UDCPPEF*NtoN2O*kgtoGg</f>
        <v>0.96173825366101318</v>
      </c>
      <c r="AR1484" s="22">
        <f>'Activity data'!BK68*UDCPPEF*NtoN2O*kgtoGg</f>
        <v>0.97845436719200618</v>
      </c>
      <c r="AS1484" s="22">
        <f>'Activity data'!BL68*UDCPPEF*NtoN2O*kgtoGg</f>
        <v>0.99597753269367439</v>
      </c>
      <c r="AT1484" s="22">
        <f>'Activity data'!BM68*UDCPPEF*NtoN2O*kgtoGg</f>
        <v>1.0130412317280915</v>
      </c>
      <c r="AU1484" s="22">
        <f>'Activity data'!BN68*UDCPPEF*NtoN2O*kgtoGg</f>
        <v>1.0309154663449043</v>
      </c>
      <c r="AV1484" s="22">
        <f>'Activity data'!BO68*UDCPPEF*NtoN2O*kgtoGg</f>
        <v>1.0500877749151918</v>
      </c>
      <c r="AW1484" s="22">
        <f>'Activity data'!BP68*UDCPPEF*NtoN2O*kgtoGg</f>
        <v>1.0703723818634268</v>
      </c>
    </row>
    <row r="1485" spans="1:49" x14ac:dyDescent="0.25">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13.711253827544148</v>
      </c>
      <c r="S1485" s="22">
        <f>'Activity data'!AL69*UDCPPEF*NtoN2O*kgtoGg</f>
        <v>12.167472344559267</v>
      </c>
      <c r="T1485" s="22">
        <f>'Activity data'!AM69*UDCPPEF*NtoN2O*kgtoGg</f>
        <v>12.622596814836001</v>
      </c>
      <c r="U1485" s="22">
        <f>'Activity data'!AN69*UDCPPEF*NtoN2O*kgtoGg</f>
        <v>12.650195980961469</v>
      </c>
      <c r="V1485" s="22">
        <f>'Activity data'!AO69*UDCPPEF*NtoN2O*kgtoGg</f>
        <v>12.408765253272689</v>
      </c>
      <c r="W1485" s="22">
        <f>'Activity data'!AP69*UDCPPEF*NtoN2O*kgtoGg</f>
        <v>12.297144933225404</v>
      </c>
      <c r="X1485" s="22">
        <f>'Activity data'!AQ69*UDCPPEF*NtoN2O*kgtoGg</f>
        <v>12.203458002186826</v>
      </c>
      <c r="Y1485" s="22">
        <f>'Activity data'!AR69*UDCPPEF*NtoN2O*kgtoGg</f>
        <v>12.15961053541027</v>
      </c>
      <c r="Z1485" s="22">
        <f>'Activity data'!AS69*UDCPPEF*NtoN2O*kgtoGg</f>
        <v>12.149085365432185</v>
      </c>
      <c r="AA1485" s="22">
        <f>'Activity data'!AT69*UDCPPEF*NtoN2O*kgtoGg</f>
        <v>12.171247503735771</v>
      </c>
      <c r="AB1485" s="22">
        <f>'Activity data'!AU69*UDCPPEF*NtoN2O*kgtoGg</f>
        <v>12.256356476760155</v>
      </c>
      <c r="AC1485" s="22">
        <f>'Activity data'!AV69*UDCPPEF*NtoN2O*kgtoGg</f>
        <v>12.40675784842402</v>
      </c>
      <c r="AD1485" s="22">
        <f>'Activity data'!AW69*UDCPPEF*NtoN2O*kgtoGg</f>
        <v>12.501743161847511</v>
      </c>
      <c r="AE1485" s="22">
        <f>'Activity data'!AX69*UDCPPEF*NtoN2O*kgtoGg</f>
        <v>12.60502805894922</v>
      </c>
      <c r="AF1485" s="22">
        <f>'Activity data'!AY69*UDCPPEF*NtoN2O*kgtoGg</f>
        <v>12.719430887723828</v>
      </c>
      <c r="AG1485" s="22">
        <f>'Activity data'!AZ69*UDCPPEF*NtoN2O*kgtoGg</f>
        <v>12.882714312835496</v>
      </c>
      <c r="AH1485" s="22">
        <f>'Activity data'!BA69*UDCPPEF*NtoN2O*kgtoGg</f>
        <v>13.056230455013722</v>
      </c>
      <c r="AI1485" s="22">
        <f>'Activity data'!BB69*UDCPPEF*NtoN2O*kgtoGg</f>
        <v>13.239863214420293</v>
      </c>
      <c r="AJ1485" s="22">
        <f>'Activity data'!BC69*UDCPPEF*NtoN2O*kgtoGg</f>
        <v>13.435520122130086</v>
      </c>
      <c r="AK1485" s="22">
        <f>'Activity data'!BD69*UDCPPEF*NtoN2O*kgtoGg</f>
        <v>13.63361795903238</v>
      </c>
      <c r="AL1485" s="22">
        <f>'Activity data'!BE69*UDCPPEF*NtoN2O*kgtoGg</f>
        <v>13.815911970842766</v>
      </c>
      <c r="AM1485" s="22">
        <f>'Activity data'!BF69*UDCPPEF*NtoN2O*kgtoGg</f>
        <v>13.975883703614199</v>
      </c>
      <c r="AN1485" s="22">
        <f>'Activity data'!BG69*UDCPPEF*NtoN2O*kgtoGg</f>
        <v>14.209111318688663</v>
      </c>
      <c r="AO1485" s="22">
        <f>'Activity data'!BH69*UDCPPEF*NtoN2O*kgtoGg</f>
        <v>14.413852977697637</v>
      </c>
      <c r="AP1485" s="22">
        <f>'Activity data'!BI69*UDCPPEF*NtoN2O*kgtoGg</f>
        <v>14.619613292966791</v>
      </c>
      <c r="AQ1485" s="22">
        <f>'Activity data'!BJ69*UDCPPEF*NtoN2O*kgtoGg</f>
        <v>14.832446837086621</v>
      </c>
      <c r="AR1485" s="22">
        <f>'Activity data'!BK69*UDCPPEF*NtoN2O*kgtoGg</f>
        <v>15.052834584872441</v>
      </c>
      <c r="AS1485" s="22">
        <f>'Activity data'!BL69*UDCPPEF*NtoN2O*kgtoGg</f>
        <v>15.28106125503836</v>
      </c>
      <c r="AT1485" s="22">
        <f>'Activity data'!BM69*UDCPPEF*NtoN2O*kgtoGg</f>
        <v>15.476684087743651</v>
      </c>
      <c r="AU1485" s="22">
        <f>'Activity data'!BN69*UDCPPEF*NtoN2O*kgtoGg</f>
        <v>15.679062284967117</v>
      </c>
      <c r="AV1485" s="22">
        <f>'Activity data'!BO69*UDCPPEF*NtoN2O*kgtoGg</f>
        <v>15.901109933487049</v>
      </c>
      <c r="AW1485" s="22">
        <f>'Activity data'!BP69*UDCPPEF*NtoN2O*kgtoGg</f>
        <v>16.135320793076126</v>
      </c>
    </row>
    <row r="1486" spans="1:49" x14ac:dyDescent="0.25">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8.621647483145102</v>
      </c>
      <c r="S1486" s="22">
        <f>'Activity data'!AL70*UDCPPEF*NtoN2O*kgtoGg</f>
        <v>7.6509164395286078</v>
      </c>
      <c r="T1486" s="22">
        <f>'Activity data'!AM70*UDCPPEF*NtoN2O*kgtoGg</f>
        <v>7.9370990741025862</v>
      </c>
      <c r="U1486" s="22">
        <f>'Activity data'!AN70*UDCPPEF*NtoN2O*kgtoGg</f>
        <v>7.9544534520577637</v>
      </c>
      <c r="V1486" s="22">
        <f>'Activity data'!AO70*UDCPPEF*NtoN2O*kgtoGg</f>
        <v>7.802641615451666</v>
      </c>
      <c r="W1486" s="22">
        <f>'Activity data'!AP70*UDCPPEF*NtoN2O*kgtoGg</f>
        <v>7.7324546680354986</v>
      </c>
      <c r="X1486" s="22">
        <f>'Activity data'!AQ70*UDCPPEF*NtoN2O*kgtoGg</f>
        <v>7.6735442501151701</v>
      </c>
      <c r="Y1486" s="22">
        <f>'Activity data'!AR70*UDCPPEF*NtoN2O*kgtoGg</f>
        <v>7.6459729275846975</v>
      </c>
      <c r="Z1486" s="22">
        <f>'Activity data'!AS70*UDCPPEF*NtoN2O*kgtoGg</f>
        <v>7.6393546921999143</v>
      </c>
      <c r="AA1486" s="22">
        <f>'Activity data'!AT70*UDCPPEF*NtoN2O*kgtoGg</f>
        <v>7.6532902626684836</v>
      </c>
      <c r="AB1486" s="22">
        <f>'Activity data'!AU70*UDCPPEF*NtoN2O*kgtoGg</f>
        <v>7.7068068536599466</v>
      </c>
      <c r="AC1486" s="22">
        <f>'Activity data'!AV70*UDCPPEF*NtoN2O*kgtoGg</f>
        <v>7.8013793576611761</v>
      </c>
      <c r="AD1486" s="22">
        <f>'Activity data'!AW70*UDCPPEF*NtoN2O*kgtoGg</f>
        <v>7.8611061994740128</v>
      </c>
      <c r="AE1486" s="22">
        <f>'Activity data'!AX70*UDCPPEF*NtoN2O*kgtoGg</f>
        <v>7.9260518262083819</v>
      </c>
      <c r="AF1486" s="22">
        <f>'Activity data'!AY70*UDCPPEF*NtoN2O*kgtoGg</f>
        <v>7.9979884173600837</v>
      </c>
      <c r="AG1486" s="22">
        <f>'Activity data'!AZ70*UDCPPEF*NtoN2O*kgtoGg</f>
        <v>8.1006611669758257</v>
      </c>
      <c r="AH1486" s="22">
        <f>'Activity data'!BA70*UDCPPEF*NtoN2O*kgtoGg</f>
        <v>8.2097682573493316</v>
      </c>
      <c r="AI1486" s="22">
        <f>'Activity data'!BB70*UDCPPEF*NtoN2O*kgtoGg</f>
        <v>8.3252366848085479</v>
      </c>
      <c r="AJ1486" s="22">
        <f>'Activity data'!BC70*UDCPPEF*NtoN2O*kgtoGg</f>
        <v>8.4482659064343135</v>
      </c>
      <c r="AK1486" s="22">
        <f>'Activity data'!BD70*UDCPPEF*NtoN2O*kgtoGg</f>
        <v>8.5728299863081894</v>
      </c>
      <c r="AL1486" s="22">
        <f>'Activity data'!BE70*UDCPPEF*NtoN2O*kgtoGg</f>
        <v>8.6874566081974383</v>
      </c>
      <c r="AM1486" s="22">
        <f>'Activity data'!BF70*UDCPPEF*NtoN2O*kgtoGg</f>
        <v>8.7880469629943505</v>
      </c>
      <c r="AN1486" s="22">
        <f>'Activity data'!BG70*UDCPPEF*NtoN2O*kgtoGg</f>
        <v>8.9347006757618317</v>
      </c>
      <c r="AO1486" s="22">
        <f>'Activity data'!BH70*UDCPPEF*NtoN2O*kgtoGg</f>
        <v>9.0634423963434738</v>
      </c>
      <c r="AP1486" s="22">
        <f>'Activity data'!BI70*UDCPPEF*NtoN2O*kgtoGg</f>
        <v>9.1928246488044216</v>
      </c>
      <c r="AQ1486" s="22">
        <f>'Activity data'!BJ70*UDCPPEF*NtoN2O*kgtoGg</f>
        <v>9.3266545532806528</v>
      </c>
      <c r="AR1486" s="22">
        <f>'Activity data'!BK70*UDCPPEF*NtoN2O*kgtoGg</f>
        <v>9.4652345471245862</v>
      </c>
      <c r="AS1486" s="22">
        <f>'Activity data'!BL70*UDCPPEF*NtoN2O*kgtoGg</f>
        <v>9.6087436616936497</v>
      </c>
      <c r="AT1486" s="22">
        <f>'Activity data'!BM70*UDCPPEF*NtoN2O*kgtoGg</f>
        <v>9.7317514569290591</v>
      </c>
      <c r="AU1486" s="22">
        <f>'Activity data'!BN70*UDCPPEF*NtoN2O*kgtoGg</f>
        <v>9.8590070308306945</v>
      </c>
      <c r="AV1486" s="22">
        <f>'Activity data'!BO70*UDCPPEF*NtoN2O*kgtoGg</f>
        <v>9.9986307715971563</v>
      </c>
      <c r="AW1486" s="22">
        <f>'Activity data'!BP70*UDCPPEF*NtoN2O*kgtoGg</f>
        <v>10.145902749309721</v>
      </c>
    </row>
    <row r="1487" spans="1:49" x14ac:dyDescent="0.25">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5.8847857186566284</v>
      </c>
      <c r="T1488" s="22">
        <f>'Activity data'!AM72*UDSOEF*NtoN2O*kgtoGg</f>
        <v>5.8886494810801731</v>
      </c>
      <c r="U1488" s="22">
        <f>'Activity data'!AN72*UDSOEF*NtoN2O*kgtoGg</f>
        <v>5.8866482068813086</v>
      </c>
      <c r="V1488" s="22">
        <f>'Activity data'!AO72*UDSOEF*NtoN2O*kgtoGg</f>
        <v>5.8860770614116298</v>
      </c>
      <c r="W1488" s="22">
        <f>'Activity data'!AP72*UDSOEF*NtoN2O*kgtoGg</f>
        <v>5.892180559840666</v>
      </c>
      <c r="X1488" s="22">
        <f>'Activity data'!AQ72*UDSOEF*NtoN2O*kgtoGg</f>
        <v>5.9020805842568986</v>
      </c>
      <c r="Y1488" s="22">
        <f>'Activity data'!AR72*UDSOEF*NtoN2O*kgtoGg</f>
        <v>5.9114936328900098</v>
      </c>
      <c r="Z1488" s="22">
        <f>'Activity data'!AS72*UDSOEF*NtoN2O*kgtoGg</f>
        <v>5.9205186300892922</v>
      </c>
      <c r="AA1488" s="22">
        <f>'Activity data'!AT72*UDSOEF*NtoN2O*kgtoGg</f>
        <v>5.9291136219386589</v>
      </c>
      <c r="AB1488" s="22">
        <f>'Activity data'!AU72*UDSOEF*NtoN2O*kgtoGg</f>
        <v>5.9374717954935692</v>
      </c>
      <c r="AC1488" s="22">
        <f>'Activity data'!AV72*UDSOEF*NtoN2O*kgtoGg</f>
        <v>5.9457483002000622</v>
      </c>
      <c r="AD1488" s="22">
        <f>'Activity data'!AW72*UDSOEF*NtoN2O*kgtoGg</f>
        <v>5.9539026070734851</v>
      </c>
      <c r="AE1488" s="22">
        <f>'Activity data'!AX72*UDSOEF*NtoN2O*kgtoGg</f>
        <v>5.9619466018244847</v>
      </c>
      <c r="AF1488" s="22">
        <f>'Activity data'!AY72*UDSOEF*NtoN2O*kgtoGg</f>
        <v>5.9699153791000308</v>
      </c>
      <c r="AG1488" s="22">
        <f>'Activity data'!AZ72*UDSOEF*NtoN2O*kgtoGg</f>
        <v>5.9778572433933679</v>
      </c>
      <c r="AH1488" s="22">
        <f>'Activity data'!BA72*UDSOEF*NtoN2O*kgtoGg</f>
        <v>5.985706146014202</v>
      </c>
      <c r="AI1488" s="22">
        <f>'Activity data'!BB72*UDSOEF*NtoN2O*kgtoGg</f>
        <v>5.9935614590684843</v>
      </c>
      <c r="AJ1488" s="22">
        <f>'Activity data'!BC72*UDSOEF*NtoN2O*kgtoGg</f>
        <v>6.0013410939996996</v>
      </c>
      <c r="AK1488" s="22">
        <f>'Activity data'!BD72*UDSOEF*NtoN2O*kgtoGg</f>
        <v>6.0088472569358578</v>
      </c>
      <c r="AL1488" s="22">
        <f>'Activity data'!BE72*UDSOEF*NtoN2O*kgtoGg</f>
        <v>6.0160094164461331</v>
      </c>
      <c r="AM1488" s="22">
        <f>'Activity data'!BF72*UDSOEF*NtoN2O*kgtoGg</f>
        <v>6.022832433511998</v>
      </c>
      <c r="AN1488" s="22">
        <f>'Activity data'!BG72*UDSOEF*NtoN2O*kgtoGg</f>
        <v>6.0294512461286898</v>
      </c>
      <c r="AO1488" s="22">
        <f>'Activity data'!BH72*UDSOEF*NtoN2O*kgtoGg</f>
        <v>6.0356077934321695</v>
      </c>
      <c r="AP1488" s="22">
        <f>'Activity data'!BI72*UDSOEF*NtoN2O*kgtoGg</f>
        <v>6.0413482222350741</v>
      </c>
      <c r="AQ1488" s="22">
        <f>'Activity data'!BJ72*UDSOEF*NtoN2O*kgtoGg</f>
        <v>6.0466918613182488</v>
      </c>
      <c r="AR1488" s="22">
        <f>'Activity data'!BK72*UDSOEF*NtoN2O*kgtoGg</f>
        <v>6.0515574414524611</v>
      </c>
      <c r="AS1488" s="22">
        <f>'Activity data'!BL72*UDSOEF*NtoN2O*kgtoGg</f>
        <v>6.0558555861112886</v>
      </c>
      <c r="AT1488" s="22">
        <f>'Activity data'!BM72*UDSOEF*NtoN2O*kgtoGg</f>
        <v>6.0593901167893724</v>
      </c>
      <c r="AU1488" s="22">
        <f>'Activity data'!BN72*UDSOEF*NtoN2O*kgtoGg</f>
        <v>6.0623617976958108</v>
      </c>
      <c r="AV1488" s="22">
        <f>'Activity data'!BO72*UDSOEF*NtoN2O*kgtoGg</f>
        <v>6.064852578551311</v>
      </c>
      <c r="AW1488" s="22">
        <f>'Activity data'!BP72*UDSOEF*NtoN2O*kgtoGg</f>
        <v>6.0667449066323131</v>
      </c>
    </row>
    <row r="1489" spans="1:49" x14ac:dyDescent="0.25">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0.65691584576644568</v>
      </c>
      <c r="T1489" s="22">
        <f>'Activity data'!AM73*UDSOEF*NtoN2O*kgtoGg</f>
        <v>0.65734715573789559</v>
      </c>
      <c r="U1489" s="22">
        <f>'Activity data'!AN73*UDSOEF*NtoN2O*kgtoGg</f>
        <v>0.65712375444585047</v>
      </c>
      <c r="V1489" s="22">
        <f>'Activity data'!AO73*UDSOEF*NtoN2O*kgtoGg</f>
        <v>0.65705999774727075</v>
      </c>
      <c r="W1489" s="22">
        <f>'Activity data'!AP73*UDSOEF*NtoN2O*kgtoGg</f>
        <v>0.65774132838942712</v>
      </c>
      <c r="X1489" s="22">
        <f>'Activity data'!AQ73*UDSOEF*NtoN2O*kgtoGg</f>
        <v>0.65884646343145248</v>
      </c>
      <c r="Y1489" s="22">
        <f>'Activity data'!AR73*UDSOEF*NtoN2O*kgtoGg</f>
        <v>0.65989723759718932</v>
      </c>
      <c r="Z1489" s="22">
        <f>'Activity data'!AS73*UDSOEF*NtoN2O*kgtoGg</f>
        <v>0.66090469376494909</v>
      </c>
      <c r="AA1489" s="22">
        <f>'Activity data'!AT73*UDSOEF*NtoN2O*kgtoGg</f>
        <v>0.6618641486389274</v>
      </c>
      <c r="AB1489" s="22">
        <f>'Activity data'!AU73*UDSOEF*NtoN2O*kgtoGg</f>
        <v>0.66279716759873064</v>
      </c>
      <c r="AC1489" s="22">
        <f>'Activity data'!AV73*UDSOEF*NtoN2O*kgtoGg</f>
        <v>0.66372106990362179</v>
      </c>
      <c r="AD1489" s="22">
        <f>'Activity data'!AW73*UDSOEF*NtoN2O*kgtoGg</f>
        <v>0.66463133132221675</v>
      </c>
      <c r="AE1489" s="22">
        <f>'Activity data'!AX73*UDSOEF*NtoN2O*kgtoGg</f>
        <v>0.66552927865077305</v>
      </c>
      <c r="AF1489" s="22">
        <f>'Activity data'!AY73*UDSOEF*NtoN2O*kgtoGg</f>
        <v>0.66641882948812903</v>
      </c>
      <c r="AG1489" s="22">
        <f>'Activity data'!AZ73*UDSOEF*NtoN2O*kgtoGg</f>
        <v>0.66730537604201257</v>
      </c>
      <c r="AH1489" s="22">
        <f>'Activity data'!BA73*UDSOEF*NtoN2O*kgtoGg</f>
        <v>0.66818154532837415</v>
      </c>
      <c r="AI1489" s="22">
        <f>'Activity data'!BB73*UDSOEF*NtoN2O*kgtoGg</f>
        <v>0.66905843020838807</v>
      </c>
      <c r="AJ1489" s="22">
        <f>'Activity data'!BC73*UDSOEF*NtoN2O*kgtoGg</f>
        <v>0.6699268671753269</v>
      </c>
      <c r="AK1489" s="22">
        <f>'Activity data'!BD73*UDSOEF*NtoN2O*kgtoGg</f>
        <v>0.67076477659283273</v>
      </c>
      <c r="AL1489" s="22">
        <f>'Activity data'!BE73*UDSOEF*NtoN2O*kgtoGg</f>
        <v>0.67156428507065047</v>
      </c>
      <c r="AM1489" s="22">
        <f>'Activity data'!BF73*UDSOEF*NtoN2O*kgtoGg</f>
        <v>0.6723259352378419</v>
      </c>
      <c r="AN1489" s="22">
        <f>'Activity data'!BG73*UDSOEF*NtoN2O*kgtoGg</f>
        <v>0.67306479015897869</v>
      </c>
      <c r="AO1489" s="22">
        <f>'Activity data'!BH73*UDSOEF*NtoN2O*kgtoGg</f>
        <v>0.67375204262189237</v>
      </c>
      <c r="AP1489" s="22">
        <f>'Activity data'!BI73*UDSOEF*NtoN2O*kgtoGg</f>
        <v>0.67439284397344657</v>
      </c>
      <c r="AQ1489" s="22">
        <f>'Activity data'!BJ73*UDSOEF*NtoN2O*kgtoGg</f>
        <v>0.67498935187630293</v>
      </c>
      <c r="AR1489" s="22">
        <f>'Activity data'!BK73*UDSOEF*NtoN2O*kgtoGg</f>
        <v>0.67553249428484918</v>
      </c>
      <c r="AS1489" s="22">
        <f>'Activity data'!BL73*UDSOEF*NtoN2O*kgtoGg</f>
        <v>0.67601229413972397</v>
      </c>
      <c r="AT1489" s="22">
        <f>'Activity data'!BM73*UDSOEF*NtoN2O*kgtoGg</f>
        <v>0.67640685212718299</v>
      </c>
      <c r="AU1489" s="22">
        <f>'Activity data'!BN73*UDSOEF*NtoN2O*kgtoGg</f>
        <v>0.67673857946090932</v>
      </c>
      <c r="AV1489" s="22">
        <f>'Activity data'!BO73*UDSOEF*NtoN2O*kgtoGg</f>
        <v>0.67701662414945629</v>
      </c>
      <c r="AW1489" s="22">
        <f>'Activity data'!BP73*UDSOEF*NtoN2O*kgtoGg</f>
        <v>0.67722786383790545</v>
      </c>
    </row>
    <row r="1490" spans="1:49" x14ac:dyDescent="0.25">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0.74007952602842475</v>
      </c>
      <c r="T1490" s="22">
        <f>'Activity data'!AM74*UDSOEF*NtoN2O*kgtoGg</f>
        <v>0.74128077262948289</v>
      </c>
      <c r="U1490" s="22">
        <f>'Activity data'!AN74*UDSOEF*NtoN2O*kgtoGg</f>
        <v>0.74130689882986411</v>
      </c>
      <c r="V1490" s="22">
        <f>'Activity data'!AO74*UDSOEF*NtoN2O*kgtoGg</f>
        <v>0.74155861819547764</v>
      </c>
      <c r="W1490" s="22">
        <f>'Activity data'!AP74*UDSOEF*NtoN2O*kgtoGg</f>
        <v>0.74303319907362941</v>
      </c>
      <c r="X1490" s="22">
        <f>'Activity data'!AQ74*UDSOEF*NtoN2O*kgtoGg</f>
        <v>0.74518075894465685</v>
      </c>
      <c r="Y1490" s="22">
        <f>'Activity data'!AR74*UDSOEF*NtoN2O*kgtoGg</f>
        <v>0.74719102851383168</v>
      </c>
      <c r="Z1490" s="22">
        <f>'Activity data'!AS74*UDSOEF*NtoN2O*kgtoGg</f>
        <v>0.74908656714505129</v>
      </c>
      <c r="AA1490" s="22">
        <f>'Activity data'!AT74*UDSOEF*NtoN2O*kgtoGg</f>
        <v>0.75086291077367695</v>
      </c>
      <c r="AB1490" s="22">
        <f>'Activity data'!AU74*UDSOEF*NtoN2O*kgtoGg</f>
        <v>0.75255945486175735</v>
      </c>
      <c r="AC1490" s="22">
        <f>'Activity data'!AV74*UDSOEF*NtoN2O*kgtoGg</f>
        <v>0.75420788601057287</v>
      </c>
      <c r="AD1490" s="22">
        <f>'Activity data'!AW74*UDSOEF*NtoN2O*kgtoGg</f>
        <v>0.75580285672374903</v>
      </c>
      <c r="AE1490" s="22">
        <f>'Activity data'!AX74*UDSOEF*NtoN2O*kgtoGg</f>
        <v>0.75734865066574497</v>
      </c>
      <c r="AF1490" s="22">
        <f>'Activity data'!AY74*UDSOEF*NtoN2O*kgtoGg</f>
        <v>0.75885367170761042</v>
      </c>
      <c r="AG1490" s="22">
        <f>'Activity data'!AZ74*UDSOEF*NtoN2O*kgtoGg</f>
        <v>0.76032856611032751</v>
      </c>
      <c r="AH1490" s="22">
        <f>'Activity data'!BA74*UDSOEF*NtoN2O*kgtoGg</f>
        <v>0.76176257688347304</v>
      </c>
      <c r="AI1490" s="22">
        <f>'Activity data'!BB74*UDSOEF*NtoN2O*kgtoGg</f>
        <v>0.76317551711737452</v>
      </c>
      <c r="AJ1490" s="22">
        <f>'Activity data'!BC74*UDSOEF*NtoN2O*kgtoGg</f>
        <v>0.76455344542987214</v>
      </c>
      <c r="AK1490" s="22">
        <f>'Activity data'!BD74*UDSOEF*NtoN2O*kgtoGg</f>
        <v>0.76586111072592999</v>
      </c>
      <c r="AL1490" s="22">
        <f>'Activity data'!BE74*UDSOEF*NtoN2O*kgtoGg</f>
        <v>0.76708684793521442</v>
      </c>
      <c r="AM1490" s="22">
        <f>'Activity data'!BF74*UDSOEF*NtoN2O*kgtoGg</f>
        <v>0.76823284160332972</v>
      </c>
      <c r="AN1490" s="22">
        <f>'Activity data'!BG74*UDSOEF*NtoN2O*kgtoGg</f>
        <v>0.76932503241777406</v>
      </c>
      <c r="AO1490" s="22">
        <f>'Activity data'!BH74*UDSOEF*NtoN2O*kgtoGg</f>
        <v>0.77031720012885196</v>
      </c>
      <c r="AP1490" s="22">
        <f>'Activity data'!BI74*UDSOEF*NtoN2O*kgtoGg</f>
        <v>0.77121895639880822</v>
      </c>
      <c r="AQ1490" s="22">
        <f>'Activity data'!BJ74*UDSOEF*NtoN2O*kgtoGg</f>
        <v>0.77203489986059293</v>
      </c>
      <c r="AR1490" s="22">
        <f>'Activity data'!BK74*UDSOEF*NtoN2O*kgtoGg</f>
        <v>0.77275123224512232</v>
      </c>
      <c r="AS1490" s="22">
        <f>'Activity data'!BL74*UDSOEF*NtoN2O*kgtoGg</f>
        <v>0.77335272644214581</v>
      </c>
      <c r="AT1490" s="22">
        <f>'Activity data'!BM74*UDSOEF*NtoN2O*kgtoGg</f>
        <v>0.7738048302400119</v>
      </c>
      <c r="AU1490" s="22">
        <f>'Activity data'!BN74*UDSOEF*NtoN2O*kgtoGg</f>
        <v>0.77414508571366714</v>
      </c>
      <c r="AV1490" s="22">
        <f>'Activity data'!BO74*UDSOEF*NtoN2O*kgtoGg</f>
        <v>0.77438926181090495</v>
      </c>
      <c r="AW1490" s="22">
        <f>'Activity data'!BP74*UDSOEF*NtoN2O*kgtoGg</f>
        <v>0.7745169633117015</v>
      </c>
    </row>
    <row r="1491" spans="1:49" x14ac:dyDescent="0.25">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1.2248165826201782</v>
      </c>
      <c r="T1491" s="22">
        <f>'Activity data'!AM75*UDSOEF*NtoN2O*kgtoGg</f>
        <v>1.2268046213444594</v>
      </c>
      <c r="U1491" s="22">
        <f>'Activity data'!AN75*UDSOEF*NtoN2O*kgtoGg</f>
        <v>1.2268478596753989</v>
      </c>
      <c r="V1491" s="22">
        <f>'Activity data'!AO75*UDSOEF*NtoN2O*kgtoGg</f>
        <v>1.2272644501124084</v>
      </c>
      <c r="W1491" s="22">
        <f>'Activity data'!AP75*UDSOEF*NtoN2O*kgtoGg</f>
        <v>1.2297048515131437</v>
      </c>
      <c r="X1491" s="22">
        <f>'Activity data'!AQ75*UDSOEF*NtoN2O*kgtoGg</f>
        <v>1.2332590194771185</v>
      </c>
      <c r="Y1491" s="22">
        <f>'Activity data'!AR75*UDSOEF*NtoN2O*kgtoGg</f>
        <v>1.2365859747802534</v>
      </c>
      <c r="Z1491" s="22">
        <f>'Activity data'!AS75*UDSOEF*NtoN2O*kgtoGg</f>
        <v>1.2397230527115592</v>
      </c>
      <c r="AA1491" s="22">
        <f>'Activity data'!AT75*UDSOEF*NtoN2O*kgtoGg</f>
        <v>1.2426628653347351</v>
      </c>
      <c r="AB1491" s="22">
        <f>'Activity data'!AU75*UDSOEF*NtoN2O*kgtoGg</f>
        <v>1.2454706113392466</v>
      </c>
      <c r="AC1491" s="22">
        <f>'Activity data'!AV75*UDSOEF*NtoN2O*kgtoGg</f>
        <v>1.2481987314065748</v>
      </c>
      <c r="AD1491" s="22">
        <f>'Activity data'!AW75*UDSOEF*NtoN2O*kgtoGg</f>
        <v>1.2508383755388417</v>
      </c>
      <c r="AE1491" s="22">
        <f>'Activity data'!AX75*UDSOEF*NtoN2O*kgtoGg</f>
        <v>1.2533966331137145</v>
      </c>
      <c r="AF1491" s="22">
        <f>'Activity data'!AY75*UDSOEF*NtoN2O*kgtoGg</f>
        <v>1.2558874123670754</v>
      </c>
      <c r="AG1491" s="22">
        <f>'Activity data'!AZ75*UDSOEF*NtoN2O*kgtoGg</f>
        <v>1.2583283326445973</v>
      </c>
      <c r="AH1491" s="22">
        <f>'Activity data'!BA75*UDSOEF*NtoN2O*kgtoGg</f>
        <v>1.2607015913456321</v>
      </c>
      <c r="AI1491" s="22">
        <f>'Activity data'!BB75*UDSOEF*NtoN2O*kgtoGg</f>
        <v>1.263039978732216</v>
      </c>
      <c r="AJ1491" s="22">
        <f>'Activity data'!BC75*UDSOEF*NtoN2O*kgtoGg</f>
        <v>1.2653204221000602</v>
      </c>
      <c r="AK1491" s="22">
        <f>'Activity data'!BD75*UDSOEF*NtoN2O*kgtoGg</f>
        <v>1.2674845816029232</v>
      </c>
      <c r="AL1491" s="22">
        <f>'Activity data'!BE75*UDSOEF*NtoN2O*kgtoGg</f>
        <v>1.2695131517863503</v>
      </c>
      <c r="AM1491" s="22">
        <f>'Activity data'!BF75*UDSOEF*NtoN2O*kgtoGg</f>
        <v>1.271409748028943</v>
      </c>
      <c r="AN1491" s="22">
        <f>'Activity data'!BG75*UDSOEF*NtoN2O*kgtoGg</f>
        <v>1.2732173016415873</v>
      </c>
      <c r="AO1491" s="22">
        <f>'Activity data'!BH75*UDSOEF*NtoN2O*kgtoGg</f>
        <v>1.2748593190498922</v>
      </c>
      <c r="AP1491" s="22">
        <f>'Activity data'!BI75*UDSOEF*NtoN2O*kgtoGg</f>
        <v>1.2763517073596342</v>
      </c>
      <c r="AQ1491" s="22">
        <f>'Activity data'!BJ75*UDSOEF*NtoN2O*kgtoGg</f>
        <v>1.2777020772149352</v>
      </c>
      <c r="AR1491" s="22">
        <f>'Activity data'!BK75*UDSOEF*NtoN2O*kgtoGg</f>
        <v>1.2788875927607413</v>
      </c>
      <c r="AS1491" s="22">
        <f>'Activity data'!BL75*UDSOEF*NtoN2O*kgtoGg</f>
        <v>1.2798830534388905</v>
      </c>
      <c r="AT1491" s="22">
        <f>'Activity data'!BM75*UDSOEF*NtoN2O*kgtoGg</f>
        <v>1.280631276040944</v>
      </c>
      <c r="AU1491" s="22">
        <f>'Activity data'!BN75*UDSOEF*NtoN2O*kgtoGg</f>
        <v>1.2811943919383622</v>
      </c>
      <c r="AV1491" s="22">
        <f>'Activity data'!BO75*UDSOEF*NtoN2O*kgtoGg</f>
        <v>1.2815984984194333</v>
      </c>
      <c r="AW1491" s="22">
        <f>'Activity data'!BP75*UDSOEF*NtoN2O*kgtoGg</f>
        <v>1.2818098418092996</v>
      </c>
    </row>
    <row r="1492" spans="1:49" x14ac:dyDescent="0.25">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0.19381280191845884</v>
      </c>
      <c r="N1492" s="22">
        <f>'Activity data'!AG76*UDSOEF*NtoN2O*kgtoGg</f>
        <v>0.19411375969056655</v>
      </c>
      <c r="O1492" s="22">
        <f>'Activity data'!AH76*UDSOEF*NtoN2O*kgtoGg</f>
        <v>0.19368291106027893</v>
      </c>
      <c r="P1492" s="22">
        <f>'Activity data'!AI76*UDSOEF*NtoN2O*kgtoGg</f>
        <v>0.19253602379697465</v>
      </c>
      <c r="Q1492" s="22">
        <f>'Activity data'!AJ76*UDSOEF*NtoN2O*kgtoGg</f>
        <v>0.19190012409058904</v>
      </c>
      <c r="R1492" s="22">
        <f>'Activity data'!AK76*UDSOEF*NtoN2O*kgtoGg</f>
        <v>0.19132863754616411</v>
      </c>
      <c r="S1492" s="22">
        <f>'Activity data'!AL76*UDSOEF*NtoN2O*kgtoGg</f>
        <v>0.18208940984408351</v>
      </c>
      <c r="T1492" s="22">
        <f>'Activity data'!AM76*UDSOEF*NtoN2O*kgtoGg</f>
        <v>0.18650458380292187</v>
      </c>
      <c r="U1492" s="22">
        <f>'Activity data'!AN76*UDSOEF*NtoN2O*kgtoGg</f>
        <v>0.18782509427816671</v>
      </c>
      <c r="V1492" s="22">
        <f>'Activity data'!AO76*UDSOEF*NtoN2O*kgtoGg</f>
        <v>0.18698737185003164</v>
      </c>
      <c r="W1492" s="22">
        <f>'Activity data'!AP76*UDSOEF*NtoN2O*kgtoGg</f>
        <v>0.18698411982517998</v>
      </c>
      <c r="X1492" s="22">
        <f>'Activity data'!AQ76*UDSOEF*NtoN2O*kgtoGg</f>
        <v>0.18702146626487534</v>
      </c>
      <c r="Y1492" s="22">
        <f>'Activity data'!AR76*UDSOEF*NtoN2O*kgtoGg</f>
        <v>0.18748754964144224</v>
      </c>
      <c r="Z1492" s="22">
        <f>'Activity data'!AS76*UDSOEF*NtoN2O*kgtoGg</f>
        <v>0.18825410052969024</v>
      </c>
      <c r="AA1492" s="22">
        <f>'Activity data'!AT76*UDSOEF*NtoN2O*kgtoGg</f>
        <v>0.18932518762803624</v>
      </c>
      <c r="AB1492" s="22">
        <f>'Activity data'!AU76*UDSOEF*NtoN2O*kgtoGg</f>
        <v>0.19096000643163408</v>
      </c>
      <c r="AC1492" s="22">
        <f>'Activity data'!AV76*UDSOEF*NtoN2O*kgtoGg</f>
        <v>0.19319120458740052</v>
      </c>
      <c r="AD1492" s="22">
        <f>'Activity data'!AW76*UDSOEF*NtoN2O*kgtoGg</f>
        <v>0.1959108618030003</v>
      </c>
      <c r="AE1492" s="22">
        <f>'Activity data'!AX76*UDSOEF*NtoN2O*kgtoGg</f>
        <v>0.19881233317460748</v>
      </c>
      <c r="AF1492" s="22">
        <f>'Activity data'!AY76*UDSOEF*NtoN2O*kgtoGg</f>
        <v>0.20192996022191315</v>
      </c>
      <c r="AG1492" s="22">
        <f>'Activity data'!AZ76*UDSOEF*NtoN2O*kgtoGg</f>
        <v>0.20562379742400483</v>
      </c>
      <c r="AH1492" s="22">
        <f>'Activity data'!BA76*UDSOEF*NtoN2O*kgtoGg</f>
        <v>0.20956569929071434</v>
      </c>
      <c r="AI1492" s="22">
        <f>'Activity data'!BB76*UDSOEF*NtoN2O*kgtoGg</f>
        <v>0.21376572448369915</v>
      </c>
      <c r="AJ1492" s="22">
        <f>'Activity data'!BC76*UDSOEF*NtoN2O*kgtoGg</f>
        <v>0.21826085665065206</v>
      </c>
      <c r="AK1492" s="22">
        <f>'Activity data'!BD76*UDSOEF*NtoN2O*kgtoGg</f>
        <v>0.22297970925859958</v>
      </c>
      <c r="AL1492" s="22">
        <f>'Activity data'!BE76*UDSOEF*NtoN2O*kgtoGg</f>
        <v>0.22775066267657273</v>
      </c>
      <c r="AM1492" s="22">
        <f>'Activity data'!BF76*UDSOEF*NtoN2O*kgtoGg</f>
        <v>0.23250696889867636</v>
      </c>
      <c r="AN1492" s="22">
        <f>'Activity data'!BG76*UDSOEF*NtoN2O*kgtoGg</f>
        <v>0.23749371595586077</v>
      </c>
      <c r="AO1492" s="22">
        <f>'Activity data'!BH76*UDSOEF*NtoN2O*kgtoGg</f>
        <v>0.24236103449740087</v>
      </c>
      <c r="AP1492" s="22">
        <f>'Activity data'!BI76*UDSOEF*NtoN2O*kgtoGg</f>
        <v>0.24742786738237058</v>
      </c>
      <c r="AQ1492" s="22">
        <f>'Activity data'!BJ76*UDSOEF*NtoN2O*kgtoGg</f>
        <v>0.25277258101926975</v>
      </c>
      <c r="AR1492" s="22">
        <f>'Activity data'!BK76*UDSOEF*NtoN2O*kgtoGg</f>
        <v>0.25841946779016939</v>
      </c>
      <c r="AS1492" s="22">
        <f>'Activity data'!BL76*UDSOEF*NtoN2O*kgtoGg</f>
        <v>0.26439288061785843</v>
      </c>
      <c r="AT1492" s="22">
        <f>'Activity data'!BM76*UDSOEF*NtoN2O*kgtoGg</f>
        <v>0.27023296917478923</v>
      </c>
      <c r="AU1492" s="22">
        <f>'Activity data'!BN76*UDSOEF*NtoN2O*kgtoGg</f>
        <v>0.27640509451857076</v>
      </c>
      <c r="AV1492" s="22">
        <f>'Activity data'!BO76*UDSOEF*NtoN2O*kgtoGg</f>
        <v>0.28308746416676767</v>
      </c>
      <c r="AW1492" s="22">
        <f>'Activity data'!BP76*UDSOEF*NtoN2O*kgtoGg</f>
        <v>0.29022122923830351</v>
      </c>
    </row>
    <row r="1493" spans="1:49" x14ac:dyDescent="0.25">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0.66039158293445122</v>
      </c>
      <c r="U1510" s="22">
        <f>'Activity data'!AN47*ttokg*FracGASF*MSVolatEF*NtoN2O*kgtoGg</f>
        <v>0.66012485501396989</v>
      </c>
      <c r="V1510" s="22">
        <f>'Activity data'!AO47*ttokg*FracGASF*MSVolatEF*NtoN2O*kgtoGg</f>
        <v>0.66001604443693607</v>
      </c>
      <c r="W1510" s="22">
        <f>'Activity data'!AP47*ttokg*FracGASF*MSVolatEF*NtoN2O*kgtoGg</f>
        <v>0.66000803259775342</v>
      </c>
      <c r="X1510" s="22">
        <f>'Activity data'!AQ47*ttokg*FracGASF*MSVolatEF*NtoN2O*kgtoGg</f>
        <v>0.65995306968895251</v>
      </c>
      <c r="Y1510" s="22">
        <f>'Activity data'!AR47*ttokg*FracGASF*MSVolatEF*NtoN2O*kgtoGg</f>
        <v>0.65989231152474426</v>
      </c>
      <c r="Z1510" s="22">
        <f>'Activity data'!AS47*ttokg*FracGASF*MSVolatEF*NtoN2O*kgtoGg</f>
        <v>0.65981330479222333</v>
      </c>
      <c r="AA1510" s="22">
        <f>'Activity data'!AT47*ttokg*FracGASF*MSVolatEF*NtoN2O*kgtoGg</f>
        <v>0.65972188784689145</v>
      </c>
      <c r="AB1510" s="22">
        <f>'Activity data'!AU47*ttokg*FracGASF*MSVolatEF*NtoN2O*kgtoGg</f>
        <v>0.65961794681665253</v>
      </c>
      <c r="AC1510" s="22">
        <f>'Activity data'!AV47*ttokg*FracGASF*MSVolatEF*NtoN2O*kgtoGg</f>
        <v>0.6594892152950852</v>
      </c>
      <c r="AD1510" s="22">
        <f>'Activity data'!AW47*ttokg*FracGASF*MSVolatEF*NtoN2O*kgtoGg</f>
        <v>0.6593345235600977</v>
      </c>
      <c r="AE1510" s="22">
        <f>'Activity data'!AX47*ttokg*FracGASF*MSVolatEF*NtoN2O*kgtoGg</f>
        <v>0.65915972521366661</v>
      </c>
      <c r="AF1510" s="22">
        <f>'Activity data'!AY47*ttokg*FracGASF*MSVolatEF*NtoN2O*kgtoGg</f>
        <v>0.65897942064289072</v>
      </c>
      <c r="AG1510" s="22">
        <f>'Activity data'!AZ47*ttokg*FracGASF*MSVolatEF*NtoN2O*kgtoGg</f>
        <v>0.65879234496764993</v>
      </c>
      <c r="AH1510" s="22">
        <f>'Activity data'!BA47*ttokg*FracGASF*MSVolatEF*NtoN2O*kgtoGg</f>
        <v>0.65858323539455099</v>
      </c>
      <c r="AI1510" s="22">
        <f>'Activity data'!BB47*ttokg*FracGASF*MSVolatEF*NtoN2O*kgtoGg</f>
        <v>0.65836741303606172</v>
      </c>
      <c r="AJ1510" s="22">
        <f>'Activity data'!BC47*ttokg*FracGASF*MSVolatEF*NtoN2O*kgtoGg</f>
        <v>0.65814483062045515</v>
      </c>
      <c r="AK1510" s="22">
        <f>'Activity data'!BD47*ttokg*FracGASF*MSVolatEF*NtoN2O*kgtoGg</f>
        <v>0.65791464997715865</v>
      </c>
      <c r="AL1510" s="22">
        <f>'Activity data'!BE47*ttokg*FracGASF*MSVolatEF*NtoN2O*kgtoGg</f>
        <v>0.65768062666006832</v>
      </c>
      <c r="AM1510" s="22">
        <f>'Activity data'!BF47*ttokg*FracGASF*MSVolatEF*NtoN2O*kgtoGg</f>
        <v>0.65744992525727552</v>
      </c>
      <c r="AN1510" s="22">
        <f>'Activity data'!BG47*ttokg*FracGASF*MSVolatEF*NtoN2O*kgtoGg</f>
        <v>0.65722500654070048</v>
      </c>
      <c r="AO1510" s="22">
        <f>'Activity data'!BH47*ttokg*FracGASF*MSVolatEF*NtoN2O*kgtoGg</f>
        <v>0.65699640895938582</v>
      </c>
      <c r="AP1510" s="22">
        <f>'Activity data'!BI47*ttokg*FracGASF*MSVolatEF*NtoN2O*kgtoGg</f>
        <v>0.65677752523944621</v>
      </c>
      <c r="AQ1510" s="22">
        <f>'Activity data'!BJ47*ttokg*FracGASF*MSVolatEF*NtoN2O*kgtoGg</f>
        <v>0.65655657817639124</v>
      </c>
      <c r="AR1510" s="22">
        <f>'Activity data'!BK47*ttokg*FracGASF*MSVolatEF*NtoN2O*kgtoGg</f>
        <v>0.6563311525365817</v>
      </c>
      <c r="AS1510" s="22">
        <f>'Activity data'!BL47*ttokg*FracGASF*MSVolatEF*NtoN2O*kgtoGg</f>
        <v>0.6561010468643812</v>
      </c>
      <c r="AT1510" s="22">
        <f>'Activity data'!BM47*ttokg*FracGASF*MSVolatEF*NtoN2O*kgtoGg</f>
        <v>0.65586614028060841</v>
      </c>
      <c r="AU1510" s="22">
        <f>'Activity data'!BN47*ttokg*FracGASF*MSVolatEF*NtoN2O*kgtoGg</f>
        <v>0.65564197188652584</v>
      </c>
      <c r="AV1510" s="22">
        <f>'Activity data'!BO47*ttokg*FracGASF*MSVolatEF*NtoN2O*kgtoGg</f>
        <v>0.65541322084476272</v>
      </c>
      <c r="AW1510" s="22">
        <f>'Activity data'!BP47*ttokg*FracGASF*MSVolatEF*NtoN2O*kgtoGg</f>
        <v>0.6551749257339966</v>
      </c>
    </row>
    <row r="1511" spans="1:49" x14ac:dyDescent="0.25">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8.7171688947347593E-3</v>
      </c>
      <c r="U1511" s="22">
        <f>'Activity data'!AN48*ttokg*FracGASM*MSVolatEF*NtoN2O*kgtoGg</f>
        <v>8.7136480861844043E-3</v>
      </c>
      <c r="V1511" s="22">
        <f>'Activity data'!AO48*ttokg*FracGASM*MSVolatEF*NtoN2O*kgtoGg</f>
        <v>8.7122117865675586E-3</v>
      </c>
      <c r="W1511" s="22">
        <f>'Activity data'!AP48*ttokg*FracGASM*MSVolatEF*NtoN2O*kgtoGg</f>
        <v>8.7121060302903473E-3</v>
      </c>
      <c r="X1511" s="22">
        <f>'Activity data'!AQ48*ttokg*FracGASM*MSVolatEF*NtoN2O*kgtoGg</f>
        <v>8.7113805198941741E-3</v>
      </c>
      <c r="Y1511" s="22">
        <f>'Activity data'!AR48*ttokg*FracGASM*MSVolatEF*NtoN2O*kgtoGg</f>
        <v>8.7105785121266242E-3</v>
      </c>
      <c r="Z1511" s="22">
        <f>'Activity data'!AS48*ttokg*FracGASM*MSVolatEF*NtoN2O*kgtoGg</f>
        <v>8.7095356232573494E-3</v>
      </c>
      <c r="AA1511" s="22">
        <f>'Activity data'!AT48*ttokg*FracGASM*MSVolatEF*NtoN2O*kgtoGg</f>
        <v>8.7083289195789663E-3</v>
      </c>
      <c r="AB1511" s="22">
        <f>'Activity data'!AU48*ttokg*FracGASM*MSVolatEF*NtoN2O*kgtoGg</f>
        <v>8.7069568979798173E-3</v>
      </c>
      <c r="AC1511" s="22">
        <f>'Activity data'!AV48*ttokg*FracGASM*MSVolatEF*NtoN2O*kgtoGg</f>
        <v>8.7052576418951266E-3</v>
      </c>
      <c r="AD1511" s="22">
        <f>'Activity data'!AW48*ttokg*FracGASM*MSVolatEF*NtoN2O*kgtoGg</f>
        <v>8.7032157109932905E-3</v>
      </c>
      <c r="AE1511" s="22">
        <f>'Activity data'!AX48*ttokg*FracGASM*MSVolatEF*NtoN2O*kgtoGg</f>
        <v>8.7009083728204015E-3</v>
      </c>
      <c r="AF1511" s="22">
        <f>'Activity data'!AY48*ttokg*FracGASM*MSVolatEF*NtoN2O*kgtoGg</f>
        <v>8.6985283524861606E-3</v>
      </c>
      <c r="AG1511" s="22">
        <f>'Activity data'!AZ48*ttokg*FracGASM*MSVolatEF*NtoN2O*kgtoGg</f>
        <v>8.6960589535729806E-3</v>
      </c>
      <c r="AH1511" s="22">
        <f>'Activity data'!BA48*ttokg*FracGASM*MSVolatEF*NtoN2O*kgtoGg</f>
        <v>8.6932987072080737E-3</v>
      </c>
      <c r="AI1511" s="22">
        <f>'Activity data'!BB48*ttokg*FracGASM*MSVolatEF*NtoN2O*kgtoGg</f>
        <v>8.6904498520760185E-3</v>
      </c>
      <c r="AJ1511" s="22">
        <f>'Activity data'!BC48*ttokg*FracGASM*MSVolatEF*NtoN2O*kgtoGg</f>
        <v>8.6875117641900101E-3</v>
      </c>
      <c r="AK1511" s="22">
        <f>'Activity data'!BD48*ttokg*FracGASM*MSVolatEF*NtoN2O*kgtoGg</f>
        <v>8.6844733796984964E-3</v>
      </c>
      <c r="AL1511" s="22">
        <f>'Activity data'!BE48*ttokg*FracGASM*MSVolatEF*NtoN2O*kgtoGg</f>
        <v>8.681384271912904E-3</v>
      </c>
      <c r="AM1511" s="22">
        <f>'Activity data'!BF48*ttokg*FracGASM*MSVolatEF*NtoN2O*kgtoGg</f>
        <v>8.6783390133960397E-3</v>
      </c>
      <c r="AN1511" s="22">
        <f>'Activity data'!BG48*ttokg*FracGASM*MSVolatEF*NtoN2O*kgtoGg</f>
        <v>8.6753700863372481E-3</v>
      </c>
      <c r="AO1511" s="22">
        <f>'Activity data'!BH48*ttokg*FracGASM*MSVolatEF*NtoN2O*kgtoGg</f>
        <v>8.6723525982638945E-3</v>
      </c>
      <c r="AP1511" s="22">
        <f>'Activity data'!BI48*ttokg*FracGASM*MSVolatEF*NtoN2O*kgtoGg</f>
        <v>8.6694633331606923E-3</v>
      </c>
      <c r="AQ1511" s="22">
        <f>'Activity data'!BJ48*ttokg*FracGASM*MSVolatEF*NtoN2O*kgtoGg</f>
        <v>8.6665468319283654E-3</v>
      </c>
      <c r="AR1511" s="22">
        <f>'Activity data'!BK48*ttokg*FracGASM*MSVolatEF*NtoN2O*kgtoGg</f>
        <v>8.6635712134828791E-3</v>
      </c>
      <c r="AS1511" s="22">
        <f>'Activity data'!BL48*ttokg*FracGASM*MSVolatEF*NtoN2O*kgtoGg</f>
        <v>8.6605338186098325E-3</v>
      </c>
      <c r="AT1511" s="22">
        <f>'Activity data'!BM48*ttokg*FracGASM*MSVolatEF*NtoN2O*kgtoGg</f>
        <v>8.6574330517040325E-3</v>
      </c>
      <c r="AU1511" s="22">
        <f>'Activity data'!BN48*ttokg*FracGASM*MSVolatEF*NtoN2O*kgtoGg</f>
        <v>8.6544740289021416E-3</v>
      </c>
      <c r="AV1511" s="22">
        <f>'Activity data'!BO48*ttokg*FracGASM*MSVolatEF*NtoN2O*kgtoGg</f>
        <v>8.6514545151508693E-3</v>
      </c>
      <c r="AW1511" s="22">
        <f>'Activity data'!BP48*ttokg*FracGASM*MSVolatEF*NtoN2O*kgtoGg</f>
        <v>8.6483090196887574E-3</v>
      </c>
    </row>
    <row r="1512" spans="1:49" x14ac:dyDescent="0.25">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1.2019035107607592</v>
      </c>
      <c r="M1512" s="22">
        <f>SUM('Activity data'!AF50:AF65)*FracGASM*MSVolatEF*NtoN2O*kgtoGg</f>
        <v>1.2088775122881088</v>
      </c>
      <c r="N1512" s="22">
        <f>SUM('Activity data'!AG50:AG65)*FracGASM*MSVolatEF*NtoN2O*kgtoGg</f>
        <v>1.2055442230548152</v>
      </c>
      <c r="O1512" s="22">
        <f>SUM('Activity data'!AH50:AH65)*FracGASM*MSVolatEF*NtoN2O*kgtoGg</f>
        <v>1.1958435838326278</v>
      </c>
      <c r="P1512" s="22">
        <f>SUM('Activity data'!AI50:AI65)*FracGASM*MSVolatEF*NtoN2O*kgtoGg</f>
        <v>1.1799964998501222</v>
      </c>
      <c r="Q1512" s="22">
        <f>SUM('Activity data'!AJ50:AJ65)*FracGASM*MSVolatEF*NtoN2O*kgtoGg</f>
        <v>1.1697766221705692</v>
      </c>
      <c r="R1512" s="22">
        <f>SUM('Activity data'!AK50:AK65)*FracGASM*MSVolatEF*NtoN2O*kgtoGg</f>
        <v>1.1606871439933115</v>
      </c>
      <c r="S1512" s="22">
        <f>SUM('Activity data'!AL50:AL65)*FracGASM*MSVolatEF*NtoN2O*kgtoGg</f>
        <v>1.0578594718744427</v>
      </c>
      <c r="T1512" s="22">
        <f>SUM('Activity data'!AM50:AM65)*FracGASM*MSVolatEF*NtoN2O*kgtoGg</f>
        <v>1.0973838748296381</v>
      </c>
      <c r="U1512" s="22">
        <f>SUM('Activity data'!AN50:AN65)*FracGASM*MSVolatEF*NtoN2O*kgtoGg</f>
        <v>1.1052764597150242</v>
      </c>
      <c r="V1512" s="22">
        <f>SUM('Activity data'!AO50:AO65)*FracGASM*MSVolatEF*NtoN2O*kgtoGg</f>
        <v>1.0929404436344576</v>
      </c>
      <c r="W1512" s="22">
        <f>SUM('Activity data'!AP50:AP65)*FracGASM*MSVolatEF*NtoN2O*kgtoGg</f>
        <v>1.090380156193564</v>
      </c>
      <c r="X1512" s="22">
        <f>SUM('Activity data'!AQ50:AQ65)*FracGASM*MSVolatEF*NtoN2O*kgtoGg</f>
        <v>1.0891996012432479</v>
      </c>
      <c r="Y1512" s="22">
        <f>SUM('Activity data'!AR50:AR65)*FracGASM*MSVolatEF*NtoN2O*kgtoGg</f>
        <v>1.0918646836966448</v>
      </c>
      <c r="Z1512" s="22">
        <f>SUM('Activity data'!AS50:AS65)*FracGASM*MSVolatEF*NtoN2O*kgtoGg</f>
        <v>1.0971706289277323</v>
      </c>
      <c r="AA1512" s="22">
        <f>SUM('Activity data'!AT50:AT65)*FracGASM*MSVolatEF*NtoN2O*kgtoGg</f>
        <v>1.105121486470156</v>
      </c>
      <c r="AB1512" s="22">
        <f>SUM('Activity data'!AU50:AU65)*FracGASM*MSVolatEF*NtoN2O*kgtoGg</f>
        <v>1.1181562354319485</v>
      </c>
      <c r="AC1512" s="22">
        <f>SUM('Activity data'!AV50:AV65)*FracGASM*MSVolatEF*NtoN2O*kgtoGg</f>
        <v>1.1365671550959868</v>
      </c>
      <c r="AD1512" s="22">
        <f>SUM('Activity data'!AW50:AW65)*FracGASM*MSVolatEF*NtoN2O*kgtoGg</f>
        <v>1.1553263610266549</v>
      </c>
      <c r="AE1512" s="22">
        <f>SUM('Activity data'!AX50:AX65)*FracGASM*MSVolatEF*NtoN2O*kgtoGg</f>
        <v>1.175329543863092</v>
      </c>
      <c r="AF1512" s="22">
        <f>SUM('Activity data'!AY50:AY65)*FracGASM*MSVolatEF*NtoN2O*kgtoGg</f>
        <v>1.1968620587668248</v>
      </c>
      <c r="AG1512" s="22">
        <f>SUM('Activity data'!AZ50:AZ65)*FracGASM*MSVolatEF*NtoN2O*kgtoGg</f>
        <v>1.2231295260045483</v>
      </c>
      <c r="AH1512" s="22">
        <f>SUM('Activity data'!BA50:BA65)*FracGASM*MSVolatEF*NtoN2O*kgtoGg</f>
        <v>1.2510673590803638</v>
      </c>
      <c r="AI1512" s="22">
        <f>SUM('Activity data'!BB50:BB65)*FracGASM*MSVolatEF*NtoN2O*kgtoGg</f>
        <v>1.2807440076326042</v>
      </c>
      <c r="AJ1512" s="22">
        <f>SUM('Activity data'!BC50:BC65)*FracGASM*MSVolatEF*NtoN2O*kgtoGg</f>
        <v>1.3124068130580511</v>
      </c>
      <c r="AK1512" s="22">
        <f>SUM('Activity data'!BD50:BD65)*FracGASM*MSVolatEF*NtoN2O*kgtoGg</f>
        <v>1.3453116910342116</v>
      </c>
      <c r="AL1512" s="22">
        <f>SUM('Activity data'!BE50:BE65)*FracGASM*MSVolatEF*NtoN2O*kgtoGg</f>
        <v>1.3779080495884406</v>
      </c>
      <c r="AM1512" s="22">
        <f>SUM('Activity data'!BF50:BF65)*FracGASM*MSVolatEF*NtoN2O*kgtoGg</f>
        <v>1.4096151274352577</v>
      </c>
      <c r="AN1512" s="22">
        <f>SUM('Activity data'!BG50:BG65)*FracGASM*MSVolatEF*NtoN2O*kgtoGg</f>
        <v>1.4452347428269905</v>
      </c>
      <c r="AO1512" s="22">
        <f>SUM('Activity data'!BH50:BH65)*FracGASM*MSVolatEF*NtoN2O*kgtoGg</f>
        <v>1.4791723799322345</v>
      </c>
      <c r="AP1512" s="22">
        <f>SUM('Activity data'!BI50:BI65)*FracGASM*MSVolatEF*NtoN2O*kgtoGg</f>
        <v>1.5141286387945283</v>
      </c>
      <c r="AQ1512" s="22">
        <f>SUM('Activity data'!BJ50:BJ65)*FracGASM*MSVolatEF*NtoN2O*kgtoGg</f>
        <v>1.5507224986935915</v>
      </c>
      <c r="AR1512" s="22">
        <f>SUM('Activity data'!BK50:BK65)*FracGASM*MSVolatEF*NtoN2O*kgtoGg</f>
        <v>1.5890713222112618</v>
      </c>
      <c r="AS1512" s="22">
        <f>SUM('Activity data'!BL50:BL65)*FracGASM*MSVolatEF*NtoN2O*kgtoGg</f>
        <v>1.6292805192498721</v>
      </c>
      <c r="AT1512" s="22">
        <f>SUM('Activity data'!BM50:BM65)*FracGASM*MSVolatEF*NtoN2O*kgtoGg</f>
        <v>1.6674720419011457</v>
      </c>
      <c r="AU1512" s="22">
        <f>SUM('Activity data'!BN50:BN65)*FracGASM*MSVolatEF*NtoN2O*kgtoGg</f>
        <v>1.7074878820800576</v>
      </c>
      <c r="AV1512" s="22">
        <f>SUM('Activity data'!BO50:BO65)*FracGASM*MSVolatEF*NtoN2O*kgtoGg</f>
        <v>1.7507149817502461</v>
      </c>
      <c r="AW1512" s="22">
        <f>SUM('Activity data'!BP50:BP65)*FracGASM*MSVolatEF*NtoN2O*kgtoGg</f>
        <v>1.7965342054970324</v>
      </c>
    </row>
    <row r="1513" spans="1:49" x14ac:dyDescent="0.25">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4.3975799639737021</v>
      </c>
      <c r="L1513" s="22">
        <f>SUM('Activity data'!AE66:AE81)*FracGASM*MSVolatEF*NtoN2O*kgtoGg</f>
        <v>4.3787767883653972</v>
      </c>
      <c r="M1513" s="22">
        <f>SUM('Activity data'!AF66:AF81)*FracGASM*MSVolatEF*NtoN2O*kgtoGg</f>
        <v>4.3752716537638934</v>
      </c>
      <c r="N1513" s="22">
        <f>SUM('Activity data'!AG66:AG81)*FracGASM*MSVolatEF*NtoN2O*kgtoGg</f>
        <v>4.3473821211305586</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4.1703852155628232</v>
      </c>
      <c r="S1513" s="22">
        <f>SUM('Activity data'!AL66:AL81)*FracGASM*MSVolatEF*NtoN2O*kgtoGg</f>
        <v>3.9075902533738627</v>
      </c>
      <c r="T1513" s="22">
        <f>SUM('Activity data'!AM66:AM81)*FracGASM*MSVolatEF*NtoN2O*kgtoGg</f>
        <v>3.9871353065033701</v>
      </c>
      <c r="U1513" s="22">
        <f>SUM('Activity data'!AN66:AN81)*FracGASM*MSVolatEF*NtoN2O*kgtoGg</f>
        <v>3.9924203988025355</v>
      </c>
      <c r="V1513" s="22">
        <f>SUM('Activity data'!AO66:AO81)*FracGASM*MSVolatEF*NtoN2O*kgtoGg</f>
        <v>3.9526302841151368</v>
      </c>
      <c r="W1513" s="22">
        <f>SUM('Activity data'!AP66:AP81)*FracGASM*MSVolatEF*NtoN2O*kgtoGg</f>
        <v>3.9370249397723454</v>
      </c>
      <c r="X1513" s="22">
        <f>SUM('Activity data'!AQ66:AQ81)*FracGASM*MSVolatEF*NtoN2O*kgtoGg</f>
        <v>3.9257065938812463</v>
      </c>
      <c r="Y1513" s="22">
        <f>SUM('Activity data'!AR66:AR81)*FracGASM*MSVolatEF*NtoN2O*kgtoGg</f>
        <v>3.9226508774114852</v>
      </c>
      <c r="Z1513" s="22">
        <f>SUM('Activity data'!AS66:AS81)*FracGASM*MSVolatEF*NtoN2O*kgtoGg</f>
        <v>3.9251042781166197</v>
      </c>
      <c r="AA1513" s="22">
        <f>SUM('Activity data'!AT66:AT81)*FracGASM*MSVolatEF*NtoN2O*kgtoGg</f>
        <v>3.9329563082523329</v>
      </c>
      <c r="AB1513" s="22">
        <f>SUM('Activity data'!AU66:AU81)*FracGASM*MSVolatEF*NtoN2O*kgtoGg</f>
        <v>3.9514231257436618</v>
      </c>
      <c r="AC1513" s="22">
        <f>SUM('Activity data'!AV66:AV81)*FracGASM*MSVolatEF*NtoN2O*kgtoGg</f>
        <v>3.9809754183210502</v>
      </c>
      <c r="AD1513" s="22">
        <f>SUM('Activity data'!AW66:AW81)*FracGASM*MSVolatEF*NtoN2O*kgtoGg</f>
        <v>4.0018537243413661</v>
      </c>
      <c r="AE1513" s="22">
        <f>SUM('Activity data'!AX66:AX81)*FracGASM*MSVolatEF*NtoN2O*kgtoGg</f>
        <v>4.0241895336983875</v>
      </c>
      <c r="AF1513" s="22">
        <f>SUM('Activity data'!AY66:AY81)*FracGASM*MSVolatEF*NtoN2O*kgtoGg</f>
        <v>4.0484852464543772</v>
      </c>
      <c r="AG1513" s="22">
        <f>SUM('Activity data'!AZ66:AZ81)*FracGASM*MSVolatEF*NtoN2O*kgtoGg</f>
        <v>4.0812125382068691</v>
      </c>
      <c r="AH1513" s="22">
        <f>SUM('Activity data'!BA66:BA81)*FracGASM*MSVolatEF*NtoN2O*kgtoGg</f>
        <v>4.115781626959512</v>
      </c>
      <c r="AI1513" s="22">
        <f>SUM('Activity data'!BB66:BB81)*FracGASM*MSVolatEF*NtoN2O*kgtoGg</f>
        <v>4.1522199223126863</v>
      </c>
      <c r="AJ1513" s="22">
        <f>SUM('Activity data'!BC66:BC81)*FracGASM*MSVolatEF*NtoN2O*kgtoGg</f>
        <v>4.1908416110982678</v>
      </c>
      <c r="AK1513" s="22">
        <f>SUM('Activity data'!BD66:BD81)*FracGASM*MSVolatEF*NtoN2O*kgtoGg</f>
        <v>4.2299557557959808</v>
      </c>
      <c r="AL1513" s="22">
        <f>SUM('Activity data'!BE66:BE81)*FracGASM*MSVolatEF*NtoN2O*kgtoGg</f>
        <v>4.2664208573945261</v>
      </c>
      <c r="AM1513" s="22">
        <f>SUM('Activity data'!BF66:BF81)*FracGASM*MSVolatEF*NtoN2O*kgtoGg</f>
        <v>4.299120305865852</v>
      </c>
      <c r="AN1513" s="22">
        <f>SUM('Activity data'!BG66:BG81)*FracGASM*MSVolatEF*NtoN2O*kgtoGg</f>
        <v>4.3438788790373417</v>
      </c>
      <c r="AO1513" s="22">
        <f>SUM('Activity data'!BH66:BH81)*FracGASM*MSVolatEF*NtoN2O*kgtoGg</f>
        <v>4.3837338214005754</v>
      </c>
      <c r="AP1513" s="22">
        <f>SUM('Activity data'!BI66:BI81)*FracGASM*MSVolatEF*NtoN2O*kgtoGg</f>
        <v>4.4237784841678307</v>
      </c>
      <c r="AQ1513" s="22">
        <f>SUM('Activity data'!BJ66:BJ81)*FracGASM*MSVolatEF*NtoN2O*kgtoGg</f>
        <v>4.4650732272283227</v>
      </c>
      <c r="AR1513" s="22">
        <f>SUM('Activity data'!BK66:BK81)*FracGASM*MSVolatEF*NtoN2O*kgtoGg</f>
        <v>4.507687721753241</v>
      </c>
      <c r="AS1513" s="22">
        <f>SUM('Activity data'!BL66:BL81)*FracGASM*MSVolatEF*NtoN2O*kgtoGg</f>
        <v>4.5516564054237598</v>
      </c>
      <c r="AT1513" s="22">
        <f>SUM('Activity data'!BM66:BM81)*FracGASM*MSVolatEF*NtoN2O*kgtoGg</f>
        <v>4.5899253963487059</v>
      </c>
      <c r="AU1513" s="22">
        <f>SUM('Activity data'!BN66:BN81)*FracGASM*MSVolatEF*NtoN2O*kgtoGg</f>
        <v>4.6293766555987865</v>
      </c>
      <c r="AV1513" s="22">
        <f>SUM('Activity data'!BO66:BO81)*FracGASM*MSVolatEF*NtoN2O*kgtoGg</f>
        <v>4.6722962096236991</v>
      </c>
      <c r="AW1513" s="22">
        <f>SUM('Activity data'!BP66:BP81)*FracGASM*MSVolatEF*NtoN2O*kgtoGg</f>
        <v>4.7173668497342875</v>
      </c>
    </row>
    <row r="1514" spans="1:49" x14ac:dyDescent="0.25">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2.2783509611238567E-4</v>
      </c>
      <c r="U1514" s="22">
        <f>'Activity data'!AN47*FracLEACH*MSLeachEF*NtoN2O*kgtoGg</f>
        <v>2.2774307497981961E-4</v>
      </c>
      <c r="V1514" s="22">
        <f>'Activity data'!AO47*FracLEACH*MSLeachEF*NtoN2O*kgtoGg</f>
        <v>2.2770553533074295E-4</v>
      </c>
      <c r="W1514" s="22">
        <f>'Activity data'!AP47*FracLEACH*MSLeachEF*NtoN2O*kgtoGg</f>
        <v>2.2770277124622491E-4</v>
      </c>
      <c r="X1514" s="22">
        <f>'Activity data'!AQ47*FracLEACH*MSLeachEF*NtoN2O*kgtoGg</f>
        <v>2.2768380904268856E-4</v>
      </c>
      <c r="Y1514" s="22">
        <f>'Activity data'!AR47*FracLEACH*MSLeachEF*NtoN2O*kgtoGg</f>
        <v>2.2766284747603672E-4</v>
      </c>
      <c r="Z1514" s="22">
        <f>'Activity data'!AS47*FracLEACH*MSLeachEF*NtoN2O*kgtoGg</f>
        <v>2.2763559015331699E-4</v>
      </c>
      <c r="AA1514" s="22">
        <f>'Activity data'!AT47*FracLEACH*MSLeachEF*NtoN2O*kgtoGg</f>
        <v>2.2760405130717757E-4</v>
      </c>
      <c r="AB1514" s="22">
        <f>'Activity data'!AU47*FracLEACH*MSLeachEF*NtoN2O*kgtoGg</f>
        <v>2.2756819165174511E-4</v>
      </c>
      <c r="AC1514" s="22">
        <f>'Activity data'!AV47*FracLEACH*MSLeachEF*NtoN2O*kgtoGg</f>
        <v>2.2752377927680445E-4</v>
      </c>
      <c r="AD1514" s="22">
        <f>'Activity data'!AW47*FracLEACH*MSLeachEF*NtoN2O*kgtoGg</f>
        <v>2.2747041062823363E-4</v>
      </c>
      <c r="AE1514" s="22">
        <f>'Activity data'!AX47*FracLEACH*MSLeachEF*NtoN2O*kgtoGg</f>
        <v>2.2741010519871499E-4</v>
      </c>
      <c r="AF1514" s="22">
        <f>'Activity data'!AY47*FracLEACH*MSLeachEF*NtoN2O*kgtoGg</f>
        <v>2.2734790012179722E-4</v>
      </c>
      <c r="AG1514" s="22">
        <f>'Activity data'!AZ47*FracLEACH*MSLeachEF*NtoN2O*kgtoGg</f>
        <v>2.2728335901383927E-4</v>
      </c>
      <c r="AH1514" s="22">
        <f>'Activity data'!BA47*FracLEACH*MSLeachEF*NtoN2O*kgtoGg</f>
        <v>2.2721121621112006E-4</v>
      </c>
      <c r="AI1514" s="22">
        <f>'Activity data'!BB47*FracLEACH*MSLeachEF*NtoN2O*kgtoGg</f>
        <v>2.2713675749744128E-4</v>
      </c>
      <c r="AJ1514" s="22">
        <f>'Activity data'!BC47*FracLEACH*MSLeachEF*NtoN2O*kgtoGg</f>
        <v>2.2705996656405698E-4</v>
      </c>
      <c r="AK1514" s="22">
        <f>'Activity data'!BD47*FracLEACH*MSLeachEF*NtoN2O*kgtoGg</f>
        <v>2.269805542421197E-4</v>
      </c>
      <c r="AL1514" s="22">
        <f>'Activity data'!BE47*FracLEACH*MSLeachEF*NtoN2O*kgtoGg</f>
        <v>2.2689981619772353E-4</v>
      </c>
      <c r="AM1514" s="22">
        <f>'Activity data'!BF47*FracLEACH*MSLeachEF*NtoN2O*kgtoGg</f>
        <v>2.2682022421376E-4</v>
      </c>
      <c r="AN1514" s="22">
        <f>'Activity data'!BG47*FracLEACH*MSLeachEF*NtoN2O*kgtoGg</f>
        <v>2.2674262725654165E-4</v>
      </c>
      <c r="AO1514" s="22">
        <f>'Activity data'!BH47*FracLEACH*MSLeachEF*NtoN2O*kgtoGg</f>
        <v>2.2666376109098805E-4</v>
      </c>
      <c r="AP1514" s="22">
        <f>'Activity data'!BI47*FracLEACH*MSLeachEF*NtoN2O*kgtoGg</f>
        <v>2.2658824620760891E-4</v>
      </c>
      <c r="AQ1514" s="22">
        <f>'Activity data'!BJ47*FracLEACH*MSLeachEF*NtoN2O*kgtoGg</f>
        <v>2.2651201947085492E-4</v>
      </c>
      <c r="AR1514" s="22">
        <f>'Activity data'!BK47*FracLEACH*MSLeachEF*NtoN2O*kgtoGg</f>
        <v>2.2643424762512071E-4</v>
      </c>
      <c r="AS1514" s="22">
        <f>'Activity data'!BL47*FracLEACH*MSLeachEF*NtoN2O*kgtoGg</f>
        <v>2.2635486116821148E-4</v>
      </c>
      <c r="AT1514" s="22">
        <f>'Activity data'!BM47*FracLEACH*MSLeachEF*NtoN2O*kgtoGg</f>
        <v>2.2627381839680988E-4</v>
      </c>
      <c r="AU1514" s="22">
        <f>'Activity data'!BN47*FracLEACH*MSLeachEF*NtoN2O*kgtoGg</f>
        <v>2.2619648030085141E-4</v>
      </c>
      <c r="AV1514" s="22">
        <f>'Activity data'!BO47*FracLEACH*MSLeachEF*NtoN2O*kgtoGg</f>
        <v>2.2611756119144313E-4</v>
      </c>
      <c r="AW1514" s="22">
        <f>'Activity data'!BP47*FracLEACH*MSLeachEF*NtoN2O*kgtoGg</f>
        <v>2.2603534937822882E-4</v>
      </c>
    </row>
    <row r="1515" spans="1:49" x14ac:dyDescent="0.25">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1.503711634341746E-6</v>
      </c>
      <c r="U1515" s="22">
        <f>'Activity data'!AN48*FracLEACH*MSLeachEF*NtoN2O*kgtoGg</f>
        <v>1.5031042948668096E-6</v>
      </c>
      <c r="V1515" s="22">
        <f>'Activity data'!AO48*FracLEACH*MSLeachEF*NtoN2O*kgtoGg</f>
        <v>1.5028565331829037E-6</v>
      </c>
      <c r="W1515" s="22">
        <f>'Activity data'!AP48*FracLEACH*MSLeachEF*NtoN2O*kgtoGg</f>
        <v>1.502838290225085E-6</v>
      </c>
      <c r="X1515" s="22">
        <f>'Activity data'!AQ48*FracLEACH*MSLeachEF*NtoN2O*kgtoGg</f>
        <v>1.5027131396817448E-6</v>
      </c>
      <c r="Y1515" s="22">
        <f>'Activity data'!AR48*FracLEACH*MSLeachEF*NtoN2O*kgtoGg</f>
        <v>1.5025747933418428E-6</v>
      </c>
      <c r="Z1515" s="22">
        <f>'Activity data'!AS48*FracLEACH*MSLeachEF*NtoN2O*kgtoGg</f>
        <v>1.5023948950118924E-6</v>
      </c>
      <c r="AA1515" s="22">
        <f>'Activity data'!AT48*FracLEACH*MSLeachEF*NtoN2O*kgtoGg</f>
        <v>1.5021867386273718E-6</v>
      </c>
      <c r="AB1515" s="22">
        <f>'Activity data'!AU48*FracLEACH*MSLeachEF*NtoN2O*kgtoGg</f>
        <v>1.5019500649015182E-6</v>
      </c>
      <c r="AC1515" s="22">
        <f>'Activity data'!AV48*FracLEACH*MSLeachEF*NtoN2O*kgtoGg</f>
        <v>1.5016569432269093E-6</v>
      </c>
      <c r="AD1515" s="22">
        <f>'Activity data'!AW48*FracLEACH*MSLeachEF*NtoN2O*kgtoGg</f>
        <v>1.5013047101463422E-6</v>
      </c>
      <c r="AE1515" s="22">
        <f>'Activity data'!AX48*FracLEACH*MSLeachEF*NtoN2O*kgtoGg</f>
        <v>1.5009066943115193E-6</v>
      </c>
      <c r="AF1515" s="22">
        <f>'Activity data'!AY48*FracLEACH*MSLeachEF*NtoN2O*kgtoGg</f>
        <v>1.5004961408038625E-6</v>
      </c>
      <c r="AG1515" s="22">
        <f>'Activity data'!AZ48*FracLEACH*MSLeachEF*NtoN2O*kgtoGg</f>
        <v>1.5000701694913394E-6</v>
      </c>
      <c r="AH1515" s="22">
        <f>'Activity data'!BA48*FracLEACH*MSLeachEF*NtoN2O*kgtoGg</f>
        <v>1.4995940269933923E-6</v>
      </c>
      <c r="AI1515" s="22">
        <f>'Activity data'!BB48*FracLEACH*MSLeachEF*NtoN2O*kgtoGg</f>
        <v>1.4991025994831128E-6</v>
      </c>
      <c r="AJ1515" s="22">
        <f>'Activity data'!BC48*FracLEACH*MSLeachEF*NtoN2O*kgtoGg</f>
        <v>1.4985957793227763E-6</v>
      </c>
      <c r="AK1515" s="22">
        <f>'Activity data'!BD48*FracLEACH*MSLeachEF*NtoN2O*kgtoGg</f>
        <v>1.4980716579979906E-6</v>
      </c>
      <c r="AL1515" s="22">
        <f>'Activity data'!BE48*FracLEACH*MSLeachEF*NtoN2O*kgtoGg</f>
        <v>1.4975387869049757E-6</v>
      </c>
      <c r="AM1515" s="22">
        <f>'Activity data'!BF48*FracLEACH*MSLeachEF*NtoN2O*kgtoGg</f>
        <v>1.4970134798108165E-6</v>
      </c>
      <c r="AN1515" s="22">
        <f>'Activity data'!BG48*FracLEACH*MSLeachEF*NtoN2O*kgtoGg</f>
        <v>1.4965013398931751E-6</v>
      </c>
      <c r="AO1515" s="22">
        <f>'Activity data'!BH48*FracLEACH*MSLeachEF*NtoN2O*kgtoGg</f>
        <v>1.4959808232005212E-6</v>
      </c>
      <c r="AP1515" s="22">
        <f>'Activity data'!BI48*FracLEACH*MSLeachEF*NtoN2O*kgtoGg</f>
        <v>1.495482424970219E-6</v>
      </c>
      <c r="AQ1515" s="22">
        <f>'Activity data'!BJ48*FracLEACH*MSLeachEF*NtoN2O*kgtoGg</f>
        <v>1.4949793285076428E-6</v>
      </c>
      <c r="AR1515" s="22">
        <f>'Activity data'!BK48*FracLEACH*MSLeachEF*NtoN2O*kgtoGg</f>
        <v>1.4944660343257967E-6</v>
      </c>
      <c r="AS1515" s="22">
        <f>'Activity data'!BL48*FracLEACH*MSLeachEF*NtoN2O*kgtoGg</f>
        <v>1.4939420837101961E-6</v>
      </c>
      <c r="AT1515" s="22">
        <f>'Activity data'!BM48*FracLEACH*MSLeachEF*NtoN2O*kgtoGg</f>
        <v>1.4934072014189454E-6</v>
      </c>
      <c r="AU1515" s="22">
        <f>'Activity data'!BN48*FracLEACH*MSLeachEF*NtoN2O*kgtoGg</f>
        <v>1.4928967699856194E-6</v>
      </c>
      <c r="AV1515" s="22">
        <f>'Activity data'!BO48*FracLEACH*MSLeachEF*NtoN2O*kgtoGg</f>
        <v>1.4923759038635249E-6</v>
      </c>
      <c r="AW1515" s="22">
        <f>'Activity data'!BP48*FracLEACH*MSLeachEF*NtoN2O*kgtoGg</f>
        <v>1.4918333058963104E-6</v>
      </c>
    </row>
    <row r="1516" spans="1:49" x14ac:dyDescent="0.25">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0.20732835560623097</v>
      </c>
      <c r="M1516" s="22">
        <f>SUM('Activity data'!AF50:AF65)*FracLEACH*MSLeachEF*NtoN2O*kgtoGg</f>
        <v>0.20853137086969875</v>
      </c>
      <c r="N1516" s="22">
        <f>SUM('Activity data'!AG50:AG65)*FracLEACH*MSLeachEF*NtoN2O*kgtoGg</f>
        <v>0.20795637847695561</v>
      </c>
      <c r="O1516" s="22">
        <f>SUM('Activity data'!AH50:AH65)*FracLEACH*MSLeachEF*NtoN2O*kgtoGg</f>
        <v>0.20628301821112829</v>
      </c>
      <c r="P1516" s="22">
        <f>SUM('Activity data'!AI50:AI65)*FracLEACH*MSLeachEF*NtoN2O*kgtoGg</f>
        <v>0.20354939622414608</v>
      </c>
      <c r="Q1516" s="22">
        <f>SUM('Activity data'!AJ50:AJ65)*FracLEACH*MSLeachEF*NtoN2O*kgtoGg</f>
        <v>0.20178646732442315</v>
      </c>
      <c r="R1516" s="22">
        <f>SUM('Activity data'!AK50:AK65)*FracLEACH*MSLeachEF*NtoN2O*kgtoGg</f>
        <v>0.20021853233884623</v>
      </c>
      <c r="S1516" s="22">
        <f>SUM('Activity data'!AL50:AL65)*FracLEACH*MSLeachEF*NtoN2O*kgtoGg</f>
        <v>0.18248075889834134</v>
      </c>
      <c r="T1516" s="22">
        <f>SUM('Activity data'!AM50:AM65)*FracLEACH*MSLeachEF*NtoN2O*kgtoGg</f>
        <v>0.18929871840811252</v>
      </c>
      <c r="U1516" s="22">
        <f>SUM('Activity data'!AN50:AN65)*FracLEACH*MSLeachEF*NtoN2O*kgtoGg</f>
        <v>0.19066018930084169</v>
      </c>
      <c r="V1516" s="22">
        <f>SUM('Activity data'!AO50:AO65)*FracLEACH*MSLeachEF*NtoN2O*kgtoGg</f>
        <v>0.18853222652694393</v>
      </c>
      <c r="W1516" s="22">
        <f>SUM('Activity data'!AP50:AP65)*FracLEACH*MSLeachEF*NtoN2O*kgtoGg</f>
        <v>0.18809057694338979</v>
      </c>
      <c r="X1516" s="22">
        <f>SUM('Activity data'!AQ50:AQ65)*FracLEACH*MSLeachEF*NtoN2O*kgtoGg</f>
        <v>0.18788693121446026</v>
      </c>
      <c r="Y1516" s="22">
        <f>SUM('Activity data'!AR50:AR65)*FracLEACH*MSLeachEF*NtoN2O*kgtoGg</f>
        <v>0.18834665793767122</v>
      </c>
      <c r="Z1516" s="22">
        <f>SUM('Activity data'!AS50:AS65)*FracLEACH*MSLeachEF*NtoN2O*kgtoGg</f>
        <v>0.18926193349003381</v>
      </c>
      <c r="AA1516" s="22">
        <f>SUM('Activity data'!AT50:AT65)*FracLEACH*MSLeachEF*NtoN2O*kgtoGg</f>
        <v>0.19063345641610194</v>
      </c>
      <c r="AB1516" s="22">
        <f>SUM('Activity data'!AU50:AU65)*FracLEACH*MSLeachEF*NtoN2O*kgtoGg</f>
        <v>0.19288195061201113</v>
      </c>
      <c r="AC1516" s="22">
        <f>SUM('Activity data'!AV50:AV65)*FracLEACH*MSLeachEF*NtoN2O*kgtoGg</f>
        <v>0.19605783425405765</v>
      </c>
      <c r="AD1516" s="22">
        <f>SUM('Activity data'!AW50:AW65)*FracLEACH*MSLeachEF*NtoN2O*kgtoGg</f>
        <v>0.19929379727709792</v>
      </c>
      <c r="AE1516" s="22">
        <f>SUM('Activity data'!AX50:AX65)*FracLEACH*MSLeachEF*NtoN2O*kgtoGg</f>
        <v>0.20274434631638333</v>
      </c>
      <c r="AF1516" s="22">
        <f>SUM('Activity data'!AY50:AY65)*FracLEACH*MSLeachEF*NtoN2O*kgtoGg</f>
        <v>0.20645870513727727</v>
      </c>
      <c r="AG1516" s="22">
        <f>SUM('Activity data'!AZ50:AZ65)*FracLEACH*MSLeachEF*NtoN2O*kgtoGg</f>
        <v>0.21098984323578454</v>
      </c>
      <c r="AH1516" s="22">
        <f>SUM('Activity data'!BA50:BA65)*FracLEACH*MSLeachEF*NtoN2O*kgtoGg</f>
        <v>0.21580911944136272</v>
      </c>
      <c r="AI1516" s="22">
        <f>SUM('Activity data'!BB50:BB65)*FracLEACH*MSLeachEF*NtoN2O*kgtoGg</f>
        <v>0.22092834131662423</v>
      </c>
      <c r="AJ1516" s="22">
        <f>SUM('Activity data'!BC50:BC65)*FracLEACH*MSLeachEF*NtoN2O*kgtoGg</f>
        <v>0.22639017525251376</v>
      </c>
      <c r="AK1516" s="22">
        <f>SUM('Activity data'!BD50:BD65)*FracLEACH*MSLeachEF*NtoN2O*kgtoGg</f>
        <v>0.23206626670340147</v>
      </c>
      <c r="AL1516" s="22">
        <f>SUM('Activity data'!BE50:BE65)*FracLEACH*MSLeachEF*NtoN2O*kgtoGg</f>
        <v>0.23768913855400603</v>
      </c>
      <c r="AM1516" s="22">
        <f>SUM('Activity data'!BF50:BF65)*FracLEACH*MSLeachEF*NtoN2O*kgtoGg</f>
        <v>0.24315860948258192</v>
      </c>
      <c r="AN1516" s="22">
        <f>SUM('Activity data'!BG50:BG65)*FracLEACH*MSLeachEF*NtoN2O*kgtoGg</f>
        <v>0.24930299313765589</v>
      </c>
      <c r="AO1516" s="22">
        <f>SUM('Activity data'!BH50:BH65)*FracLEACH*MSLeachEF*NtoN2O*kgtoGg</f>
        <v>0.25515723553831038</v>
      </c>
      <c r="AP1516" s="22">
        <f>SUM('Activity data'!BI50:BI65)*FracLEACH*MSLeachEF*NtoN2O*kgtoGg</f>
        <v>0.26118719019205611</v>
      </c>
      <c r="AQ1516" s="22">
        <f>SUM('Activity data'!BJ50:BJ65)*FracLEACH*MSLeachEF*NtoN2O*kgtoGg</f>
        <v>0.26749963102464441</v>
      </c>
      <c r="AR1516" s="22">
        <f>SUM('Activity data'!BK50:BK65)*FracLEACH*MSLeachEF*NtoN2O*kgtoGg</f>
        <v>0.27411480308144259</v>
      </c>
      <c r="AS1516" s="22">
        <f>SUM('Activity data'!BL50:BL65)*FracLEACH*MSLeachEF*NtoN2O*kgtoGg</f>
        <v>0.28105088957060298</v>
      </c>
      <c r="AT1516" s="22">
        <f>SUM('Activity data'!BM50:BM65)*FracLEACH*MSLeachEF*NtoN2O*kgtoGg</f>
        <v>0.28763892722794754</v>
      </c>
      <c r="AU1516" s="22">
        <f>SUM('Activity data'!BN50:BN65)*FracLEACH*MSLeachEF*NtoN2O*kgtoGg</f>
        <v>0.29454165965880996</v>
      </c>
      <c r="AV1516" s="22">
        <f>SUM('Activity data'!BO50:BO65)*FracLEACH*MSLeachEF*NtoN2O*kgtoGg</f>
        <v>0.30199833435191742</v>
      </c>
      <c r="AW1516" s="22">
        <f>SUM('Activity data'!BP50:BP65)*FracLEACH*MSLeachEF*NtoN2O*kgtoGg</f>
        <v>0.30990215044823805</v>
      </c>
    </row>
    <row r="1517" spans="1:49" x14ac:dyDescent="0.25">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0.10241190935921568</v>
      </c>
      <c r="U1518" s="22">
        <f>'Activity data'!AN85*FracLEACH*MSLeachEF*NtoN2O*kgtoGg</f>
        <v>0.10309890115255108</v>
      </c>
      <c r="V1518" s="22">
        <f>'Activity data'!AO85*FracLEACH*MSLeachEF*NtoN2O*kgtoGg</f>
        <v>0.10337915667778921</v>
      </c>
      <c r="W1518" s="22">
        <f>'Activity data'!AP85*FracLEACH*MSLeachEF*NtoN2O*kgtoGg</f>
        <v>0.1033997921919048</v>
      </c>
      <c r="X1518" s="22">
        <f>'Activity data'!AQ85*FracLEACH*MSLeachEF*NtoN2O*kgtoGg</f>
        <v>0.10354135617671745</v>
      </c>
      <c r="Y1518" s="22">
        <f>'Activity data'!AR85*FracLEACH*MSLeachEF*NtoN2O*kgtoGg</f>
        <v>0.10369784658129844</v>
      </c>
      <c r="Z1518" s="22">
        <f>'Activity data'!AS85*FracLEACH*MSLeachEF*NtoN2O*kgtoGg</f>
        <v>0.10390133850206223</v>
      </c>
      <c r="AA1518" s="22">
        <f>'Activity data'!AT85*FracLEACH*MSLeachEF*NtoN2O*kgtoGg</f>
        <v>0.10413679450944742</v>
      </c>
      <c r="AB1518" s="22">
        <f>'Activity data'!AU85*FracLEACH*MSLeachEF*NtoN2O*kgtoGg</f>
        <v>0.10440450789556797</v>
      </c>
      <c r="AC1518" s="22">
        <f>'Activity data'!AV85*FracLEACH*MSLeachEF*NtoN2O*kgtoGg</f>
        <v>0.10473607235533908</v>
      </c>
      <c r="AD1518" s="22">
        <f>'Activity data'!AW85*FracLEACH*MSLeachEF*NtoN2O*kgtoGg</f>
        <v>0.10513450065726393</v>
      </c>
      <c r="AE1518" s="22">
        <f>'Activity data'!AX85*FracLEACH*MSLeachEF*NtoN2O*kgtoGg</f>
        <v>0.10558471610253806</v>
      </c>
      <c r="AF1518" s="22">
        <f>'Activity data'!AY85*FracLEACH*MSLeachEF*NtoN2O*kgtoGg</f>
        <v>0.10604911353120032</v>
      </c>
      <c r="AG1518" s="22">
        <f>'Activity data'!AZ85*FracLEACH*MSLeachEF*NtoN2O*kgtoGg</f>
        <v>0.10653095080339518</v>
      </c>
      <c r="AH1518" s="22">
        <f>'Activity data'!BA85*FracLEACH*MSLeachEF*NtoN2O*kgtoGg</f>
        <v>0.10706953919102152</v>
      </c>
      <c r="AI1518" s="22">
        <f>'Activity data'!BB85*FracLEACH*MSLeachEF*NtoN2O*kgtoGg</f>
        <v>0.10762541721396227</v>
      </c>
      <c r="AJ1518" s="22">
        <f>'Activity data'!BC85*FracLEACH*MSLeachEF*NtoN2O*kgtoGg</f>
        <v>0.10819870662658371</v>
      </c>
      <c r="AK1518" s="22">
        <f>'Activity data'!BD85*FracLEACH*MSLeachEF*NtoN2O*kgtoGg</f>
        <v>0.10879156624414393</v>
      </c>
      <c r="AL1518" s="22">
        <f>'Activity data'!BE85*FracLEACH*MSLeachEF*NtoN2O*kgtoGg</f>
        <v>0.10939432315838087</v>
      </c>
      <c r="AM1518" s="22">
        <f>'Activity data'!BF85*FracLEACH*MSLeachEF*NtoN2O*kgtoGg</f>
        <v>0.10998852405847249</v>
      </c>
      <c r="AN1518" s="22">
        <f>'Activity data'!BG85*FracLEACH*MSLeachEF*NtoN2O*kgtoGg</f>
        <v>0.1105678309123469</v>
      </c>
      <c r="AO1518" s="22">
        <f>'Activity data'!BH85*FracLEACH*MSLeachEF*NtoN2O*kgtoGg</f>
        <v>0.11115661315177698</v>
      </c>
      <c r="AP1518" s="22">
        <f>'Activity data'!BI85*FracLEACH*MSLeachEF*NtoN2O*kgtoGg</f>
        <v>0.111720376101759</v>
      </c>
      <c r="AQ1518" s="22">
        <f>'Activity data'!BJ85*FracLEACH*MSLeachEF*NtoN2O*kgtoGg</f>
        <v>0.11228945345521474</v>
      </c>
      <c r="AR1518" s="22">
        <f>'Activity data'!BK85*FracLEACH*MSLeachEF*NtoN2O*kgtoGg</f>
        <v>0.11287006595456224</v>
      </c>
      <c r="AS1518" s="22">
        <f>'Activity data'!BL85*FracLEACH*MSLeachEF*NtoN2O*kgtoGg</f>
        <v>0.11346273247449885</v>
      </c>
      <c r="AT1518" s="22">
        <f>'Activity data'!BM85*FracLEACH*MSLeachEF*NtoN2O*kgtoGg</f>
        <v>0.11406776435478007</v>
      </c>
      <c r="AU1518" s="22">
        <f>'Activity data'!BN85*FracLEACH*MSLeachEF*NtoN2O*kgtoGg</f>
        <v>0.11464513865733481</v>
      </c>
      <c r="AV1518" s="22">
        <f>'Activity data'!BO85*FracLEACH*MSLeachEF*NtoN2O*kgtoGg</f>
        <v>0.11523431615373105</v>
      </c>
      <c r="AW1518" s="22">
        <f>'Activity data'!BP85*FracLEACH*MSLeachEF*NtoN2O*kgtoGg</f>
        <v>0.11584807561765513</v>
      </c>
    </row>
    <row r="1519" spans="1:49" x14ac:dyDescent="0.25">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0.39609736661915951</v>
      </c>
      <c r="L1531" s="22">
        <f>Constants!$H63*'Activity data'!AE5*Constants!$H81*EF!$H206*MMVolatEF*NtoN2O*kgtoGg</f>
        <v>0.39831175345583053</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0.39597479415711101</v>
      </c>
      <c r="T1531" s="22">
        <f>Constants!$H63*'Activity data'!AM5*Constants!$H81*EF!$H206*MMVolatEF*NtoN2O*kgtoGg</f>
        <v>0.40261010184048684</v>
      </c>
      <c r="U1531" s="22">
        <f>Constants!$H63*'Activity data'!AN5*Constants!$H81*EF!$H206*MMVolatEF*NtoN2O*kgtoGg</f>
        <v>0.40470208363369153</v>
      </c>
      <c r="V1531" s="22">
        <f>Constants!$H63*'Activity data'!AO5*Constants!$H81*EF!$H206*MMVolatEF*NtoN2O*kgtoGg</f>
        <v>0.40403515988045507</v>
      </c>
      <c r="W1531" s="22">
        <f>Constants!$H63*'Activity data'!AP5*Constants!$H81*EF!$H206*MMVolatEF*NtoN2O*kgtoGg</f>
        <v>0.40498870179084268</v>
      </c>
      <c r="X1531" s="22">
        <f>Constants!$H63*'Activity data'!AQ5*Constants!$H81*EF!$H206*MMVolatEF*NtoN2O*kgtoGg</f>
        <v>0.40628439555360985</v>
      </c>
      <c r="Y1531" s="22">
        <f>Constants!$H63*'Activity data'!AR5*Constants!$H81*EF!$H206*MMVolatEF*NtoN2O*kgtoGg</f>
        <v>0.40810531406537853</v>
      </c>
      <c r="Z1531" s="22">
        <f>Constants!$H63*'Activity data'!AS5*Constants!$H81*EF!$H206*MMVolatEF*NtoN2O*kgtoGg</f>
        <v>0.41029508170431006</v>
      </c>
      <c r="AA1531" s="22">
        <f>Constants!$H63*'Activity data'!AT5*Constants!$H81*EF!$H206*MMVolatEF*NtoN2O*kgtoGg</f>
        <v>0.41286205884816002</v>
      </c>
      <c r="AB1531" s="22">
        <f>Constants!$H63*'Activity data'!AU5*Constants!$H81*EF!$H206*MMVolatEF*NtoN2O*kgtoGg</f>
        <v>0.41618186142723307</v>
      </c>
      <c r="AC1531" s="22">
        <f>Constants!$H63*'Activity data'!AV5*Constants!$H81*EF!$H206*MMVolatEF*NtoN2O*kgtoGg</f>
        <v>0.42032182433229853</v>
      </c>
      <c r="AD1531" s="22">
        <f>Constants!$H63*'Activity data'!AW5*Constants!$H81*EF!$H206*MMVolatEF*NtoN2O*kgtoGg</f>
        <v>0.42513976108753898</v>
      </c>
      <c r="AE1531" s="22">
        <f>Constants!$H63*'Activity data'!AX5*Constants!$H81*EF!$H206*MMVolatEF*NtoN2O*kgtoGg</f>
        <v>0.4302199703152027</v>
      </c>
      <c r="AF1531" s="22">
        <f>Constants!$H63*'Activity data'!AY5*Constants!$H81*EF!$H206*MMVolatEF*NtoN2O*kgtoGg</f>
        <v>0.43561540032081048</v>
      </c>
      <c r="AG1531" s="22">
        <f>Constants!$H63*'Activity data'!AZ5*Constants!$H81*EF!$H206*MMVolatEF*NtoN2O*kgtoGg</f>
        <v>0.44183442183101374</v>
      </c>
      <c r="AH1531" s="22">
        <f>Constants!$H63*'Activity data'!BA5*Constants!$H81*EF!$H206*MMVolatEF*NtoN2O*kgtoGg</f>
        <v>0.44842048690859637</v>
      </c>
      <c r="AI1531" s="22">
        <f>Constants!$H63*'Activity data'!BB5*Constants!$H81*EF!$H206*MMVolatEF*NtoN2O*kgtoGg</f>
        <v>0.45539916767435495</v>
      </c>
      <c r="AJ1531" s="22">
        <f>Constants!$H63*'Activity data'!BC5*Constants!$H81*EF!$H206*MMVolatEF*NtoN2O*kgtoGg</f>
        <v>0.46281801218798413</v>
      </c>
      <c r="AK1531" s="22">
        <f>Constants!$H63*'Activity data'!BD5*Constants!$H81*EF!$H206*MMVolatEF*NtoN2O*kgtoGg</f>
        <v>0.47056101367964998</v>
      </c>
      <c r="AL1531" s="22">
        <f>Constants!$H63*'Activity data'!BE5*Constants!$H81*EF!$H206*MMVolatEF*NtoN2O*kgtoGg</f>
        <v>0.47837978194056857</v>
      </c>
      <c r="AM1531" s="22">
        <f>Constants!$H63*'Activity data'!BF5*Constants!$H81*EF!$H206*MMVolatEF*NtoN2O*kgtoGg</f>
        <v>0.48617859591241902</v>
      </c>
      <c r="AN1531" s="22">
        <f>Constants!$H63*'Activity data'!BG5*Constants!$H81*EF!$H206*MMVolatEF*NtoN2O*kgtoGg</f>
        <v>0.49431652187726727</v>
      </c>
      <c r="AO1531" s="22">
        <f>Constants!$H63*'Activity data'!BH5*Constants!$H81*EF!$H206*MMVolatEF*NtoN2O*kgtoGg</f>
        <v>0.50227062581312243</v>
      </c>
      <c r="AP1531" s="22">
        <f>Constants!$H63*'Activity data'!BI5*Constants!$H81*EF!$H206*MMVolatEF*NtoN2O*kgtoGg</f>
        <v>0.5104967967445686</v>
      </c>
      <c r="AQ1531" s="22">
        <f>Constants!$H63*'Activity data'!BJ5*Constants!$H81*EF!$H206*MMVolatEF*NtoN2O*kgtoGg</f>
        <v>0.51910825643406944</v>
      </c>
      <c r="AR1531" s="22">
        <f>Constants!$H63*'Activity data'!BK5*Constants!$H81*EF!$H206*MMVolatEF*NtoN2O*kgtoGg</f>
        <v>0.52813095311520453</v>
      </c>
      <c r="AS1531" s="22">
        <f>Constants!$H63*'Activity data'!BL5*Constants!$H81*EF!$H206*MMVolatEF*NtoN2O*kgtoGg</f>
        <v>0.53758926451765676</v>
      </c>
      <c r="AT1531" s="22">
        <f>Constants!$H63*'Activity data'!BM5*Constants!$H81*EF!$H206*MMVolatEF*NtoN2O*kgtoGg</f>
        <v>0.5467995741006989</v>
      </c>
      <c r="AU1531" s="22">
        <f>Constants!$H63*'Activity data'!BN5*Constants!$H81*EF!$H206*MMVolatEF*NtoN2O*kgtoGg</f>
        <v>0.5564473787208295</v>
      </c>
      <c r="AV1531" s="22">
        <f>Constants!$H63*'Activity data'!BO5*Constants!$H81*EF!$H206*MMVolatEF*NtoN2O*kgtoGg</f>
        <v>0.56679583230043096</v>
      </c>
      <c r="AW1531" s="22">
        <f>Constants!$H63*'Activity data'!BP5*Constants!$H81*EF!$H206*MMVolatEF*NtoN2O*kgtoGg</f>
        <v>0.57774466053437612</v>
      </c>
    </row>
    <row r="1532" spans="1:49" x14ac:dyDescent="0.25">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3.1249813656142659E-2</v>
      </c>
      <c r="L1532" s="22">
        <f>Constants!$H64*'Activity data'!AE6*Constants!$H82*EF!$H207*MMVolatEF*NtoN2O*kgtoGg</f>
        <v>3.1424516095088999E-2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3.1240143390896816E-2</v>
      </c>
      <c r="T1532" s="22">
        <f>Constants!$H64*'Activity data'!AM6*Constants!$H82*EF!$H207*MMVolatEF*NtoN2O*kgtoGg</f>
        <v>3.1763631164689651E-2</v>
      </c>
      <c r="U1532" s="22">
        <f>Constants!$H64*'Activity data'!AN6*Constants!$H82*EF!$H207*MMVolatEF*NtoN2O*kgtoGg</f>
        <v>3.1928676546757399E-2</v>
      </c>
      <c r="V1532" s="22">
        <f>Constants!$H64*'Activity data'!AO6*Constants!$H82*EF!$H207*MMVolatEF*NtoN2O*kgtoGg</f>
        <v>3.1876060082302253E-2</v>
      </c>
      <c r="W1532" s="22">
        <f>Constants!$H64*'Activity data'!AP6*Constants!$H82*EF!$H207*MMVolatEF*NtoN2O*kgtoGg</f>
        <v>3.1951289077807254E-2</v>
      </c>
      <c r="X1532" s="22">
        <f>Constants!$H64*'Activity data'!AQ6*Constants!$H82*EF!$H207*MMVolatEF*NtoN2O*kgtoGg</f>
        <v>3.2053511894857258E-2</v>
      </c>
      <c r="Y1532" s="22">
        <f>Constants!$H64*'Activity data'!AR6*Constants!$H82*EF!$H207*MMVolatEF*NtoN2O*kgtoGg</f>
        <v>3.2197171936481576E-2</v>
      </c>
      <c r="Z1532" s="22">
        <f>Constants!$H64*'Activity data'!AS6*Constants!$H82*EF!$H207*MMVolatEF*NtoN2O*kgtoGg</f>
        <v>3.2369932061727905E-2</v>
      </c>
      <c r="AA1532" s="22">
        <f>Constants!$H64*'Activity data'!AT6*Constants!$H82*EF!$H207*MMVolatEF*NtoN2O*kgtoGg</f>
        <v>3.2572451856518699E-2</v>
      </c>
      <c r="AB1532" s="22">
        <f>Constants!$H64*'Activity data'!AU6*Constants!$H82*EF!$H207*MMVolatEF*NtoN2O*kgtoGg</f>
        <v>3.2834365266488315E-2</v>
      </c>
      <c r="AC1532" s="22">
        <f>Constants!$H64*'Activity data'!AV6*Constants!$H82*EF!$H207*MMVolatEF*NtoN2O*kgtoGg</f>
        <v>3.3160984628871078E-2</v>
      </c>
      <c r="AD1532" s="22">
        <f>Constants!$H64*'Activity data'!AW6*Constants!$H82*EF!$H207*MMVolatEF*NtoN2O*kgtoGg</f>
        <v>3.3541092245070167E-2</v>
      </c>
      <c r="AE1532" s="22">
        <f>Constants!$H64*'Activity data'!AX6*Constants!$H82*EF!$H207*MMVolatEF*NtoN2O*kgtoGg</f>
        <v>3.3941891657229224E-2</v>
      </c>
      <c r="AF1532" s="22">
        <f>Constants!$H64*'Activity data'!AY6*Constants!$H82*EF!$H207*MMVolatEF*NtoN2O*kgtoGg</f>
        <v>3.4367560183402777E-2</v>
      </c>
      <c r="AG1532" s="22">
        <f>Constants!$H64*'Activity data'!AZ6*Constants!$H82*EF!$H207*MMVolatEF*NtoN2O*kgtoGg</f>
        <v>3.4858205362329822E-2</v>
      </c>
      <c r="AH1532" s="22">
        <f>Constants!$H64*'Activity data'!BA6*Constants!$H82*EF!$H207*MMVolatEF*NtoN2O*kgtoGg</f>
        <v>3.5377808176552963E-2</v>
      </c>
      <c r="AI1532" s="22">
        <f>Constants!$H64*'Activity data'!BB6*Constants!$H82*EF!$H207*MMVolatEF*NtoN2O*kgtoGg</f>
        <v>3.5928386119943707E-2</v>
      </c>
      <c r="AJ1532" s="22">
        <f>Constants!$H64*'Activity data'!BC6*Constants!$H82*EF!$H207*MMVolatEF*NtoN2O*kgtoGg</f>
        <v>3.6513690462089729E-2</v>
      </c>
      <c r="AK1532" s="22">
        <f>Constants!$H64*'Activity data'!BD6*Constants!$H82*EF!$H207*MMVolatEF*NtoN2O*kgtoGg</f>
        <v>3.712456893325726E-2</v>
      </c>
      <c r="AL1532" s="22">
        <f>Constants!$H64*'Activity data'!BE6*Constants!$H82*EF!$H207*MMVolatEF*NtoN2O*kgtoGg</f>
        <v>3.7741424968579497E-2</v>
      </c>
      <c r="AM1532" s="22">
        <f>Constants!$H64*'Activity data'!BF6*Constants!$H82*EF!$H207*MMVolatEF*NtoN2O*kgtoGg</f>
        <v>3.8356706724778505E-2</v>
      </c>
      <c r="AN1532" s="22">
        <f>Constants!$H64*'Activity data'!BG6*Constants!$H82*EF!$H207*MMVolatEF*NtoN2O*kgtoGg</f>
        <v>3.8998742475027541E-2</v>
      </c>
      <c r="AO1532" s="22">
        <f>Constants!$H64*'Activity data'!BH6*Constants!$H82*EF!$H207*MMVolatEF*NtoN2O*kgtoGg</f>
        <v>3.9626275719993685E-2</v>
      </c>
      <c r="AP1532" s="22">
        <f>Constants!$H64*'Activity data'!BI6*Constants!$H82*EF!$H207*MMVolatEF*NtoN2O*kgtoGg</f>
        <v>4.0275273492701505E-2</v>
      </c>
      <c r="AQ1532" s="22">
        <f>Constants!$H64*'Activity data'!BJ6*Constants!$H82*EF!$H207*MMVolatEF*NtoN2O*kgtoGg</f>
        <v>4.0954668341753923E-2</v>
      </c>
      <c r="AR1532" s="22">
        <f>Constants!$H64*'Activity data'!BK6*Constants!$H82*EF!$H207*MMVolatEF*NtoN2O*kgtoGg</f>
        <v>4.1666507434166944E-2</v>
      </c>
      <c r="AS1532" s="22">
        <f>Constants!$H64*'Activity data'!BL6*Constants!$H82*EF!$H207*MMVolatEF*NtoN2O*kgtoGg</f>
        <v>4.2412714033193875E-2</v>
      </c>
      <c r="AT1532" s="22">
        <f>Constants!$H64*'Activity data'!BM6*Constants!$H82*EF!$H207*MMVolatEF*NtoN2O*kgtoGg</f>
        <v>4.3139354709051191E-2</v>
      </c>
      <c r="AU1532" s="22">
        <f>Constants!$H64*'Activity data'!BN6*Constants!$H82*EF!$H207*MMVolatEF*NtoN2O*kgtoGg</f>
        <v>4.3900511237667632E-2</v>
      </c>
      <c r="AV1532" s="22">
        <f>Constants!$H64*'Activity data'!BO6*Constants!$H82*EF!$H207*MMVolatEF*NtoN2O*kgtoGg</f>
        <v>4.47169449563566E-2</v>
      </c>
      <c r="AW1532" s="22">
        <f>Constants!$H64*'Activity data'!BP6*Constants!$H82*EF!$H207*MMVolatEF*NtoN2O*kgtoGg</f>
        <v>4.5580744796745003E-2</v>
      </c>
    </row>
    <row r="1533" spans="1:49" x14ac:dyDescent="0.25">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2.8967336997006332E-4</v>
      </c>
      <c r="L1533" s="22">
        <f>Constants!$H65*'Activity data'!AE7*Constants!$H83*EF!$H208*MMVolatEF*NtoN2O*kgtoGg</f>
        <v>2.9129279224209421E-4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2.8958373044922991E-4</v>
      </c>
      <c r="T1533" s="22">
        <f>Constants!$H65*'Activity data'!AM7*Constants!$H83*EF!$H208*MMVolatEF*NtoN2O*kgtoGg</f>
        <v>2.9443625434717291E-4</v>
      </c>
      <c r="U1533" s="22">
        <f>Constants!$H65*'Activity data'!AN7*Constants!$H83*EF!$H208*MMVolatEF*NtoN2O*kgtoGg</f>
        <v>2.9596615953469285E-4</v>
      </c>
      <c r="V1533" s="22">
        <f>Constants!$H65*'Activity data'!AO7*Constants!$H83*EF!$H208*MMVolatEF*NtoN2O*kgtoGg</f>
        <v>2.9547842579194663E-4</v>
      </c>
      <c r="W1533" s="22">
        <f>Constants!$H65*'Activity data'!AP7*Constants!$H83*EF!$H208*MMVolatEF*NtoN2O*kgtoGg</f>
        <v>2.9617576872292145E-4</v>
      </c>
      <c r="X1533" s="22">
        <f>Constants!$H65*'Activity data'!AQ7*Constants!$H83*EF!$H208*MMVolatEF*NtoN2O*kgtoGg</f>
        <v>2.9712333366614126E-4</v>
      </c>
      <c r="Y1533" s="22">
        <f>Constants!$H65*'Activity data'!AR7*Constants!$H83*EF!$H208*MMVolatEF*NtoN2O*kgtoGg</f>
        <v>2.9845500523529884E-4</v>
      </c>
      <c r="Z1533" s="22">
        <f>Constants!$H65*'Activity data'!AS7*Constants!$H83*EF!$H208*MMVolatEF*NtoN2O*kgtoGg</f>
        <v>3.0005642303020818E-4</v>
      </c>
      <c r="AA1533" s="22">
        <f>Constants!$H65*'Activity data'!AT7*Constants!$H83*EF!$H208*MMVolatEF*NtoN2O*kgtoGg</f>
        <v>3.0193370115059038E-4</v>
      </c>
      <c r="AB1533" s="22">
        <f>Constants!$H65*'Activity data'!AU7*Constants!$H83*EF!$H208*MMVolatEF*NtoN2O*kgtoGg</f>
        <v>3.0436153451116911E-4</v>
      </c>
      <c r="AC1533" s="22">
        <f>Constants!$H65*'Activity data'!AV7*Constants!$H83*EF!$H208*MMVolatEF*NtoN2O*kgtoGg</f>
        <v>3.0738916636971264E-4</v>
      </c>
      <c r="AD1533" s="22">
        <f>Constants!$H65*'Activity data'!AW7*Constants!$H83*EF!$H208*MMVolatEF*NtoN2O*kgtoGg</f>
        <v>3.1091261311237938E-4</v>
      </c>
      <c r="AE1533" s="22">
        <f>Constants!$H65*'Activity data'!AX7*Constants!$H83*EF!$H208*MMVolatEF*NtoN2O*kgtoGg</f>
        <v>3.1462786459130501E-4</v>
      </c>
      <c r="AF1533" s="22">
        <f>Constants!$H65*'Activity data'!AY7*Constants!$H83*EF!$H208*MMVolatEF*NtoN2O*kgtoGg</f>
        <v>3.1857364288693482E-4</v>
      </c>
      <c r="AG1533" s="22">
        <f>Constants!$H65*'Activity data'!AZ7*Constants!$H83*EF!$H208*MMVolatEF*NtoN2O*kgtoGg</f>
        <v>3.2312172896524743E-4</v>
      </c>
      <c r="AH1533" s="22">
        <f>Constants!$H65*'Activity data'!BA7*Constants!$H83*EF!$H208*MMVolatEF*NtoN2O*kgtoGg</f>
        <v>3.2793824082986636E-4</v>
      </c>
      <c r="AI1533" s="22">
        <f>Constants!$H65*'Activity data'!BB7*Constants!$H83*EF!$H208*MMVolatEF*NtoN2O*kgtoGg</f>
        <v>3.3304187984826517E-4</v>
      </c>
      <c r="AJ1533" s="22">
        <f>Constants!$H65*'Activity data'!BC7*Constants!$H83*EF!$H208*MMVolatEF*NtoN2O*kgtoGg</f>
        <v>3.3846741880069422E-4</v>
      </c>
      <c r="AK1533" s="22">
        <f>Constants!$H65*'Activity data'!BD7*Constants!$H83*EF!$H208*MMVolatEF*NtoN2O*kgtoGg</f>
        <v>3.4413001977913151E-4</v>
      </c>
      <c r="AL1533" s="22">
        <f>Constants!$H65*'Activity data'!BE7*Constants!$H83*EF!$H208*MMVolatEF*NtoN2O*kgtoGg</f>
        <v>3.498480304048698E-4</v>
      </c>
      <c r="AM1533" s="22">
        <f>Constants!$H65*'Activity data'!BF7*Constants!$H83*EF!$H208*MMVolatEF*NtoN2O*kgtoGg</f>
        <v>3.5555144808794561E-4</v>
      </c>
      <c r="AN1533" s="22">
        <f>Constants!$H65*'Activity data'!BG7*Constants!$H83*EF!$H208*MMVolatEF*NtoN2O*kgtoGg</f>
        <v>3.6150286467757182E-4</v>
      </c>
      <c r="AO1533" s="22">
        <f>Constants!$H65*'Activity data'!BH7*Constants!$H83*EF!$H208*MMVolatEF*NtoN2O*kgtoGg</f>
        <v>3.6731984879907097E-4</v>
      </c>
      <c r="AP1533" s="22">
        <f>Constants!$H65*'Activity data'!BI7*Constants!$H83*EF!$H208*MMVolatEF*NtoN2O*kgtoGg</f>
        <v>3.7333580057375906E-4</v>
      </c>
      <c r="AQ1533" s="22">
        <f>Constants!$H65*'Activity data'!BJ7*Constants!$H83*EF!$H208*MMVolatEF*NtoN2O*kgtoGg</f>
        <v>3.7963352118197886E-4</v>
      </c>
      <c r="AR1533" s="22">
        <f>Constants!$H65*'Activity data'!BK7*Constants!$H83*EF!$H208*MMVolatEF*NtoN2O*kgtoGg</f>
        <v>3.8623198704947618E-4</v>
      </c>
      <c r="AS1533" s="22">
        <f>Constants!$H65*'Activity data'!BL7*Constants!$H83*EF!$H208*MMVolatEF*NtoN2O*kgtoGg</f>
        <v>3.931490260632925E-4</v>
      </c>
      <c r="AT1533" s="22">
        <f>Constants!$H65*'Activity data'!BM7*Constants!$H83*EF!$H208*MMVolatEF*NtoN2O*kgtoGg</f>
        <v>3.998846967347731E-4</v>
      </c>
      <c r="AU1533" s="22">
        <f>Constants!$H65*'Activity data'!BN7*Constants!$H83*EF!$H208*MMVolatEF*NtoN2O*kgtoGg</f>
        <v>4.0694031566246226E-4</v>
      </c>
      <c r="AV1533" s="22">
        <f>Constants!$H65*'Activity data'!BO7*Constants!$H83*EF!$H208*MMVolatEF*NtoN2O*kgtoGg</f>
        <v>4.1450833220336525E-4</v>
      </c>
      <c r="AW1533" s="22">
        <f>Constants!$H65*'Activity data'!BP7*Constants!$H83*EF!$H208*MMVolatEF*NtoN2O*kgtoGg</f>
        <v>4.2251541389345802E-4</v>
      </c>
    </row>
    <row r="1534" spans="1:49" x14ac:dyDescent="0.25">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2.886579753167189E-3</v>
      </c>
      <c r="S1534" s="22">
        <f>Constants!$H66*'Activity data'!AL8*Constants!$H84*EF!$H209*MMVolatEF*NtoN2O*kgtoGg</f>
        <v>2.561573125170372E-3</v>
      </c>
      <c r="T1534" s="22">
        <f>Constants!$H66*'Activity data'!AM8*Constants!$H84*EF!$H209*MMVolatEF*NtoN2O*kgtoGg</f>
        <v>2.6573888031233691E-3</v>
      </c>
      <c r="U1534" s="22">
        <f>Constants!$H66*'Activity data'!AN8*Constants!$H84*EF!$H209*MMVolatEF*NtoN2O*kgtoGg</f>
        <v>2.6631991538866259E-3</v>
      </c>
      <c r="V1534" s="22">
        <f>Constants!$H66*'Activity data'!AO8*Constants!$H84*EF!$H209*MMVolatEF*NtoN2O*kgtoGg</f>
        <v>2.6123716322679351E-3</v>
      </c>
      <c r="W1534" s="22">
        <f>Constants!$H66*'Activity data'!AP8*Constants!$H84*EF!$H209*MMVolatEF*NtoN2O*kgtoGg</f>
        <v>2.5888726175211374E-3</v>
      </c>
      <c r="X1534" s="22">
        <f>Constants!$H66*'Activity data'!AQ8*Constants!$H84*EF!$H209*MMVolatEF*NtoN2O*kgtoGg</f>
        <v>2.5691490530919642E-3</v>
      </c>
      <c r="Y1534" s="22">
        <f>Constants!$H66*'Activity data'!AR8*Constants!$H84*EF!$H209*MMVolatEF*NtoN2O*kgtoGg</f>
        <v>2.5599180074547933E-3</v>
      </c>
      <c r="Z1534" s="22">
        <f>Constants!$H66*'Activity data'!AS8*Constants!$H84*EF!$H209*MMVolatEF*NtoN2O*kgtoGg</f>
        <v>2.5577021821962501E-3</v>
      </c>
      <c r="AA1534" s="22">
        <f>Constants!$H66*'Activity data'!AT8*Constants!$H84*EF!$H209*MMVolatEF*NtoN2O*kgtoGg</f>
        <v>2.5623678955233203E-3</v>
      </c>
      <c r="AB1534" s="22">
        <f>Constants!$H66*'Activity data'!AU8*Constants!$H84*EF!$H209*MMVolatEF*NtoN2O*kgtoGg</f>
        <v>2.5802855740547697E-3</v>
      </c>
      <c r="AC1534" s="22">
        <f>Constants!$H66*'Activity data'!AV8*Constants!$H84*EF!$H209*MMVolatEF*NtoN2O*kgtoGg</f>
        <v>2.6119490207208466E-3</v>
      </c>
      <c r="AD1534" s="22">
        <f>Constants!$H66*'Activity data'!AW8*Constants!$H84*EF!$H209*MMVolatEF*NtoN2O*kgtoGg</f>
        <v>2.631945928810003E-3</v>
      </c>
      <c r="AE1534" s="22">
        <f>Constants!$H66*'Activity data'!AX8*Constants!$H84*EF!$H209*MMVolatEF*NtoN2O*kgtoGg</f>
        <v>2.65369011767352E-3</v>
      </c>
      <c r="AF1534" s="22">
        <f>Constants!$H66*'Activity data'!AY8*Constants!$H84*EF!$H209*MMVolatEF*NtoN2O*kgtoGg</f>
        <v>2.6777749237313323E-3</v>
      </c>
      <c r="AG1534" s="22">
        <f>Constants!$H66*'Activity data'!AZ8*Constants!$H84*EF!$H209*MMVolatEF*NtoN2O*kgtoGg</f>
        <v>2.7121503816495787E-3</v>
      </c>
      <c r="AH1534" s="22">
        <f>Constants!$H66*'Activity data'!BA8*Constants!$H84*EF!$H209*MMVolatEF*NtoN2O*kgtoGg</f>
        <v>2.7486800957923626E-3</v>
      </c>
      <c r="AI1534" s="22">
        <f>Constants!$H66*'Activity data'!BB8*Constants!$H84*EF!$H209*MMVolatEF*NtoN2O*kgtoGg</f>
        <v>2.7873396240884825E-3</v>
      </c>
      <c r="AJ1534" s="22">
        <f>Constants!$H66*'Activity data'!BC8*Constants!$H84*EF!$H209*MMVolatEF*NtoN2O*kgtoGg</f>
        <v>2.828530552027387E-3</v>
      </c>
      <c r="AK1534" s="22">
        <f>Constants!$H66*'Activity data'!BD8*Constants!$H84*EF!$H209*MMVolatEF*NtoN2O*kgtoGg</f>
        <v>2.8702353597962913E-3</v>
      </c>
      <c r="AL1534" s="22">
        <f>Constants!$H66*'Activity data'!BE8*Constants!$H84*EF!$H209*MMVolatEF*NtoN2O*kgtoGg</f>
        <v>2.9086130464932147E-3</v>
      </c>
      <c r="AM1534" s="22">
        <f>Constants!$H66*'Activity data'!BF8*Constants!$H84*EF!$H209*MMVolatEF*NtoN2O*kgtoGg</f>
        <v>2.9422913060240421E-3</v>
      </c>
      <c r="AN1534" s="22">
        <f>Constants!$H66*'Activity data'!BG8*Constants!$H84*EF!$H209*MMVolatEF*NtoN2O*kgtoGg</f>
        <v>2.9913918565660342E-3</v>
      </c>
      <c r="AO1534" s="22">
        <f>Constants!$H66*'Activity data'!BH8*Constants!$H84*EF!$H209*MMVolatEF*NtoN2O*kgtoGg</f>
        <v>3.0344953637258185E-3</v>
      </c>
      <c r="AP1534" s="22">
        <f>Constants!$H66*'Activity data'!BI8*Constants!$H84*EF!$H209*MMVolatEF*NtoN2O*kgtoGg</f>
        <v>3.0778133248351137E-3</v>
      </c>
      <c r="AQ1534" s="22">
        <f>Constants!$H66*'Activity data'!BJ8*Constants!$H84*EF!$H209*MMVolatEF*NtoN2O*kgtoGg</f>
        <v>3.1226203867550789E-3</v>
      </c>
      <c r="AR1534" s="22">
        <f>Constants!$H66*'Activity data'!BK8*Constants!$H84*EF!$H209*MMVolatEF*NtoN2O*kgtoGg</f>
        <v>3.1690178073415665E-3</v>
      </c>
      <c r="AS1534" s="22">
        <f>Constants!$H66*'Activity data'!BL8*Constants!$H84*EF!$H209*MMVolatEF*NtoN2O*kgtoGg</f>
        <v>3.2170655273764969E-3</v>
      </c>
      <c r="AT1534" s="22">
        <f>Constants!$H66*'Activity data'!BM8*Constants!$H84*EF!$H209*MMVolatEF*NtoN2O*kgtoGg</f>
        <v>3.2582492816302425E-3</v>
      </c>
      <c r="AU1534" s="22">
        <f>Constants!$H66*'Activity data'!BN8*Constants!$H84*EF!$H209*MMVolatEF*NtoN2O*kgtoGg</f>
        <v>3.3008552178878142E-3</v>
      </c>
      <c r="AV1534" s="22">
        <f>Constants!$H66*'Activity data'!BO8*Constants!$H84*EF!$H209*MMVolatEF*NtoN2O*kgtoGg</f>
        <v>3.3476020912604309E-3</v>
      </c>
      <c r="AW1534" s="22">
        <f>Constants!$H66*'Activity data'!BP8*Constants!$H84*EF!$H209*MMVolatEF*NtoN2O*kgtoGg</f>
        <v>3.3969096406476058E-3</v>
      </c>
    </row>
    <row r="1535" spans="1:49" x14ac:dyDescent="0.25">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1.4369412471908503E-2</v>
      </c>
      <c r="S1535" s="22">
        <f>Constants!$H67*'Activity data'!AL9*Constants!$H85*EF!$H210*MMVolatEF*NtoN2O*kgtoGg</f>
        <v>1.2751527399214348E-2</v>
      </c>
      <c r="T1535" s="22">
        <f>Constants!$H67*'Activity data'!AM9*Constants!$H85*EF!$H210*MMVolatEF*NtoN2O*kgtoGg</f>
        <v>1.3228498456837644E-2</v>
      </c>
      <c r="U1535" s="22">
        <f>Constants!$H67*'Activity data'!AN9*Constants!$H85*EF!$H210*MMVolatEF*NtoN2O*kgtoGg</f>
        <v>1.3257422420096273E-2</v>
      </c>
      <c r="V1535" s="22">
        <f>Constants!$H67*'Activity data'!AO9*Constants!$H85*EF!$H210*MMVolatEF*NtoN2O*kgtoGg</f>
        <v>1.3004402692419443E-2</v>
      </c>
      <c r="W1535" s="22">
        <f>Constants!$H67*'Activity data'!AP9*Constants!$H85*EF!$H210*MMVolatEF*NtoN2O*kgtoGg</f>
        <v>1.2887424446725831E-2</v>
      </c>
      <c r="X1535" s="22">
        <f>Constants!$H67*'Activity data'!AQ9*Constants!$H85*EF!$H210*MMVolatEF*NtoN2O*kgtoGg</f>
        <v>1.2789240416858616E-2</v>
      </c>
      <c r="Y1535" s="22">
        <f>Constants!$H67*'Activity data'!AR9*Constants!$H85*EF!$H210*MMVolatEF*NtoN2O*kgtoGg</f>
        <v>1.2743288212641162E-2</v>
      </c>
      <c r="Z1535" s="22">
        <f>Constants!$H67*'Activity data'!AS9*Constants!$H85*EF!$H210*MMVolatEF*NtoN2O*kgtoGg</f>
        <v>1.2732257820333192E-2</v>
      </c>
      <c r="AA1535" s="22">
        <f>Constants!$H67*'Activity data'!AT9*Constants!$H85*EF!$H210*MMVolatEF*NtoN2O*kgtoGg</f>
        <v>1.2755483771114141E-2</v>
      </c>
      <c r="AB1535" s="22">
        <f>Constants!$H67*'Activity data'!AU9*Constants!$H85*EF!$H210*MMVolatEF*NtoN2O*kgtoGg</f>
        <v>1.2844678089433244E-2</v>
      </c>
      <c r="AC1535" s="22">
        <f>Constants!$H67*'Activity data'!AV9*Constants!$H85*EF!$H210*MMVolatEF*NtoN2O*kgtoGg</f>
        <v>1.3002298929435295E-2</v>
      </c>
      <c r="AD1535" s="22">
        <f>Constants!$H67*'Activity data'!AW9*Constants!$H85*EF!$H210*MMVolatEF*NtoN2O*kgtoGg</f>
        <v>1.3101843665790022E-2</v>
      </c>
      <c r="AE1535" s="22">
        <f>Constants!$H67*'Activity data'!AX9*Constants!$H85*EF!$H210*MMVolatEF*NtoN2O*kgtoGg</f>
        <v>1.3210086377013973E-2</v>
      </c>
      <c r="AF1535" s="22">
        <f>Constants!$H67*'Activity data'!AY9*Constants!$H85*EF!$H210*MMVolatEF*NtoN2O*kgtoGg</f>
        <v>1.3329980695600136E-2</v>
      </c>
      <c r="AG1535" s="22">
        <f>Constants!$H67*'Activity data'!AZ9*Constants!$H85*EF!$H210*MMVolatEF*NtoN2O*kgtoGg</f>
        <v>1.3501101944959713E-2</v>
      </c>
      <c r="AH1535" s="22">
        <f>Constants!$H67*'Activity data'!BA9*Constants!$H85*EF!$H210*MMVolatEF*NtoN2O*kgtoGg</f>
        <v>1.368294709558222E-2</v>
      </c>
      <c r="AI1535" s="22">
        <f>Constants!$H67*'Activity data'!BB9*Constants!$H85*EF!$H210*MMVolatEF*NtoN2O*kgtoGg</f>
        <v>1.3875394474680914E-2</v>
      </c>
      <c r="AJ1535" s="22">
        <f>Constants!$H67*'Activity data'!BC9*Constants!$H85*EF!$H210*MMVolatEF*NtoN2O*kgtoGg</f>
        <v>1.4080443177390526E-2</v>
      </c>
      <c r="AK1535" s="22">
        <f>Constants!$H67*'Activity data'!BD9*Constants!$H85*EF!$H210*MMVolatEF*NtoN2O*kgtoGg</f>
        <v>1.4288049977180313E-2</v>
      </c>
      <c r="AL1535" s="22">
        <f>Constants!$H67*'Activity data'!BE9*Constants!$H85*EF!$H210*MMVolatEF*NtoN2O*kgtoGg</f>
        <v>1.4479094346995732E-2</v>
      </c>
      <c r="AM1535" s="22">
        <f>Constants!$H67*'Activity data'!BF9*Constants!$H85*EF!$H210*MMVolatEF*NtoN2O*kgtoGg</f>
        <v>1.4646744938323915E-2</v>
      </c>
      <c r="AN1535" s="22">
        <f>Constants!$H67*'Activity data'!BG9*Constants!$H85*EF!$H210*MMVolatEF*NtoN2O*kgtoGg</f>
        <v>1.4891167792936389E-2</v>
      </c>
      <c r="AO1535" s="22">
        <f>Constants!$H67*'Activity data'!BH9*Constants!$H85*EF!$H210*MMVolatEF*NtoN2O*kgtoGg</f>
        <v>1.5105737327239122E-2</v>
      </c>
      <c r="AP1535" s="22">
        <f>Constants!$H67*'Activity data'!BI9*Constants!$H85*EF!$H210*MMVolatEF*NtoN2O*kgtoGg</f>
        <v>1.5321374414674033E-2</v>
      </c>
      <c r="AQ1535" s="22">
        <f>Constants!$H67*'Activity data'!BJ9*Constants!$H85*EF!$H210*MMVolatEF*NtoN2O*kgtoGg</f>
        <v>1.5544424255467754E-2</v>
      </c>
      <c r="AR1535" s="22">
        <f>Constants!$H67*'Activity data'!BK9*Constants!$H85*EF!$H210*MMVolatEF*NtoN2O*kgtoGg</f>
        <v>1.5775390911874305E-2</v>
      </c>
      <c r="AS1535" s="22">
        <f>Constants!$H67*'Activity data'!BL9*Constants!$H85*EF!$H210*MMVolatEF*NtoN2O*kgtoGg</f>
        <v>1.6014572769489414E-2</v>
      </c>
      <c r="AT1535" s="22">
        <f>Constants!$H67*'Activity data'!BM9*Constants!$H85*EF!$H210*MMVolatEF*NtoN2O*kgtoGg</f>
        <v>1.6219585761548434E-2</v>
      </c>
      <c r="AU1535" s="22">
        <f>Constants!$H67*'Activity data'!BN9*Constants!$H85*EF!$H210*MMVolatEF*NtoN2O*kgtoGg</f>
        <v>1.6431678384717829E-2</v>
      </c>
      <c r="AV1535" s="22">
        <f>Constants!$H67*'Activity data'!BO9*Constants!$H85*EF!$H210*MMVolatEF*NtoN2O*kgtoGg</f>
        <v>1.6664384619328593E-2</v>
      </c>
      <c r="AW1535" s="22">
        <f>Constants!$H67*'Activity data'!BP9*Constants!$H85*EF!$H210*MMVolatEF*NtoN2O*kgtoGg</f>
        <v>1.6909837915516202E-2</v>
      </c>
    </row>
    <row r="1536" spans="1:49" x14ac:dyDescent="0.25">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0.17476418316081965</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0.18434967364231722</v>
      </c>
      <c r="R1536" s="22">
        <f>Constants!$H68*'Activity data'!AK10*Constants!$H86*EF!$H211*MMVolatEF*NtoN2O*kgtoGg</f>
        <v>0.18794438918293385</v>
      </c>
      <c r="S1536" s="22">
        <f>Constants!$H68*'Activity data'!AL10*Constants!$H86*EF!$H211*MMVolatEF*NtoN2O*kgtoGg</f>
        <v>0.17352394422071399</v>
      </c>
      <c r="T1536" s="22">
        <f>Constants!$H68*'Activity data'!AM10*Constants!$H86*EF!$H211*MMVolatEF*NtoN2O*kgtoGg</f>
        <v>0.18435164659614559</v>
      </c>
      <c r="U1536" s="22">
        <f>Constants!$H68*'Activity data'!AN10*Constants!$H86*EF!$H211*MMVolatEF*NtoN2O*kgtoGg</f>
        <v>0.18914484441955828</v>
      </c>
      <c r="V1536" s="22">
        <f>Constants!$H68*'Activity data'!AO10*Constants!$H86*EF!$H211*MMVolatEF*NtoN2O*kgtoGg</f>
        <v>0.18988761188909178</v>
      </c>
      <c r="W1536" s="22">
        <f>Constants!$H68*'Activity data'!AP10*Constants!$H86*EF!$H211*MMVolatEF*NtoN2O*kgtoGg</f>
        <v>0.1925422192598249</v>
      </c>
      <c r="X1536" s="22">
        <f>Constants!$H68*'Activity data'!AQ10*Constants!$H86*EF!$H211*MMVolatEF*NtoN2O*kgtoGg</f>
        <v>0.19545684699031254</v>
      </c>
      <c r="Y1536" s="22">
        <f>Constants!$H68*'Activity data'!AR10*Constants!$H86*EF!$H211*MMVolatEF*NtoN2O*kgtoGg</f>
        <v>0.1991753377978808</v>
      </c>
      <c r="Z1536" s="22">
        <f>Constants!$H68*'Activity data'!AS10*Constants!$H86*EF!$H211*MMVolatEF*NtoN2O*kgtoGg</f>
        <v>0.20347786196208481</v>
      </c>
      <c r="AA1536" s="22">
        <f>Constants!$H68*'Activity data'!AT10*Constants!$H86*EF!$H211*MMVolatEF*NtoN2O*kgtoGg</f>
        <v>0.20839321105778491</v>
      </c>
      <c r="AB1536" s="22">
        <f>Constants!$H68*'Activity data'!AU10*Constants!$H86*EF!$H211*MMVolatEF*NtoN2O*kgtoGg</f>
        <v>0.21449085527974951</v>
      </c>
      <c r="AC1536" s="22">
        <f>Constants!$H68*'Activity data'!AV10*Constants!$H86*EF!$H211*MMVolatEF*NtoN2O*kgtoGg</f>
        <v>0.2218885792235257</v>
      </c>
      <c r="AD1536" s="22">
        <f>Constants!$H68*'Activity data'!AW10*Constants!$H86*EF!$H211*MMVolatEF*NtoN2O*kgtoGg</f>
        <v>0.23100210550788483</v>
      </c>
      <c r="AE1536" s="22">
        <f>Constants!$H68*'Activity data'!AX10*Constants!$H86*EF!$H211*MMVolatEF*NtoN2O*kgtoGg</f>
        <v>0.24064931413892085</v>
      </c>
      <c r="AF1536" s="22">
        <f>Constants!$H68*'Activity data'!AY10*Constants!$H86*EF!$H211*MMVolatEF*NtoN2O*kgtoGg</f>
        <v>0.25092249902987085</v>
      </c>
      <c r="AG1536" s="22">
        <f>Constants!$H68*'Activity data'!AZ10*Constants!$H86*EF!$H211*MMVolatEF*NtoN2O*kgtoGg</f>
        <v>0.26263639404447886</v>
      </c>
      <c r="AH1536" s="22">
        <f>Constants!$H68*'Activity data'!BA10*Constants!$H86*EF!$H211*MMVolatEF*NtoN2O*kgtoGg</f>
        <v>0.27510228640652162</v>
      </c>
      <c r="AI1536" s="22">
        <f>Constants!$H68*'Activity data'!BB10*Constants!$H86*EF!$H211*MMVolatEF*NtoN2O*kgtoGg</f>
        <v>0.28837044821239044</v>
      </c>
      <c r="AJ1536" s="22">
        <f>Constants!$H68*'Activity data'!BC10*Constants!$H86*EF!$H211*MMVolatEF*NtoN2O*kgtoGg</f>
        <v>0.30254039848695968</v>
      </c>
      <c r="AK1536" s="22">
        <f>Constants!$H68*'Activity data'!BD10*Constants!$H86*EF!$H211*MMVolatEF*NtoN2O*kgtoGg</f>
        <v>0.31745434421543811</v>
      </c>
      <c r="AL1536" s="22">
        <f>Constants!$H68*'Activity data'!BE10*Constants!$H86*EF!$H211*MMVolatEF*NtoN2O*kgtoGg</f>
        <v>0.33272051191152302</v>
      </c>
      <c r="AM1536" s="22">
        <f>Constants!$H68*'Activity data'!BF10*Constants!$H86*EF!$H211*MMVolatEF*NtoN2O*kgtoGg</f>
        <v>0.3481824677377201</v>
      </c>
      <c r="AN1536" s="22">
        <f>Constants!$H68*'Activity data'!BG10*Constants!$H86*EF!$H211*MMVolatEF*NtoN2O*kgtoGg</f>
        <v>0.36398088126307615</v>
      </c>
      <c r="AO1536" s="22">
        <f>Constants!$H68*'Activity data'!BH10*Constants!$H86*EF!$H211*MMVolatEF*NtoN2O*kgtoGg</f>
        <v>0.37967934690477179</v>
      </c>
      <c r="AP1536" s="22">
        <f>Constants!$H68*'Activity data'!BI10*Constants!$H86*EF!$H211*MMVolatEF*NtoN2O*kgtoGg</f>
        <v>0.39604503544132569</v>
      </c>
      <c r="AQ1536" s="22">
        <f>Constants!$H68*'Activity data'!BJ10*Constants!$H86*EF!$H211*MMVolatEF*NtoN2O*kgtoGg</f>
        <v>0.41328082540931393</v>
      </c>
      <c r="AR1536" s="22">
        <f>Constants!$H68*'Activity data'!BK10*Constants!$H86*EF!$H211*MMVolatEF*NtoN2O*kgtoGg</f>
        <v>0.43145142353978966</v>
      </c>
      <c r="AS1536" s="22">
        <f>Constants!$H68*'Activity data'!BL10*Constants!$H86*EF!$H211*MMVolatEF*NtoN2O*kgtoGg</f>
        <v>0.45062073800901142</v>
      </c>
      <c r="AT1536" s="22">
        <f>Constants!$H68*'Activity data'!BM10*Constants!$H86*EF!$H211*MMVolatEF*NtoN2O*kgtoGg</f>
        <v>0.46962159400520392</v>
      </c>
      <c r="AU1536" s="22">
        <f>Constants!$H68*'Activity data'!BN10*Constants!$H86*EF!$H211*MMVolatEF*NtoN2O*kgtoGg</f>
        <v>0.48963990936693613</v>
      </c>
      <c r="AV1536" s="22">
        <f>Constants!$H68*'Activity data'!BO10*Constants!$H86*EF!$H211*MMVolatEF*NtoN2O*kgtoGg</f>
        <v>0.51115265692741996</v>
      </c>
      <c r="AW1536" s="22">
        <f>Constants!$H68*'Activity data'!BP10*Constants!$H86*EF!$H211*MMVolatEF*NtoN2O*kgtoGg</f>
        <v>0.53401448171489141</v>
      </c>
    </row>
    <row r="1537" spans="1:49" x14ac:dyDescent="0.25">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1.1888455997286118E-4</v>
      </c>
      <c r="T1537" s="22">
        <f>Constants!$H69*'Activity data'!AM11*Constants!$H87*EF!$H212*MMVolatEF*NtoN2O*kgtoGg</f>
        <v>1.1896261577939745E-4</v>
      </c>
      <c r="U1537" s="22">
        <f>Constants!$H69*'Activity data'!AN11*Constants!$H87*EF!$H212*MMVolatEF*NtoN2O*kgtoGg</f>
        <v>1.1892218599760219E-4</v>
      </c>
      <c r="V1537" s="22">
        <f>Constants!$H69*'Activity data'!AO11*Constants!$H87*EF!$H212*MMVolatEF*NtoN2O*kgtoGg</f>
        <v>1.1891064770528544E-4</v>
      </c>
      <c r="W1537" s="22">
        <f>Constants!$H69*'Activity data'!AP11*Constants!$H87*EF!$H212*MMVolatEF*NtoN2O*kgtoGg</f>
        <v>1.1903395070385184E-4</v>
      </c>
      <c r="X1537" s="22">
        <f>Constants!$H69*'Activity data'!AQ11*Constants!$H87*EF!$H212*MMVolatEF*NtoN2O*kgtoGg</f>
        <v>1.1923395119710909E-4</v>
      </c>
      <c r="Y1537" s="22">
        <f>Constants!$H69*'Activity data'!AR11*Constants!$H87*EF!$H212*MMVolatEF*NtoN2O*kgtoGg</f>
        <v>1.1942411379575778E-4</v>
      </c>
      <c r="Z1537" s="22">
        <f>Constants!$H69*'Activity data'!AS11*Constants!$H87*EF!$H212*MMVolatEF*NtoN2O*kgtoGg</f>
        <v>1.1960643697150083E-4</v>
      </c>
      <c r="AA1537" s="22">
        <f>Constants!$H69*'Activity data'!AT11*Constants!$H87*EF!$H212*MMVolatEF*NtoN2O*kgtoGg</f>
        <v>1.1978007317047797E-4</v>
      </c>
      <c r="AB1537" s="22">
        <f>Constants!$H69*'Activity data'!AU11*Constants!$H87*EF!$H212*MMVolatEF*NtoN2O*kgtoGg</f>
        <v>1.1994892516148624E-4</v>
      </c>
      <c r="AC1537" s="22">
        <f>Constants!$H69*'Activity data'!AV11*Constants!$H87*EF!$H212*MMVolatEF*NtoN2O*kgtoGg</f>
        <v>1.2011612727676896E-4</v>
      </c>
      <c r="AD1537" s="22">
        <f>Constants!$H69*'Activity data'!AW11*Constants!$H87*EF!$H212*MMVolatEF*NtoN2O*kgtoGg</f>
        <v>1.2028086074895928E-4</v>
      </c>
      <c r="AE1537" s="22">
        <f>Constants!$H69*'Activity data'!AX11*Constants!$H87*EF!$H212*MMVolatEF*NtoN2O*kgtoGg</f>
        <v>1.2044336569342393E-4</v>
      </c>
      <c r="AF1537" s="22">
        <f>Constants!$H69*'Activity data'!AY11*Constants!$H87*EF!$H212*MMVolatEF*NtoN2O*kgtoGg</f>
        <v>1.2060435109292993E-4</v>
      </c>
      <c r="AG1537" s="22">
        <f>Constants!$H69*'Activity data'!AZ11*Constants!$H87*EF!$H212*MMVolatEF*NtoN2O*kgtoGg</f>
        <v>1.2076479279582561E-4</v>
      </c>
      <c r="AH1537" s="22">
        <f>Constants!$H69*'Activity data'!BA11*Constants!$H87*EF!$H212*MMVolatEF*NtoN2O*kgtoGg</f>
        <v>1.209233564851354E-4</v>
      </c>
      <c r="AI1537" s="22">
        <f>Constants!$H69*'Activity data'!BB11*Constants!$H87*EF!$H212*MMVolatEF*NtoN2O*kgtoGg</f>
        <v>1.210820496781512E-4</v>
      </c>
      <c r="AJ1537" s="22">
        <f>Constants!$H69*'Activity data'!BC11*Constants!$H87*EF!$H212*MMVolatEF*NtoN2O*kgtoGg</f>
        <v>1.2123921402019596E-4</v>
      </c>
      <c r="AK1537" s="22">
        <f>Constants!$H69*'Activity data'!BD11*Constants!$H87*EF!$H212*MMVolatEF*NtoN2O*kgtoGg</f>
        <v>1.2139085367547188E-4</v>
      </c>
      <c r="AL1537" s="22">
        <f>Constants!$H69*'Activity data'!BE11*Constants!$H87*EF!$H212*MMVolatEF*NtoN2O*kgtoGg</f>
        <v>1.2153554376658857E-4</v>
      </c>
      <c r="AM1537" s="22">
        <f>Constants!$H69*'Activity data'!BF11*Constants!$H87*EF!$H212*MMVolatEF*NtoN2O*kgtoGg</f>
        <v>1.2167338249519188E-4</v>
      </c>
      <c r="AN1537" s="22">
        <f>Constants!$H69*'Activity data'!BG11*Constants!$H87*EF!$H212*MMVolatEF*NtoN2O*kgtoGg</f>
        <v>1.2180709588138769E-4</v>
      </c>
      <c r="AO1537" s="22">
        <f>Constants!$H69*'Activity data'!BH11*Constants!$H87*EF!$H212*MMVolatEF*NtoN2O*kgtoGg</f>
        <v>1.2193147057438729E-4</v>
      </c>
      <c r="AP1537" s="22">
        <f>Constants!$H69*'Activity data'!BI11*Constants!$H87*EF!$H212*MMVolatEF*NtoN2O*kgtoGg</f>
        <v>1.2204743883303182E-4</v>
      </c>
      <c r="AQ1537" s="22">
        <f>Constants!$H69*'Activity data'!BJ11*Constants!$H87*EF!$H212*MMVolatEF*NtoN2O*kgtoGg</f>
        <v>1.2215539113774243E-4</v>
      </c>
      <c r="AR1537" s="22">
        <f>Constants!$H69*'Activity data'!BK11*Constants!$H87*EF!$H212*MMVolatEF*NtoN2O*kgtoGg</f>
        <v>1.2225368568590832E-4</v>
      </c>
      <c r="AS1537" s="22">
        <f>Constants!$H69*'Activity data'!BL11*Constants!$H87*EF!$H212*MMVolatEF*NtoN2O*kgtoGg</f>
        <v>1.2234051689113715E-4</v>
      </c>
      <c r="AT1537" s="22">
        <f>Constants!$H69*'Activity data'!BM11*Constants!$H87*EF!$H212*MMVolatEF*NtoN2O*kgtoGg</f>
        <v>1.2241192155130047E-4</v>
      </c>
      <c r="AU1537" s="22">
        <f>Constants!$H69*'Activity data'!BN11*Constants!$H87*EF!$H212*MMVolatEF*NtoN2O*kgtoGg</f>
        <v>1.2247195550900628E-4</v>
      </c>
      <c r="AV1537" s="22">
        <f>Constants!$H69*'Activity data'!BO11*Constants!$H87*EF!$H212*MMVolatEF*NtoN2O*kgtoGg</f>
        <v>1.2252227431416789E-4</v>
      </c>
      <c r="AW1537" s="22">
        <f>Constants!$H69*'Activity data'!BP11*Constants!$H87*EF!$H212*MMVolatEF*NtoN2O*kgtoGg</f>
        <v>1.2256050316428917E-4</v>
      </c>
    </row>
    <row r="1538" spans="1:49" x14ac:dyDescent="0.25">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8.1584709877445701E-4</v>
      </c>
      <c r="T1538" s="22">
        <f>Constants!$H70*'Activity data'!AM12*Constants!$H88*EF!$H213*MMVolatEF*NtoN2O*kgtoGg</f>
        <v>8.1638275793254804E-4</v>
      </c>
      <c r="U1538" s="22">
        <f>Constants!$H70*'Activity data'!AN12*Constants!$H88*EF!$H213*MMVolatEF*NtoN2O*kgtoGg</f>
        <v>8.1610530794081436E-4</v>
      </c>
      <c r="V1538" s="22">
        <f>Constants!$H70*'Activity data'!AO12*Constants!$H88*EF!$H213*MMVolatEF*NtoN2O*kgtoGg</f>
        <v>8.160261262345137E-4</v>
      </c>
      <c r="W1538" s="22">
        <f>Constants!$H70*'Activity data'!AP12*Constants!$H88*EF!$H213*MMVolatEF*NtoN2O*kgtoGg</f>
        <v>8.1687229493525629E-4</v>
      </c>
      <c r="X1538" s="22">
        <f>Constants!$H70*'Activity data'!AQ12*Constants!$H88*EF!$H213*MMVolatEF*NtoN2O*kgtoGg</f>
        <v>8.1824480135841689E-4</v>
      </c>
      <c r="Y1538" s="22">
        <f>Constants!$H70*'Activity data'!AR12*Constants!$H88*EF!$H213*MMVolatEF*NtoN2O*kgtoGg</f>
        <v>8.1954979508038048E-4</v>
      </c>
      <c r="Z1538" s="22">
        <f>Constants!$H70*'Activity data'!AS12*Constants!$H88*EF!$H213*MMVolatEF*NtoN2O*kgtoGg</f>
        <v>8.2080099064356588E-4</v>
      </c>
      <c r="AA1538" s="22">
        <f>Constants!$H70*'Activity data'!AT12*Constants!$H88*EF!$H213*MMVolatEF*NtoN2O*kgtoGg</f>
        <v>8.219925716967325E-4</v>
      </c>
      <c r="AB1538" s="22">
        <f>Constants!$H70*'Activity data'!AU12*Constants!$H88*EF!$H213*MMVolatEF*NtoN2O*kgtoGg</f>
        <v>8.2315132105003665E-4</v>
      </c>
      <c r="AC1538" s="22">
        <f>Constants!$H70*'Activity data'!AV12*Constants!$H88*EF!$H213*MMVolatEF*NtoN2O*kgtoGg</f>
        <v>8.2429874810611102E-4</v>
      </c>
      <c r="AD1538" s="22">
        <f>Constants!$H70*'Activity data'!AW12*Constants!$H88*EF!$H213*MMVolatEF*NtoN2O*kgtoGg</f>
        <v>8.2542923406146284E-4</v>
      </c>
      <c r="AE1538" s="22">
        <f>Constants!$H70*'Activity data'!AX12*Constants!$H88*EF!$H213*MMVolatEF*NtoN2O*kgtoGg</f>
        <v>8.2654442671144419E-4</v>
      </c>
      <c r="AF1538" s="22">
        <f>Constants!$H70*'Activity data'!AY12*Constants!$H88*EF!$H213*MMVolatEF*NtoN2O*kgtoGg</f>
        <v>8.2764919146106355E-4</v>
      </c>
      <c r="AG1538" s="22">
        <f>Constants!$H70*'Activity data'!AZ12*Constants!$H88*EF!$H213*MMVolatEF*NtoN2O*kgtoGg</f>
        <v>8.287502250844352E-4</v>
      </c>
      <c r="AH1538" s="22">
        <f>Constants!$H70*'Activity data'!BA12*Constants!$H88*EF!$H213*MMVolatEF*NtoN2O*kgtoGg</f>
        <v>8.2983837081104534E-4</v>
      </c>
      <c r="AI1538" s="22">
        <f>Constants!$H70*'Activity data'!BB12*Constants!$H88*EF!$H213*MMVolatEF*NtoN2O*kgtoGg</f>
        <v>8.3092740525880478E-4</v>
      </c>
      <c r="AJ1538" s="22">
        <f>Constants!$H70*'Activity data'!BC12*Constants!$H88*EF!$H213*MMVolatEF*NtoN2O*kgtoGg</f>
        <v>8.3200594794355126E-4</v>
      </c>
      <c r="AK1538" s="22">
        <f>Constants!$H70*'Activity data'!BD12*Constants!$H88*EF!$H213*MMVolatEF*NtoN2O*kgtoGg</f>
        <v>8.3304657738142137E-4</v>
      </c>
      <c r="AL1538" s="22">
        <f>Constants!$H70*'Activity data'!BE12*Constants!$H88*EF!$H213*MMVolatEF*NtoN2O*kgtoGg</f>
        <v>8.3403951532967885E-4</v>
      </c>
      <c r="AM1538" s="22">
        <f>Constants!$H70*'Activity data'!BF12*Constants!$H88*EF!$H213*MMVolatEF*NtoN2O*kgtoGg</f>
        <v>8.3498543569861022E-4</v>
      </c>
      <c r="AN1538" s="22">
        <f>Constants!$H70*'Activity data'!BG12*Constants!$H88*EF!$H213*MMVolatEF*NtoN2O*kgtoGg</f>
        <v>8.3590304584260265E-4</v>
      </c>
      <c r="AO1538" s="22">
        <f>Constants!$H70*'Activity data'!BH12*Constants!$H88*EF!$H213*MMVolatEF*NtoN2O*kgtoGg</f>
        <v>8.3675656906267288E-4</v>
      </c>
      <c r="AP1538" s="22">
        <f>Constants!$H70*'Activity data'!BI12*Constants!$H88*EF!$H213*MMVolatEF*NtoN2O*kgtoGg</f>
        <v>8.3755240299928063E-4</v>
      </c>
      <c r="AQ1538" s="22">
        <f>Constants!$H70*'Activity data'!BJ12*Constants!$H88*EF!$H213*MMVolatEF*NtoN2O*kgtoGg</f>
        <v>8.3829322733024723E-4</v>
      </c>
      <c r="AR1538" s="22">
        <f>Constants!$H70*'Activity data'!BK12*Constants!$H88*EF!$H213*MMVolatEF*NtoN2O*kgtoGg</f>
        <v>8.3896777516021589E-4</v>
      </c>
      <c r="AS1538" s="22">
        <f>Constants!$H70*'Activity data'!BL12*Constants!$H88*EF!$H213*MMVolatEF*NtoN2O*kgtoGg</f>
        <v>8.395636556251414E-4</v>
      </c>
      <c r="AT1538" s="22">
        <f>Constants!$H70*'Activity data'!BM12*Constants!$H88*EF!$H213*MMVolatEF*NtoN2O*kgtoGg</f>
        <v>8.4005367119021138E-4</v>
      </c>
      <c r="AU1538" s="22">
        <f>Constants!$H70*'Activity data'!BN12*Constants!$H88*EF!$H213*MMVolatEF*NtoN2O*kgtoGg</f>
        <v>8.404656551369359E-4</v>
      </c>
      <c r="AV1538" s="22">
        <f>Constants!$H70*'Activity data'!BO12*Constants!$H88*EF!$H213*MMVolatEF*NtoN2O*kgtoGg</f>
        <v>8.4081096870174436E-4</v>
      </c>
      <c r="AW1538" s="22">
        <f>Constants!$H70*'Activity data'!BP12*Constants!$H88*EF!$H213*MMVolatEF*NtoN2O*kgtoGg</f>
        <v>8.4107331476643136E-4</v>
      </c>
    </row>
    <row r="1539" spans="1:49" x14ac:dyDescent="0.25">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1.4951101535927772E-5</v>
      </c>
      <c r="T1539" s="22">
        <f>Constants!$H71*'Activity data'!AM13*Constants!$H89*EF!$H214*MMVolatEF*NtoN2O*kgtoGg</f>
        <v>1.4975369144029958E-5</v>
      </c>
      <c r="U1539" s="22">
        <f>Constants!$H71*'Activity data'!AN13*Constants!$H89*EF!$H214*MMVolatEF*NtoN2O*kgtoGg</f>
        <v>1.4975896946057861E-5</v>
      </c>
      <c r="V1539" s="22">
        <f>Constants!$H71*'Activity data'!AO13*Constants!$H89*EF!$H214*MMVolatEF*NtoN2O*kgtoGg</f>
        <v>1.4980982185767226E-5</v>
      </c>
      <c r="W1539" s="22">
        <f>Constants!$H71*'Activity data'!AP13*Constants!$H89*EF!$H214*MMVolatEF*NtoN2O*kgtoGg</f>
        <v>1.5010771698457164E-5</v>
      </c>
      <c r="X1539" s="22">
        <f>Constants!$H71*'Activity data'!AQ13*Constants!$H89*EF!$H214*MMVolatEF*NtoN2O*kgtoGg</f>
        <v>1.5054156746356709E-5</v>
      </c>
      <c r="Y1539" s="22">
        <f>Constants!$H71*'Activity data'!AR13*Constants!$H89*EF!$H214*MMVolatEF*NtoN2O*kgtoGg</f>
        <v>1.509476825280468E-5</v>
      </c>
      <c r="Z1539" s="22">
        <f>Constants!$H71*'Activity data'!AS13*Constants!$H89*EF!$H214*MMVolatEF*NtoN2O*kgtoGg</f>
        <v>1.513306196252629E-5</v>
      </c>
      <c r="AA1539" s="22">
        <f>Constants!$H71*'Activity data'!AT13*Constants!$H89*EF!$H214*MMVolatEF*NtoN2O*kgtoGg</f>
        <v>1.5168947692397513E-5</v>
      </c>
      <c r="AB1539" s="22">
        <f>Constants!$H71*'Activity data'!AU13*Constants!$H89*EF!$H214*MMVolatEF*NtoN2O*kgtoGg</f>
        <v>1.5203221310338531E-5</v>
      </c>
      <c r="AC1539" s="22">
        <f>Constants!$H71*'Activity data'!AV13*Constants!$H89*EF!$H214*MMVolatEF*NtoN2O*kgtoGg</f>
        <v>1.5236522949708545E-5</v>
      </c>
      <c r="AD1539" s="22">
        <f>Constants!$H71*'Activity data'!AW13*Constants!$H89*EF!$H214*MMVolatEF*NtoN2O*kgtoGg</f>
        <v>1.5268744580277758E-5</v>
      </c>
      <c r="AE1539" s="22">
        <f>Constants!$H71*'Activity data'!AX13*Constants!$H89*EF!$H214*MMVolatEF*NtoN2O*kgtoGg</f>
        <v>1.5299972740722126E-5</v>
      </c>
      <c r="AF1539" s="22">
        <f>Constants!$H71*'Activity data'!AY13*Constants!$H89*EF!$H214*MMVolatEF*NtoN2O*kgtoGg</f>
        <v>1.533037720621435E-5</v>
      </c>
      <c r="AG1539" s="22">
        <f>Constants!$H71*'Activity data'!AZ13*Constants!$H89*EF!$H214*MMVolatEF*NtoN2O*kgtoGg</f>
        <v>1.5360173052733888E-5</v>
      </c>
      <c r="AH1539" s="22">
        <f>Constants!$H71*'Activity data'!BA13*Constants!$H89*EF!$H214*MMVolatEF*NtoN2O*kgtoGg</f>
        <v>1.5389142967342891E-5</v>
      </c>
      <c r="AI1539" s="22">
        <f>Constants!$H71*'Activity data'!BB13*Constants!$H89*EF!$H214*MMVolatEF*NtoN2O*kgtoGg</f>
        <v>1.5417687214492416E-5</v>
      </c>
      <c r="AJ1539" s="22">
        <f>Constants!$H71*'Activity data'!BC13*Constants!$H89*EF!$H214*MMVolatEF*NtoN2O*kgtoGg</f>
        <v>1.5445524150098428E-5</v>
      </c>
      <c r="AK1539" s="22">
        <f>Constants!$H71*'Activity data'!BD13*Constants!$H89*EF!$H214*MMVolatEF*NtoN2O*kgtoGg</f>
        <v>1.5471941630826872E-5</v>
      </c>
      <c r="AL1539" s="22">
        <f>Constants!$H71*'Activity data'!BE13*Constants!$H89*EF!$H214*MMVolatEF*NtoN2O*kgtoGg</f>
        <v>1.54967039986912E-5</v>
      </c>
      <c r="AM1539" s="22">
        <f>Constants!$H71*'Activity data'!BF13*Constants!$H89*EF!$H214*MMVolatEF*NtoN2O*kgtoGg</f>
        <v>1.5519855385925853E-5</v>
      </c>
      <c r="AN1539" s="22">
        <f>Constants!$H71*'Activity data'!BG13*Constants!$H89*EF!$H214*MMVolatEF*NtoN2O*kgtoGg</f>
        <v>1.5541919846823716E-5</v>
      </c>
      <c r="AO1539" s="22">
        <f>Constants!$H71*'Activity data'!BH13*Constants!$H89*EF!$H214*MMVolatEF*NtoN2O*kgtoGg</f>
        <v>1.5561963638966707E-5</v>
      </c>
      <c r="AP1539" s="22">
        <f>Constants!$H71*'Activity data'!BI13*Constants!$H89*EF!$H214*MMVolatEF*NtoN2O*kgtoGg</f>
        <v>1.558018093734966E-5</v>
      </c>
      <c r="AQ1539" s="22">
        <f>Constants!$H71*'Activity data'!BJ13*Constants!$H89*EF!$H214*MMVolatEF*NtoN2O*kgtoGg</f>
        <v>1.559666464364834E-5</v>
      </c>
      <c r="AR1539" s="22">
        <f>Constants!$H71*'Activity data'!BK13*Constants!$H89*EF!$H214*MMVolatEF*NtoN2O*kgtoGg</f>
        <v>1.5611136004951967E-5</v>
      </c>
      <c r="AS1539" s="22">
        <f>Constants!$H71*'Activity data'!BL13*Constants!$H89*EF!$H214*MMVolatEF*NtoN2O*kgtoGg</f>
        <v>1.5623287402871632E-5</v>
      </c>
      <c r="AT1539" s="22">
        <f>Constants!$H71*'Activity data'!BM13*Constants!$H89*EF!$H214*MMVolatEF*NtoN2O*kgtoGg</f>
        <v>1.5632420812929532E-5</v>
      </c>
      <c r="AU1539" s="22">
        <f>Constants!$H71*'Activity data'!BN13*Constants!$H89*EF!$H214*MMVolatEF*NtoN2O*kgtoGg</f>
        <v>1.5639294660882165E-5</v>
      </c>
      <c r="AV1539" s="22">
        <f>Constants!$H71*'Activity data'!BO13*Constants!$H89*EF!$H214*MMVolatEF*NtoN2O*kgtoGg</f>
        <v>1.5644227511331414E-5</v>
      </c>
      <c r="AW1539" s="22">
        <f>Constants!$H71*'Activity data'!BP13*Constants!$H89*EF!$H214*MMVolatEF*NtoN2O*kgtoGg</f>
        <v>1.5646807339630332E-5</v>
      </c>
    </row>
    <row r="1540" spans="1:49" x14ac:dyDescent="0.25">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1.5211431751895766E-3</v>
      </c>
      <c r="T1540" s="22">
        <f>Constants!$H72*'Activity data'!AM14*Constants!$H90*EF!$H215*MMVolatEF*NtoN2O*kgtoGg</f>
        <v>1.5236121910245711E-3</v>
      </c>
      <c r="U1540" s="22">
        <f>Constants!$H72*'Activity data'!AN14*Constants!$H90*EF!$H215*MMVolatEF*NtoN2O*kgtoGg</f>
        <v>1.5236658902420279E-3</v>
      </c>
      <c r="V1540" s="22">
        <f>Constants!$H72*'Activity data'!AO14*Constants!$H90*EF!$H215*MMVolatEF*NtoN2O*kgtoGg</f>
        <v>1.5241832686879913E-3</v>
      </c>
      <c r="W1540" s="22">
        <f>Constants!$H72*'Activity data'!AP14*Constants!$H90*EF!$H215*MMVolatEF*NtoN2O*kgtoGg</f>
        <v>1.5272140897824528E-3</v>
      </c>
      <c r="X1540" s="22">
        <f>Constants!$H72*'Activity data'!AQ14*Constants!$H90*EF!$H215*MMVolatEF*NtoN2O*kgtoGg</f>
        <v>1.5316281370925506E-3</v>
      </c>
      <c r="Y1540" s="22">
        <f>Constants!$H72*'Activity data'!AR14*Constants!$H90*EF!$H215*MMVolatEF*NtoN2O*kgtoGg</f>
        <v>1.5357600009367667E-3</v>
      </c>
      <c r="Z1540" s="22">
        <f>Constants!$H72*'Activity data'!AS14*Constants!$H90*EF!$H215*MMVolatEF*NtoN2O*kgtoGg</f>
        <v>1.5396560493353237E-3</v>
      </c>
      <c r="AA1540" s="22">
        <f>Constants!$H72*'Activity data'!AT14*Constants!$H90*EF!$H215*MMVolatEF*NtoN2O*kgtoGg</f>
        <v>1.5433071069479779E-3</v>
      </c>
      <c r="AB1540" s="22">
        <f>Constants!$H72*'Activity data'!AU14*Constants!$H90*EF!$H215*MMVolatEF*NtoN2O*kgtoGg</f>
        <v>1.5467941463406772E-3</v>
      </c>
      <c r="AC1540" s="22">
        <f>Constants!$H72*'Activity data'!AV14*Constants!$H90*EF!$H215*MMVolatEF*NtoN2O*kgtoGg</f>
        <v>1.5501822954565529E-3</v>
      </c>
      <c r="AD1540" s="22">
        <f>Constants!$H72*'Activity data'!AW14*Constants!$H90*EF!$H215*MMVolatEF*NtoN2O*kgtoGg</f>
        <v>1.553460563169207E-3</v>
      </c>
      <c r="AE1540" s="22">
        <f>Constants!$H72*'Activity data'!AX14*Constants!$H90*EF!$H215*MMVolatEF*NtoN2O*kgtoGg</f>
        <v>1.5566377540283231E-3</v>
      </c>
      <c r="AF1540" s="22">
        <f>Constants!$H72*'Activity data'!AY14*Constants!$H90*EF!$H215*MMVolatEF*NtoN2O*kgtoGg</f>
        <v>1.5597311411655616E-3</v>
      </c>
      <c r="AG1540" s="22">
        <f>Constants!$H72*'Activity data'!AZ14*Constants!$H90*EF!$H215*MMVolatEF*NtoN2O*kgtoGg</f>
        <v>1.5627626066715163E-3</v>
      </c>
      <c r="AH1540" s="22">
        <f>Constants!$H72*'Activity data'!BA14*Constants!$H90*EF!$H215*MMVolatEF*NtoN2O*kgtoGg</f>
        <v>1.565710040864737E-3</v>
      </c>
      <c r="AI1540" s="22">
        <f>Constants!$H72*'Activity data'!BB14*Constants!$H90*EF!$H215*MMVolatEF*NtoN2O*kgtoGg</f>
        <v>1.5686141671351714E-3</v>
      </c>
      <c r="AJ1540" s="22">
        <f>Constants!$H72*'Activity data'!BC14*Constants!$H90*EF!$H215*MMVolatEF*NtoN2O*kgtoGg</f>
        <v>1.5714463306726561E-3</v>
      </c>
      <c r="AK1540" s="22">
        <f>Constants!$H72*'Activity data'!BD14*Constants!$H90*EF!$H215*MMVolatEF*NtoN2O*kgtoGg</f>
        <v>1.5741340771520181E-3</v>
      </c>
      <c r="AL1540" s="22">
        <f>Constants!$H72*'Activity data'!BE14*Constants!$H90*EF!$H215*MMVolatEF*NtoN2O*kgtoGg</f>
        <v>1.5766534304443389E-3</v>
      </c>
      <c r="AM1540" s="22">
        <f>Constants!$H72*'Activity data'!BF14*Constants!$H90*EF!$H215*MMVolatEF*NtoN2O*kgtoGg</f>
        <v>1.579008880616591E-3</v>
      </c>
      <c r="AN1540" s="22">
        <f>Constants!$H72*'Activity data'!BG14*Constants!$H90*EF!$H215*MMVolatEF*NtoN2O*kgtoGg</f>
        <v>1.5812537455871332E-3</v>
      </c>
      <c r="AO1540" s="22">
        <f>Constants!$H72*'Activity data'!BH14*Constants!$H90*EF!$H215*MMVolatEF*NtoN2O*kgtoGg</f>
        <v>1.5832930252716408E-3</v>
      </c>
      <c r="AP1540" s="22">
        <f>Constants!$H72*'Activity data'!BI14*Constants!$H90*EF!$H215*MMVolatEF*NtoN2O*kgtoGg</f>
        <v>1.5851464752692235E-3</v>
      </c>
      <c r="AQ1540" s="22">
        <f>Constants!$H72*'Activity data'!BJ14*Constants!$H90*EF!$H215*MMVolatEF*NtoN2O*kgtoGg</f>
        <v>1.5868235475088714E-3</v>
      </c>
      <c r="AR1540" s="22">
        <f>Constants!$H72*'Activity data'!BK14*Constants!$H90*EF!$H215*MMVolatEF*NtoN2O*kgtoGg</f>
        <v>1.5882958813318885E-3</v>
      </c>
      <c r="AS1540" s="22">
        <f>Constants!$H72*'Activity data'!BL14*Constants!$H90*EF!$H215*MMVolatEF*NtoN2O*kgtoGg</f>
        <v>1.5895321792708801E-3</v>
      </c>
      <c r="AT1540" s="22">
        <f>Constants!$H72*'Activity data'!BM14*Constants!$H90*EF!$H215*MMVolatEF*NtoN2O*kgtoGg</f>
        <v>1.5904614234702049E-3</v>
      </c>
      <c r="AU1540" s="22">
        <f>Constants!$H72*'Activity data'!BN14*Constants!$H90*EF!$H215*MMVolatEF*NtoN2O*kgtoGg</f>
        <v>1.5911607770847406E-3</v>
      </c>
      <c r="AV1540" s="22">
        <f>Constants!$H72*'Activity data'!BO14*Constants!$H90*EF!$H215*MMVolatEF*NtoN2O*kgtoGg</f>
        <v>1.5916626512628453E-3</v>
      </c>
      <c r="AW1540" s="22">
        <f>Constants!$H72*'Activity data'!BP14*Constants!$H90*EF!$H215*MMVolatEF*NtoN2O*kgtoGg</f>
        <v>1.5919251261180011E-3</v>
      </c>
    </row>
    <row r="1541" spans="1:49" x14ac:dyDescent="0.25">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0.12233950618032065</v>
      </c>
      <c r="R1543" s="22">
        <f>Constants!$H75*'Activity data'!AK17*Constants!$H93*EF!$H218*MMVolatEF*NtoN2O*kgtoGg</f>
        <v>0.12056837226162823</v>
      </c>
      <c r="S1543" s="22">
        <f>Constants!$H75*'Activity data'!AL17*Constants!$H93*EF!$H218*MMVolatEF*NtoN2O*kgtoGg</f>
        <v>0.10762044711841957</v>
      </c>
      <c r="T1543" s="22">
        <f>Constants!$H75*'Activity data'!AM17*Constants!$H93*EF!$H218*MMVolatEF*NtoN2O*kgtoGg</f>
        <v>0.11133933960225405</v>
      </c>
      <c r="U1543" s="22">
        <f>Constants!$H75*'Activity data'!AN17*Constants!$H93*EF!$H218*MMVolatEF*NtoN2O*kgtoGg</f>
        <v>0.11124363073088987</v>
      </c>
      <c r="V1543" s="22">
        <f>Constants!$H75*'Activity data'!AO17*Constants!$H93*EF!$H218*MMVolatEF*NtoN2O*kgtoGg</f>
        <v>0.10873635437053765</v>
      </c>
      <c r="W1543" s="22">
        <f>Constants!$H75*'Activity data'!AP17*Constants!$H93*EF!$H218*MMVolatEF*NtoN2O*kgtoGg</f>
        <v>0.10738884531202461</v>
      </c>
      <c r="X1543" s="22">
        <f>Constants!$H75*'Activity data'!AQ17*Constants!$H93*EF!$H218*MMVolatEF*NtoN2O*kgtoGg</f>
        <v>0.10620600176250718</v>
      </c>
      <c r="Y1543" s="22">
        <f>Constants!$H75*'Activity data'!AR17*Constants!$H93*EF!$H218*MMVolatEF*NtoN2O*kgtoGg</f>
        <v>0.10549744062640735</v>
      </c>
      <c r="Z1543" s="22">
        <f>Constants!$H75*'Activity data'!AS17*Constants!$H93*EF!$H218*MMVolatEF*NtoN2O*kgtoGg</f>
        <v>0.10511085916606454</v>
      </c>
      <c r="AA1543" s="22">
        <f>Constants!$H75*'Activity data'!AT17*Constants!$H93*EF!$H218*MMVolatEF*NtoN2O*kgtoGg</f>
        <v>0.10503815393739427</v>
      </c>
      <c r="AB1543" s="22">
        <f>Constants!$H75*'Activity data'!AU17*Constants!$H93*EF!$H218*MMVolatEF*NtoN2O*kgtoGg</f>
        <v>0.10554658316499993</v>
      </c>
      <c r="AC1543" s="22">
        <f>Constants!$H75*'Activity data'!AV17*Constants!$H93*EF!$H218*MMVolatEF*NtoN2O*kgtoGg</f>
        <v>0.10665326258581415</v>
      </c>
      <c r="AD1543" s="22">
        <f>Constants!$H75*'Activity data'!AW17*Constants!$H93*EF!$H218*MMVolatEF*NtoN2O*kgtoGg</f>
        <v>0.10822393250372098</v>
      </c>
      <c r="AE1543" s="22">
        <f>Constants!$H75*'Activity data'!AX17*Constants!$H93*EF!$H218*MMVolatEF*NtoN2O*kgtoGg</f>
        <v>0.10992837983450386</v>
      </c>
      <c r="AF1543" s="22">
        <f>Constants!$H75*'Activity data'!AY17*Constants!$H93*EF!$H218*MMVolatEF*NtoN2O*kgtoGg</f>
        <v>0.11179580503950691</v>
      </c>
      <c r="AG1543" s="22">
        <f>Constants!$H75*'Activity data'!AZ17*Constants!$H93*EF!$H218*MMVolatEF*NtoN2O*kgtoGg</f>
        <v>0.11417872146965662</v>
      </c>
      <c r="AH1543" s="22">
        <f>Constants!$H75*'Activity data'!BA17*Constants!$H93*EF!$H218*MMVolatEF*NtoN2O*kgtoGg</f>
        <v>0.11673220885971043</v>
      </c>
      <c r="AI1543" s="22">
        <f>Constants!$H75*'Activity data'!BB17*Constants!$H93*EF!$H218*MMVolatEF*NtoN2O*kgtoGg</f>
        <v>0.11946048516880806</v>
      </c>
      <c r="AJ1543" s="22">
        <f>Constants!$H75*'Activity data'!BC17*Constants!$H93*EF!$H218*MMVolatEF*NtoN2O*kgtoGg</f>
        <v>0.12238833175974258</v>
      </c>
      <c r="AK1543" s="22">
        <f>Constants!$H75*'Activity data'!BD17*Constants!$H93*EF!$H218*MMVolatEF*NtoN2O*kgtoGg</f>
        <v>0.12543252108327288</v>
      </c>
      <c r="AL1543" s="22">
        <f>Constants!$H75*'Activity data'!BE17*Constants!$H93*EF!$H218*MMVolatEF*NtoN2O*kgtoGg</f>
        <v>0.12842265561504368</v>
      </c>
      <c r="AM1543" s="22">
        <f>Constants!$H75*'Activity data'!BF17*Constants!$H93*EF!$H218*MMVolatEF*NtoN2O*kgtoGg</f>
        <v>0.13129558506215747</v>
      </c>
      <c r="AN1543" s="22">
        <f>Constants!$H75*'Activity data'!BG17*Constants!$H93*EF!$H218*MMVolatEF*NtoN2O*kgtoGg</f>
        <v>0.13428013988713808</v>
      </c>
      <c r="AO1543" s="22">
        <f>Constants!$H75*'Activity data'!BH17*Constants!$H93*EF!$H218*MMVolatEF*NtoN2O*kgtoGg</f>
        <v>0.13704522309785419</v>
      </c>
      <c r="AP1543" s="22">
        <f>Constants!$H75*'Activity data'!BI17*Constants!$H93*EF!$H218*MMVolatEF*NtoN2O*kgtoGg</f>
        <v>0.13988045985572906</v>
      </c>
      <c r="AQ1543" s="22">
        <f>Constants!$H75*'Activity data'!BJ17*Constants!$H93*EF!$H218*MMVolatEF*NtoN2O*kgtoGg</f>
        <v>0.14284855094189042</v>
      </c>
      <c r="AR1543" s="22">
        <f>Constants!$H75*'Activity data'!BK17*Constants!$H93*EF!$H218*MMVolatEF*NtoN2O*kgtoGg</f>
        <v>0.14595839439825598</v>
      </c>
      <c r="AS1543" s="22">
        <f>Constants!$H75*'Activity data'!BL17*Constants!$H93*EF!$H218*MMVolatEF*NtoN2O*kgtoGg</f>
        <v>0.14921733437797907</v>
      </c>
      <c r="AT1543" s="22">
        <f>Constants!$H75*'Activity data'!BM17*Constants!$H93*EF!$H218*MMVolatEF*NtoN2O*kgtoGg</f>
        <v>0.15221954572367813</v>
      </c>
      <c r="AU1543" s="22">
        <f>Constants!$H75*'Activity data'!BN17*Constants!$H93*EF!$H218*MMVolatEF*NtoN2O*kgtoGg</f>
        <v>0.15536335912843585</v>
      </c>
      <c r="AV1543" s="22">
        <f>Constants!$H75*'Activity data'!BO17*Constants!$H93*EF!$H218*MMVolatEF*NtoN2O*kgtoGg</f>
        <v>0.15878614125008716</v>
      </c>
      <c r="AW1543" s="22">
        <f>Constants!$H75*'Activity data'!BP17*Constants!$H93*EF!$H218*MMVolatEF*NtoN2O*kgtoGg</f>
        <v>0.16241832365559217</v>
      </c>
    </row>
    <row r="1544" spans="1:49" x14ac:dyDescent="0.25">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1.2355059245839614E-2</v>
      </c>
      <c r="P1544" s="22">
        <f>Constants!$H76*'Activity data'!AI18*Constants!$H94*EF!$H219*MMVolatEF*NtoN2O*kgtoGg</f>
        <v>1.2094642930917438E-2</v>
      </c>
      <c r="Q1544" s="22">
        <f>Constants!$H76*'Activity data'!AJ18*Constants!$H94*EF!$H219*MMVolatEF*NtoN2O*kgtoGg</f>
        <v>1.1905551806853851E-2</v>
      </c>
      <c r="R1544" s="22">
        <f>Constants!$H76*'Activity data'!AK18*Constants!$H94*EF!$H219*MMVolatEF*NtoN2O*kgtoGg</f>
        <v>1.1733192711380727E-2</v>
      </c>
      <c r="S1544" s="22">
        <f>Constants!$H76*'Activity data'!AL18*Constants!$H94*EF!$H219*MMVolatEF*NtoN2O*kgtoGg</f>
        <v>1.0473156616772611E-2</v>
      </c>
      <c r="T1544" s="22">
        <f>Constants!$H76*'Activity data'!AM18*Constants!$H94*EF!$H219*MMVolatEF*NtoN2O*kgtoGg</f>
        <v>1.0835063154675025E-2</v>
      </c>
      <c r="U1544" s="22">
        <f>Constants!$H76*'Activity data'!AN18*Constants!$H94*EF!$H219*MMVolatEF*NtoN2O*kgtoGg</f>
        <v>1.0825749181110983E-2</v>
      </c>
      <c r="V1544" s="22">
        <f>Constants!$H76*'Activity data'!AO18*Constants!$H94*EF!$H219*MMVolatEF*NtoN2O*kgtoGg</f>
        <v>1.0581751885925927E-2</v>
      </c>
      <c r="W1544" s="22">
        <f>Constants!$H76*'Activity data'!AP18*Constants!$H94*EF!$H219*MMVolatEF*NtoN2O*kgtoGg</f>
        <v>1.0450618130304212E-2</v>
      </c>
      <c r="X1544" s="22">
        <f>Constants!$H76*'Activity data'!AQ18*Constants!$H94*EF!$H219*MMVolatEF*NtoN2O*kgtoGg</f>
        <v>1.0335508910086938E-2</v>
      </c>
      <c r="Y1544" s="22">
        <f>Constants!$H76*'Activity data'!AR18*Constants!$H94*EF!$H219*MMVolatEF*NtoN2O*kgtoGg</f>
        <v>1.0266554803784387E-2</v>
      </c>
      <c r="Z1544" s="22">
        <f>Constants!$H76*'Activity data'!AS18*Constants!$H94*EF!$H219*MMVolatEF*NtoN2O*kgtoGg</f>
        <v>1.0228934367448012E-2</v>
      </c>
      <c r="AA1544" s="22">
        <f>Constants!$H76*'Activity data'!AT18*Constants!$H94*EF!$H219*MMVolatEF*NtoN2O*kgtoGg</f>
        <v>1.0221859008934735E-2</v>
      </c>
      <c r="AB1544" s="22">
        <f>Constants!$H76*'Activity data'!AU18*Constants!$H94*EF!$H219*MMVolatEF*NtoN2O*kgtoGg</f>
        <v>1.0271337143172545E-2</v>
      </c>
      <c r="AC1544" s="22">
        <f>Constants!$H76*'Activity data'!AV18*Constants!$H94*EF!$H219*MMVolatEF*NtoN2O*kgtoGg</f>
        <v>1.0379034399679882E-2</v>
      </c>
      <c r="AD1544" s="22">
        <f>Constants!$H76*'Activity data'!AW18*Constants!$H94*EF!$H219*MMVolatEF*NtoN2O*kgtoGg</f>
        <v>1.0531885205302268E-2</v>
      </c>
      <c r="AE1544" s="22">
        <f>Constants!$H76*'Activity data'!AX18*Constants!$H94*EF!$H219*MMVolatEF*NtoN2O*kgtoGg</f>
        <v>1.0697754650359366E-2</v>
      </c>
      <c r="AF1544" s="22">
        <f>Constants!$H76*'Activity data'!AY18*Constants!$H94*EF!$H219*MMVolatEF*NtoN2O*kgtoGg</f>
        <v>1.0879484397501053E-2</v>
      </c>
      <c r="AG1544" s="22">
        <f>Constants!$H76*'Activity data'!AZ18*Constants!$H94*EF!$H219*MMVolatEF*NtoN2O*kgtoGg</f>
        <v>1.1111379521948713E-2</v>
      </c>
      <c r="AH1544" s="22">
        <f>Constants!$H76*'Activity data'!BA18*Constants!$H94*EF!$H219*MMVolatEF*NtoN2O*kgtoGg</f>
        <v>1.1359873874751026E-2</v>
      </c>
      <c r="AI1544" s="22">
        <f>Constants!$H76*'Activity data'!BB18*Constants!$H94*EF!$H219*MMVolatEF*NtoN2O*kgtoGg</f>
        <v>1.1625377929455139E-2</v>
      </c>
      <c r="AJ1544" s="22">
        <f>Constants!$H76*'Activity data'!BC18*Constants!$H94*EF!$H219*MMVolatEF*NtoN2O*kgtoGg</f>
        <v>1.1910303301145895E-2</v>
      </c>
      <c r="AK1544" s="22">
        <f>Constants!$H76*'Activity data'!BD18*Constants!$H94*EF!$H219*MMVolatEF*NtoN2O*kgtoGg</f>
        <v>1.2206550644565297E-2</v>
      </c>
      <c r="AL1544" s="22">
        <f>Constants!$H76*'Activity data'!BE18*Constants!$H94*EF!$H219*MMVolatEF*NtoN2O*kgtoGg</f>
        <v>1.249753760935645E-2</v>
      </c>
      <c r="AM1544" s="22">
        <f>Constants!$H76*'Activity data'!BF18*Constants!$H94*EF!$H219*MMVolatEF*NtoN2O*kgtoGg</f>
        <v>1.2777118682044734E-2</v>
      </c>
      <c r="AN1544" s="22">
        <f>Constants!$H76*'Activity data'!BG18*Constants!$H94*EF!$H219*MMVolatEF*NtoN2O*kgtoGg</f>
        <v>1.3067562653894913E-2</v>
      </c>
      <c r="AO1544" s="22">
        <f>Constants!$H76*'Activity data'!BH18*Constants!$H94*EF!$H219*MMVolatEF*NtoN2O*kgtoGg</f>
        <v>1.3336648597129973E-2</v>
      </c>
      <c r="AP1544" s="22">
        <f>Constants!$H76*'Activity data'!BI18*Constants!$H94*EF!$H219*MMVolatEF*NtoN2O*kgtoGg</f>
        <v>1.3612561580265794E-2</v>
      </c>
      <c r="AQ1544" s="22">
        <f>Constants!$H76*'Activity data'!BJ18*Constants!$H94*EF!$H219*MMVolatEF*NtoN2O*kgtoGg</f>
        <v>1.3901403372235027E-2</v>
      </c>
      <c r="AR1544" s="22">
        <f>Constants!$H76*'Activity data'!BK18*Constants!$H94*EF!$H219*MMVolatEF*NtoN2O*kgtoGg</f>
        <v>1.4204039892006441E-2</v>
      </c>
      <c r="AS1544" s="22">
        <f>Constants!$H76*'Activity data'!BL18*Constants!$H94*EF!$H219*MMVolatEF*NtoN2O*kgtoGg</f>
        <v>1.4521185840812483E-2</v>
      </c>
      <c r="AT1544" s="22">
        <f>Constants!$H76*'Activity data'!BM18*Constants!$H94*EF!$H219*MMVolatEF*NtoN2O*kgtoGg</f>
        <v>1.4813348068921052E-2</v>
      </c>
      <c r="AU1544" s="22">
        <f>Constants!$H76*'Activity data'!BN18*Constants!$H94*EF!$H219*MMVolatEF*NtoN2O*kgtoGg</f>
        <v>1.511929039720099E-2</v>
      </c>
      <c r="AV1544" s="22">
        <f>Constants!$H76*'Activity data'!BO18*Constants!$H94*EF!$H219*MMVolatEF*NtoN2O*kgtoGg</f>
        <v>1.5452380754888305E-2</v>
      </c>
      <c r="AW1544" s="22">
        <f>Constants!$H76*'Activity data'!BP18*Constants!$H94*EF!$H219*MMVolatEF*NtoN2O*kgtoGg</f>
        <v>1.5805849042858547E-2</v>
      </c>
    </row>
    <row r="1545" spans="1:49" x14ac:dyDescent="0.25">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7.0122113289878343E-2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6.8845656134018302E-2</v>
      </c>
      <c r="T1545" s="22">
        <f>Constants!$H77*'Activity data'!AM19*Constants!$H95*EF!$H220*MMVolatEF*NtoN2O*kgtoGg</f>
        <v>7.1321901985795813E-2</v>
      </c>
      <c r="U1545" s="22">
        <f>Constants!$H77*'Activity data'!AN19*Constants!$H95*EF!$H220*MMVolatEF*NtoN2O*kgtoGg</f>
        <v>7.2469597577973985E-2</v>
      </c>
      <c r="V1545" s="22">
        <f>Constants!$H77*'Activity data'!AO19*Constants!$H95*EF!$H220*MMVolatEF*NtoN2O*kgtoGg</f>
        <v>7.2768106185235618E-2</v>
      </c>
      <c r="W1545" s="22">
        <f>Constants!$H77*'Activity data'!AP19*Constants!$H95*EF!$H220*MMVolatEF*NtoN2O*kgtoGg</f>
        <v>7.3508419522259422E-2</v>
      </c>
      <c r="X1545" s="22">
        <f>Constants!$H77*'Activity data'!AQ19*Constants!$H95*EF!$H220*MMVolatEF*NtoN2O*kgtoGg</f>
        <v>7.4323170408268066E-2</v>
      </c>
      <c r="Y1545" s="22">
        <f>Constants!$H77*'Activity data'!AR19*Constants!$H95*EF!$H220*MMVolatEF*NtoN2O*kgtoGg</f>
        <v>7.5293308604912831E-2</v>
      </c>
      <c r="Z1545" s="22">
        <f>Constants!$H77*'Activity data'!AS19*Constants!$H95*EF!$H220*MMVolatEF*NtoN2O*kgtoGg</f>
        <v>7.6373045865877995E-2</v>
      </c>
      <c r="AA1545" s="22">
        <f>Constants!$H77*'Activity data'!AT19*Constants!$H95*EF!$H220*MMVolatEF*NtoN2O*kgtoGg</f>
        <v>7.75673394761104E-2</v>
      </c>
      <c r="AB1545" s="22">
        <f>Constants!$H77*'Activity data'!AU19*Constants!$H95*EF!$H220*MMVolatEF*NtoN2O*kgtoGg</f>
        <v>7.899423095093111E-2</v>
      </c>
      <c r="AC1545" s="22">
        <f>Constants!$H77*'Activity data'!AV19*Constants!$H95*EF!$H220*MMVolatEF*NtoN2O*kgtoGg</f>
        <v>8.0677468039336717E-2</v>
      </c>
      <c r="AD1545" s="22">
        <f>Constants!$H77*'Activity data'!AW19*Constants!$H95*EF!$H220*MMVolatEF*NtoN2O*kgtoGg</f>
        <v>8.2576193190602235E-2</v>
      </c>
      <c r="AE1545" s="22">
        <f>Constants!$H77*'Activity data'!AX19*Constants!$H95*EF!$H220*MMVolatEF*NtoN2O*kgtoGg</f>
        <v>8.4561996581184767E-2</v>
      </c>
      <c r="AF1545" s="22">
        <f>Constants!$H77*'Activity data'!AY19*Constants!$H95*EF!$H220*MMVolatEF*NtoN2O*kgtoGg</f>
        <v>8.6652583164931421E-2</v>
      </c>
      <c r="AG1545" s="22">
        <f>Constants!$H77*'Activity data'!AZ19*Constants!$H95*EF!$H220*MMVolatEF*NtoN2O*kgtoGg</f>
        <v>8.9010762090266135E-2</v>
      </c>
      <c r="AH1545" s="22">
        <f>Constants!$H77*'Activity data'!BA19*Constants!$H95*EF!$H220*MMVolatEF*NtoN2O*kgtoGg</f>
        <v>9.1494149431106397E-2</v>
      </c>
      <c r="AI1545" s="22">
        <f>Constants!$H77*'Activity data'!BB19*Constants!$H95*EF!$H220*MMVolatEF*NtoN2O*kgtoGg</f>
        <v>9.4111719328327056E-2</v>
      </c>
      <c r="AJ1545" s="22">
        <f>Constants!$H77*'Activity data'!BC19*Constants!$H95*EF!$H220*MMVolatEF*NtoN2O*kgtoGg</f>
        <v>9.6880602519518383E-2</v>
      </c>
      <c r="AK1545" s="22">
        <f>Constants!$H77*'Activity data'!BD19*Constants!$H95*EF!$H220*MMVolatEF*NtoN2O*kgtoGg</f>
        <v>9.9765899324431181E-2</v>
      </c>
      <c r="AL1545" s="22">
        <f>Constants!$H77*'Activity data'!BE19*Constants!$H95*EF!$H220*MMVolatEF*NtoN2O*kgtoGg</f>
        <v>0.1026884644502874</v>
      </c>
      <c r="AM1545" s="22">
        <f>Constants!$H77*'Activity data'!BF19*Constants!$H95*EF!$H220*MMVolatEF*NtoN2O*kgtoGg</f>
        <v>0.10561724854435038</v>
      </c>
      <c r="AN1545" s="22">
        <f>Constants!$H77*'Activity data'!BG19*Constants!$H95*EF!$H220*MMVolatEF*NtoN2O*kgtoGg</f>
        <v>0.1086686092936657</v>
      </c>
      <c r="AO1545" s="22">
        <f>Constants!$H77*'Activity data'!BH19*Constants!$H95*EF!$H220*MMVolatEF*NtoN2O*kgtoGg</f>
        <v>0.11167359448333959</v>
      </c>
      <c r="AP1545" s="22">
        <f>Constants!$H77*'Activity data'!BI19*Constants!$H95*EF!$H220*MMVolatEF*NtoN2O*kgtoGg</f>
        <v>0.11478117196819843</v>
      </c>
      <c r="AQ1545" s="22">
        <f>Constants!$H77*'Activity data'!BJ19*Constants!$H95*EF!$H220*MMVolatEF*NtoN2O*kgtoGg</f>
        <v>0.11802937811068928</v>
      </c>
      <c r="AR1545" s="22">
        <f>Constants!$H77*'Activity data'!BK19*Constants!$H95*EF!$H220*MMVolatEF*NtoN2O*kgtoGg</f>
        <v>0.12142839316285003</v>
      </c>
      <c r="AS1545" s="22">
        <f>Constants!$H77*'Activity data'!BL19*Constants!$H95*EF!$H220*MMVolatEF*NtoN2O*kgtoGg</f>
        <v>0.12498800752039292</v>
      </c>
      <c r="AT1545" s="22">
        <f>Constants!$H77*'Activity data'!BM19*Constants!$H95*EF!$H220*MMVolatEF*NtoN2O*kgtoGg</f>
        <v>0.12848278484036793</v>
      </c>
      <c r="AU1545" s="22">
        <f>Constants!$H77*'Activity data'!BN19*Constants!$H95*EF!$H220*MMVolatEF*NtoN2O*kgtoGg</f>
        <v>0.13213978193961165</v>
      </c>
      <c r="AV1545" s="22">
        <f>Constants!$H77*'Activity data'!BO19*Constants!$H95*EF!$H220*MMVolatEF*NtoN2O*kgtoGg</f>
        <v>0.1360479480397877</v>
      </c>
      <c r="AW1545" s="22">
        <f>Constants!$H77*'Activity data'!BP19*Constants!$H95*EF!$H220*MMVolatEF*NtoN2O*kgtoGg</f>
        <v>0.14017620601632974</v>
      </c>
    </row>
    <row r="1546" spans="1:49" x14ac:dyDescent="0.25">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0.32172327535887085</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0.27088441913648548</v>
      </c>
      <c r="T1546" s="22">
        <f>Constants!$H78*'Activity data'!AM20*Constants!$H96*EF!$H221*MMVolatEF*NtoN2O*kgtoGg</f>
        <v>0.29098422305098687</v>
      </c>
      <c r="U1546" s="22">
        <f>Constants!$H78*'Activity data'!AN20*Constants!$H96*EF!$H221*MMVolatEF*NtoN2O*kgtoGg</f>
        <v>0.29652799214974335</v>
      </c>
      <c r="V1546" s="22">
        <f>Constants!$H78*'Activity data'!AO20*Constants!$H96*EF!$H221*MMVolatEF*NtoN2O*kgtoGg</f>
        <v>0.29229138875352101</v>
      </c>
      <c r="W1546" s="22">
        <f>Constants!$H78*'Activity data'!AP20*Constants!$H96*EF!$H221*MMVolatEF*NtoN2O*kgtoGg</f>
        <v>0.29231418539140158</v>
      </c>
      <c r="X1546" s="22">
        <f>Constants!$H78*'Activity data'!AQ20*Constants!$H96*EF!$H221*MMVolatEF*NtoN2O*kgtoGg</f>
        <v>0.29277141251399075</v>
      </c>
      <c r="Y1546" s="22">
        <f>Constants!$H78*'Activity data'!AR20*Constants!$H96*EF!$H221*MMVolatEF*NtoN2O*kgtoGg</f>
        <v>0.29516556581575643</v>
      </c>
      <c r="Z1546" s="22">
        <f>Constants!$H78*'Activity data'!AS20*Constants!$H96*EF!$H221*MMVolatEF*NtoN2O*kgtoGg</f>
        <v>0.29892332850428943</v>
      </c>
      <c r="AA1546" s="22">
        <f>Constants!$H78*'Activity data'!AT20*Constants!$H96*EF!$H221*MMVolatEF*NtoN2O*kgtoGg</f>
        <v>0.30406674798959205</v>
      </c>
      <c r="AB1546" s="22">
        <f>Constants!$H78*'Activity data'!AU20*Constants!$H96*EF!$H221*MMVolatEF*NtoN2O*kgtoGg</f>
        <v>0.31181116707026046</v>
      </c>
      <c r="AC1546" s="22">
        <f>Constants!$H78*'Activity data'!AV20*Constants!$H96*EF!$H221*MMVolatEF*NtoN2O*kgtoGg</f>
        <v>0.32232707512528408</v>
      </c>
      <c r="AD1546" s="22">
        <f>Constants!$H78*'Activity data'!AW20*Constants!$H96*EF!$H221*MMVolatEF*NtoN2O*kgtoGg</f>
        <v>0.3351197990813381</v>
      </c>
      <c r="AE1546" s="22">
        <f>Constants!$H78*'Activity data'!AX20*Constants!$H96*EF!$H221*MMVolatEF*NtoN2O*kgtoGg</f>
        <v>0.34877420515767382</v>
      </c>
      <c r="AF1546" s="22">
        <f>Constants!$H78*'Activity data'!AY20*Constants!$H96*EF!$H221*MMVolatEF*NtoN2O*kgtoGg</f>
        <v>0.36345258133503372</v>
      </c>
      <c r="AG1546" s="22">
        <f>Constants!$H78*'Activity data'!AZ20*Constants!$H96*EF!$H221*MMVolatEF*NtoN2O*kgtoGg</f>
        <v>0.38083016862876407</v>
      </c>
      <c r="AH1546" s="22">
        <f>Constants!$H78*'Activity data'!BA20*Constants!$H96*EF!$H221*MMVolatEF*NtoN2O*kgtoGg</f>
        <v>0.39938153765045087</v>
      </c>
      <c r="AI1546" s="22">
        <f>Constants!$H78*'Activity data'!BB20*Constants!$H96*EF!$H221*MMVolatEF*NtoN2O*kgtoGg</f>
        <v>0.41916235532127738</v>
      </c>
      <c r="AJ1546" s="22">
        <f>Constants!$H78*'Activity data'!BC20*Constants!$H96*EF!$H221*MMVolatEF*NtoN2O*kgtoGg</f>
        <v>0.44033699802523357</v>
      </c>
      <c r="AK1546" s="22">
        <f>Constants!$H78*'Activity data'!BD20*Constants!$H96*EF!$H221*MMVolatEF*NtoN2O*kgtoGg</f>
        <v>0.46255246991586263</v>
      </c>
      <c r="AL1546" s="22">
        <f>Constants!$H78*'Activity data'!BE20*Constants!$H96*EF!$H221*MMVolatEF*NtoN2O*kgtoGg</f>
        <v>0.4849989870103863</v>
      </c>
      <c r="AM1546" s="22">
        <f>Constants!$H78*'Activity data'!BF20*Constants!$H96*EF!$H221*MMVolatEF*NtoN2O*kgtoGg</f>
        <v>0.5073607314243489</v>
      </c>
      <c r="AN1546" s="22">
        <f>Constants!$H78*'Activity data'!BG20*Constants!$H96*EF!$H221*MMVolatEF*NtoN2O*kgtoGg</f>
        <v>0.53078683817051064</v>
      </c>
      <c r="AO1546" s="22">
        <f>Constants!$H78*'Activity data'!BH20*Constants!$H96*EF!$H221*MMVolatEF*NtoN2O*kgtoGg</f>
        <v>0.5536150401579657</v>
      </c>
      <c r="AP1546" s="22">
        <f>Constants!$H78*'Activity data'!BI20*Constants!$H96*EF!$H221*MMVolatEF*NtoN2O*kgtoGg</f>
        <v>0.57732537778336546</v>
      </c>
      <c r="AQ1546" s="22">
        <f>Constants!$H78*'Activity data'!BJ20*Constants!$H96*EF!$H221*MMVolatEF*NtoN2O*kgtoGg</f>
        <v>0.60227610229055129</v>
      </c>
      <c r="AR1546" s="22">
        <f>Constants!$H78*'Activity data'!BK20*Constants!$H96*EF!$H221*MMVolatEF*NtoN2O*kgtoGg</f>
        <v>0.62855926981848975</v>
      </c>
      <c r="AS1546" s="22">
        <f>Constants!$H78*'Activity data'!BL20*Constants!$H96*EF!$H221*MMVolatEF*NtoN2O*kgtoGg</f>
        <v>0.65626274717655353</v>
      </c>
      <c r="AT1546" s="22">
        <f>Constants!$H78*'Activity data'!BM20*Constants!$H96*EF!$H221*MMVolatEF*NtoN2O*kgtoGg</f>
        <v>0.68321168340101823</v>
      </c>
      <c r="AU1546" s="22">
        <f>Constants!$H78*'Activity data'!BN20*Constants!$H96*EF!$H221*MMVolatEF*NtoN2O*kgtoGg</f>
        <v>0.71157831971098529</v>
      </c>
      <c r="AV1546" s="22">
        <f>Constants!$H78*'Activity data'!BO20*Constants!$H96*EF!$H221*MMVolatEF*NtoN2O*kgtoGg</f>
        <v>0.74218261572200483</v>
      </c>
      <c r="AW1546" s="22">
        <f>Constants!$H78*'Activity data'!BP20*Constants!$H96*EF!$H221*MMVolatEF*NtoN2O*kgtoGg</f>
        <v>0.77471225556990453</v>
      </c>
    </row>
    <row r="1547" spans="1:49" x14ac:dyDescent="0.25">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8.9211118607918805E-2</v>
      </c>
      <c r="L1547" s="22">
        <f>Constants!$H63*'Activity data'!AE5*Constants!$H81*FracLEACHMM*MMLeachEF*NtoN2O*kgtoGg</f>
        <v>8.9709854381943815E-2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8.9183512197547513E-2</v>
      </c>
      <c r="T1547" s="22">
        <f>Constants!$H63*'Activity data'!AM5*Constants!$H81*FracLEACHMM*MMLeachEF*NtoN2O*kgtoGg</f>
        <v>9.0677950864974502E-2</v>
      </c>
      <c r="U1547" s="22">
        <f>Constants!$H63*'Activity data'!AN5*Constants!$H81*FracLEACHMM*MMLeachEF*NtoN2O*kgtoGg</f>
        <v>9.1149117935516111E-2</v>
      </c>
      <c r="V1547" s="22">
        <f>Constants!$H63*'Activity data'!AO5*Constants!$H81*FracLEACHMM*MMLeachEF*NtoN2O*kgtoGg</f>
        <v>9.0998909882985368E-2</v>
      </c>
      <c r="W1547" s="22">
        <f>Constants!$H63*'Activity data'!AP5*Constants!$H81*FracLEACHMM*MMLeachEF*NtoN2O*kgtoGg</f>
        <v>9.1213671574514113E-2</v>
      </c>
      <c r="X1547" s="22">
        <f>Constants!$H63*'Activity data'!AQ5*Constants!$H81*FracLEACHMM*MMLeachEF*NtoN2O*kgtoGg</f>
        <v>9.1505494494056261E-2</v>
      </c>
      <c r="Y1547" s="22">
        <f>Constants!$H63*'Activity data'!AR5*Constants!$H81*FracLEACHMM*MMLeachEF*NtoN2O*kgtoGg</f>
        <v>9.1915611275986159E-2</v>
      </c>
      <c r="Z1547" s="22">
        <f>Constants!$H63*'Activity data'!AS5*Constants!$H81*FracLEACHMM*MMLeachEF*NtoN2O*kgtoGg</f>
        <v>9.2408802185655434E-2</v>
      </c>
      <c r="AA1547" s="22">
        <f>Constants!$H63*'Activity data'!AT5*Constants!$H81*FracLEACHMM*MMLeachEF*NtoN2O*kgtoGg</f>
        <v>9.2986950191027026E-2</v>
      </c>
      <c r="AB1547" s="22">
        <f>Constants!$H63*'Activity data'!AU5*Constants!$H81*FracLEACHMM*MMLeachEF*NtoN2O*kgtoGg</f>
        <v>9.3734653474602012E-2</v>
      </c>
      <c r="AC1547" s="22">
        <f>Constants!$H63*'Activity data'!AV5*Constants!$H81*FracLEACHMM*MMLeachEF*NtoN2O*kgtoGg</f>
        <v>9.466707755231947E-2</v>
      </c>
      <c r="AD1547" s="22">
        <f>Constants!$H63*'Activity data'!AW5*Constants!$H81*FracLEACHMM*MMLeachEF*NtoN2O*kgtoGg</f>
        <v>9.5752198443139411E-2</v>
      </c>
      <c r="AE1547" s="22">
        <f>Constants!$H63*'Activity data'!AX5*Constants!$H81*FracLEACHMM*MMLeachEF*NtoN2O*kgtoGg</f>
        <v>9.6896389710631234E-2</v>
      </c>
      <c r="AF1547" s="22">
        <f>Constants!$H63*'Activity data'!AY5*Constants!$H81*FracLEACHMM*MMLeachEF*NtoN2O*kgtoGg</f>
        <v>9.8111576648831189E-2</v>
      </c>
      <c r="AG1547" s="22">
        <f>Constants!$H63*'Activity data'!AZ5*Constants!$H81*FracLEACHMM*MMLeachEF*NtoN2O*kgtoGg</f>
        <v>9.9512257169147217E-2</v>
      </c>
      <c r="AH1547" s="22">
        <f>Constants!$H63*'Activity data'!BA5*Constants!$H81*FracLEACHMM*MMLeachEF*NtoN2O*kgtoGg</f>
        <v>0.10099560515959377</v>
      </c>
      <c r="AI1547" s="22">
        <f>Constants!$H63*'Activity data'!BB5*Constants!$H81*FracLEACHMM*MMLeachEF*NtoN2O*kgtoGg</f>
        <v>0.10256738010683669</v>
      </c>
      <c r="AJ1547" s="22">
        <f>Constants!$H63*'Activity data'!BC5*Constants!$H81*FracLEACHMM*MMLeachEF*NtoN2O*kgtoGg</f>
        <v>0.10423829103332971</v>
      </c>
      <c r="AK1547" s="22">
        <f>Constants!$H63*'Activity data'!BD5*Constants!$H81*FracLEACHMM*MMLeachEF*NtoN2O*kgtoGg</f>
        <v>0.10598221028820945</v>
      </c>
      <c r="AL1547" s="22">
        <f>Constants!$H63*'Activity data'!BE5*Constants!$H81*FracLEACHMM*MMLeachEF*NtoN2O*kgtoGg</f>
        <v>0.10774319413075867</v>
      </c>
      <c r="AM1547" s="22">
        <f>Constants!$H63*'Activity data'!BF5*Constants!$H81*FracLEACHMM*MMLeachEF*NtoN2O*kgtoGg</f>
        <v>0.10949968376405832</v>
      </c>
      <c r="AN1547" s="22">
        <f>Constants!$H63*'Activity data'!BG5*Constants!$H81*FracLEACHMM*MMLeachEF*NtoN2O*kgtoGg</f>
        <v>0.1113325499723575</v>
      </c>
      <c r="AO1547" s="22">
        <f>Constants!$H63*'Activity data'!BH5*Constants!$H81*FracLEACHMM*MMLeachEF*NtoN2O*kgtoGg</f>
        <v>0.1131240148227753</v>
      </c>
      <c r="AP1547" s="22">
        <f>Constants!$H63*'Activity data'!BI5*Constants!$H81*FracLEACHMM*MMLeachEF*NtoN2O*kgtoGg</f>
        <v>0.11497675602355148</v>
      </c>
      <c r="AQ1547" s="22">
        <f>Constants!$H63*'Activity data'!BJ5*Constants!$H81*FracLEACHMM*MMLeachEF*NtoN2O*kgtoGg</f>
        <v>0.11691627397163724</v>
      </c>
      <c r="AR1547" s="22">
        <f>Constants!$H63*'Activity data'!BK5*Constants!$H81*FracLEACHMM*MMLeachEF*NtoN2O*kgtoGg</f>
        <v>0.1189484128637848</v>
      </c>
      <c r="AS1547" s="22">
        <f>Constants!$H63*'Activity data'!BL5*Constants!$H81*FracLEACHMM*MMLeachEF*NtoN2O*kgtoGg</f>
        <v>0.12107866317965243</v>
      </c>
      <c r="AT1547" s="22">
        <f>Constants!$H63*'Activity data'!BM5*Constants!$H81*FracLEACHMM*MMLeachEF*NtoN2O*kgtoGg</f>
        <v>0.12315305722988713</v>
      </c>
      <c r="AU1547" s="22">
        <f>Constants!$H63*'Activity data'!BN5*Constants!$H81*FracLEACHMM*MMLeachEF*NtoN2O*kgtoGg</f>
        <v>0.125325986198385</v>
      </c>
      <c r="AV1547" s="22">
        <f>Constants!$H63*'Activity data'!BO5*Constants!$H81*FracLEACHMM*MMLeachEF*NtoN2O*kgtoGg</f>
        <v>0.12765671898658354</v>
      </c>
      <c r="AW1547" s="22">
        <f>Constants!$H63*'Activity data'!BP5*Constants!$H81*FracLEACHMM*MMLeachEF*NtoN2O*kgtoGg</f>
        <v>0.13012267129152613</v>
      </c>
    </row>
    <row r="1548" spans="1:49" x14ac:dyDescent="0.25">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2.6939494531157467E-2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2.6931158095600705E-2</v>
      </c>
      <c r="T1548" s="22">
        <f>Constants!$H64*'Activity data'!AM6*Constants!$H82*FracLEACHMM*MMLeachEF*NtoN2O*kgtoGg</f>
        <v>2.7382440659215215E-2</v>
      </c>
      <c r="U1548" s="22">
        <f>Constants!$H64*'Activity data'!AN6*Constants!$H82*FracLEACHMM*MMLeachEF*NtoN2O*kgtoGg</f>
        <v>2.7524721160997759E-2</v>
      </c>
      <c r="V1548" s="22">
        <f>Constants!$H64*'Activity data'!AO6*Constants!$H82*FracLEACHMM*MMLeachEF*NtoN2O*kgtoGg</f>
        <v>2.7479362139915746E-2</v>
      </c>
      <c r="W1548" s="22">
        <f>Constants!$H64*'Activity data'!AP6*Constants!$H82*FracLEACHMM*MMLeachEF*NtoN2O*kgtoGg</f>
        <v>2.7544214722247638E-2</v>
      </c>
      <c r="X1548" s="22">
        <f>Constants!$H64*'Activity data'!AQ6*Constants!$H82*FracLEACHMM*MMLeachEF*NtoN2O*kgtoGg</f>
        <v>2.7632337840394192E-2</v>
      </c>
      <c r="Y1548" s="22">
        <f>Constants!$H64*'Activity data'!AR6*Constants!$H82*FracLEACHMM*MMLeachEF*NtoN2O*kgtoGg</f>
        <v>2.775618270386343E-2</v>
      </c>
      <c r="Z1548" s="22">
        <f>Constants!$H64*'Activity data'!AS6*Constants!$H82*FracLEACHMM*MMLeachEF*NtoN2O*kgtoGg</f>
        <v>2.7905113846317154E-2</v>
      </c>
      <c r="AA1548" s="22">
        <f>Constants!$H64*'Activity data'!AT6*Constants!$H82*FracLEACHMM*MMLeachEF*NtoN2O*kgtoGg</f>
        <v>2.807969987630923E-2</v>
      </c>
      <c r="AB1548" s="22">
        <f>Constants!$H64*'Activity data'!AU6*Constants!$H82*FracLEACHMM*MMLeachEF*NtoN2O*kgtoGg</f>
        <v>2.8305487298696825E-2</v>
      </c>
      <c r="AC1548" s="22">
        <f>Constants!$H64*'Activity data'!AV6*Constants!$H82*FracLEACHMM*MMLeachEF*NtoN2O*kgtoGg</f>
        <v>2.8587055714544035E-2</v>
      </c>
      <c r="AD1548" s="22">
        <f>Constants!$H64*'Activity data'!AW6*Constants!$H82*FracLEACHMM*MMLeachEF*NtoN2O*kgtoGg</f>
        <v>2.8914734694026008E-2</v>
      </c>
      <c r="AE1548" s="22">
        <f>Constants!$H64*'Activity data'!AX6*Constants!$H82*FracLEACHMM*MMLeachEF*NtoN2O*kgtoGg</f>
        <v>2.926025142864588E-2</v>
      </c>
      <c r="AF1548" s="22">
        <f>Constants!$H64*'Activity data'!AY6*Constants!$H82*FracLEACHMM*MMLeachEF*NtoN2O*kgtoGg</f>
        <v>2.9627207054657573E-2</v>
      </c>
      <c r="AG1548" s="22">
        <f>Constants!$H64*'Activity data'!AZ6*Constants!$H82*FracLEACHMM*MMLeachEF*NtoN2O*kgtoGg</f>
        <v>3.0050177036491231E-2</v>
      </c>
      <c r="AH1548" s="22">
        <f>Constants!$H64*'Activity data'!BA6*Constants!$H82*FracLEACHMM*MMLeachEF*NtoN2O*kgtoGg</f>
        <v>3.0498110497028424E-2</v>
      </c>
      <c r="AI1548" s="22">
        <f>Constants!$H64*'Activity data'!BB6*Constants!$H82*FracLEACHMM*MMLeachEF*NtoN2O*kgtoGg</f>
        <v>3.0972746655123885E-2</v>
      </c>
      <c r="AJ1548" s="22">
        <f>Constants!$H64*'Activity data'!BC6*Constants!$H82*FracLEACHMM*MMLeachEF*NtoN2O*kgtoGg</f>
        <v>3.1477319363870458E-2</v>
      </c>
      <c r="AK1548" s="22">
        <f>Constants!$H64*'Activity data'!BD6*Constants!$H82*FracLEACHMM*MMLeachEF*NtoN2O*kgtoGg</f>
        <v>3.2003938735566603E-2</v>
      </c>
      <c r="AL1548" s="22">
        <f>Constants!$H64*'Activity data'!BE6*Constants!$H82*FracLEACHMM*MMLeachEF*NtoN2O*kgtoGg</f>
        <v>3.2535711179809912E-2</v>
      </c>
      <c r="AM1548" s="22">
        <f>Constants!$H64*'Activity data'!BF6*Constants!$H82*FracLEACHMM*MMLeachEF*NtoN2O*kgtoGg</f>
        <v>3.3066126486878025E-2</v>
      </c>
      <c r="AN1548" s="22">
        <f>Constants!$H64*'Activity data'!BG6*Constants!$H82*FracLEACHMM*MMLeachEF*NtoN2O*kgtoGg</f>
        <v>3.3619605581920294E-2</v>
      </c>
      <c r="AO1548" s="22">
        <f>Constants!$H64*'Activity data'!BH6*Constants!$H82*FracLEACHMM*MMLeachEF*NtoN2O*kgtoGg</f>
        <v>3.4160582517235936E-2</v>
      </c>
      <c r="AP1548" s="22">
        <f>Constants!$H64*'Activity data'!BI6*Constants!$H82*FracLEACHMM*MMLeachEF*NtoN2O*kgtoGg</f>
        <v>3.4720063355777167E-2</v>
      </c>
      <c r="AQ1548" s="22">
        <f>Constants!$H64*'Activity data'!BJ6*Constants!$H82*FracLEACHMM*MMLeachEF*NtoN2O*kgtoGg</f>
        <v>3.5305748570477524E-2</v>
      </c>
      <c r="AR1548" s="22">
        <f>Constants!$H64*'Activity data'!BK6*Constants!$H82*FracLEACHMM*MMLeachEF*NtoN2O*kgtoGg</f>
        <v>3.5919402960488754E-2</v>
      </c>
      <c r="AS1548" s="22">
        <f>Constants!$H64*'Activity data'!BL6*Constants!$H82*FracLEACHMM*MMLeachEF*NtoN2O*kgtoGg</f>
        <v>3.6562684511374031E-2</v>
      </c>
      <c r="AT1548" s="22">
        <f>Constants!$H64*'Activity data'!BM6*Constants!$H82*FracLEACHMM*MMLeachEF*NtoN2O*kgtoGg</f>
        <v>3.7189098887113095E-2</v>
      </c>
      <c r="AU1548" s="22">
        <f>Constants!$H64*'Activity data'!BN6*Constants!$H82*FracLEACHMM*MMLeachEF*NtoN2O*kgtoGg</f>
        <v>3.7845268308334172E-2</v>
      </c>
      <c r="AV1548" s="22">
        <f>Constants!$H64*'Activity data'!BO6*Constants!$H82*FracLEACHMM*MMLeachEF*NtoN2O*kgtoGg</f>
        <v>3.8549090479617763E-2</v>
      </c>
      <c r="AW1548" s="22">
        <f>Constants!$H64*'Activity data'!BP6*Constants!$H82*FracLEACHMM*MMLeachEF*NtoN2O*kgtoGg</f>
        <v>3.929374551443536E-2</v>
      </c>
    </row>
    <row r="1549" spans="1:49" x14ac:dyDescent="0.25">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1.4483668498503166E-3</v>
      </c>
      <c r="L1549" s="22">
        <f>Constants!$H65*'Activity data'!AE7*Constants!$H83*FracLEACHMM*MMLeachEF*NtoN2O*kgtoGg</f>
        <v>1.4564639612104711E-3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1.4479186522461497E-3</v>
      </c>
      <c r="T1549" s="22">
        <f>Constants!$H65*'Activity data'!AM7*Constants!$H83*FracLEACHMM*MMLeachEF*NtoN2O*kgtoGg</f>
        <v>1.4721812717358642E-3</v>
      </c>
      <c r="U1549" s="22">
        <f>Constants!$H65*'Activity data'!AN7*Constants!$H83*FracLEACHMM*MMLeachEF*NtoN2O*kgtoGg</f>
        <v>1.4798307976734641E-3</v>
      </c>
      <c r="V1549" s="22">
        <f>Constants!$H65*'Activity data'!AO7*Constants!$H83*FracLEACHMM*MMLeachEF*NtoN2O*kgtoGg</f>
        <v>1.477392128959733E-3</v>
      </c>
      <c r="W1549" s="22">
        <f>Constants!$H65*'Activity data'!AP7*Constants!$H83*FracLEACHMM*MMLeachEF*NtoN2O*kgtoGg</f>
        <v>1.4808788436146076E-3</v>
      </c>
      <c r="X1549" s="22">
        <f>Constants!$H65*'Activity data'!AQ7*Constants!$H83*FracLEACHMM*MMLeachEF*NtoN2O*kgtoGg</f>
        <v>1.4856166683307065E-3</v>
      </c>
      <c r="Y1549" s="22">
        <f>Constants!$H65*'Activity data'!AR7*Constants!$H83*FracLEACHMM*MMLeachEF*NtoN2O*kgtoGg</f>
        <v>1.4922750261764941E-3</v>
      </c>
      <c r="Z1549" s="22">
        <f>Constants!$H65*'Activity data'!AS7*Constants!$H83*FracLEACHMM*MMLeachEF*NtoN2O*kgtoGg</f>
        <v>1.500282115151041E-3</v>
      </c>
      <c r="AA1549" s="22">
        <f>Constants!$H65*'Activity data'!AT7*Constants!$H83*FracLEACHMM*MMLeachEF*NtoN2O*kgtoGg</f>
        <v>1.5096685057529521E-3</v>
      </c>
      <c r="AB1549" s="22">
        <f>Constants!$H65*'Activity data'!AU7*Constants!$H83*FracLEACHMM*MMLeachEF*NtoN2O*kgtoGg</f>
        <v>1.5218076725558457E-3</v>
      </c>
      <c r="AC1549" s="22">
        <f>Constants!$H65*'Activity data'!AV7*Constants!$H83*FracLEACHMM*MMLeachEF*NtoN2O*kgtoGg</f>
        <v>1.5369458318485632E-3</v>
      </c>
      <c r="AD1549" s="22">
        <f>Constants!$H65*'Activity data'!AW7*Constants!$H83*FracLEACHMM*MMLeachEF*NtoN2O*kgtoGg</f>
        <v>1.554563065561897E-3</v>
      </c>
      <c r="AE1549" s="22">
        <f>Constants!$H65*'Activity data'!AX7*Constants!$H83*FracLEACHMM*MMLeachEF*NtoN2O*kgtoGg</f>
        <v>1.5731393229565249E-3</v>
      </c>
      <c r="AF1549" s="22">
        <f>Constants!$H65*'Activity data'!AY7*Constants!$H83*FracLEACHMM*MMLeachEF*NtoN2O*kgtoGg</f>
        <v>1.5928682144346739E-3</v>
      </c>
      <c r="AG1549" s="22">
        <f>Constants!$H65*'Activity data'!AZ7*Constants!$H83*FracLEACHMM*MMLeachEF*NtoN2O*kgtoGg</f>
        <v>1.615608644826237E-3</v>
      </c>
      <c r="AH1549" s="22">
        <f>Constants!$H65*'Activity data'!BA7*Constants!$H83*FracLEACHMM*MMLeachEF*NtoN2O*kgtoGg</f>
        <v>1.6396912041493313E-3</v>
      </c>
      <c r="AI1549" s="22">
        <f>Constants!$H65*'Activity data'!BB7*Constants!$H83*FracLEACHMM*MMLeachEF*NtoN2O*kgtoGg</f>
        <v>1.6652093992413262E-3</v>
      </c>
      <c r="AJ1549" s="22">
        <f>Constants!$H65*'Activity data'!BC7*Constants!$H83*FracLEACHMM*MMLeachEF*NtoN2O*kgtoGg</f>
        <v>1.6923370940034712E-3</v>
      </c>
      <c r="AK1549" s="22">
        <f>Constants!$H65*'Activity data'!BD7*Constants!$H83*FracLEACHMM*MMLeachEF*NtoN2O*kgtoGg</f>
        <v>1.7206500988956575E-3</v>
      </c>
      <c r="AL1549" s="22">
        <f>Constants!$H65*'Activity data'!BE7*Constants!$H83*FracLEACHMM*MMLeachEF*NtoN2O*kgtoGg</f>
        <v>1.7492401520243491E-3</v>
      </c>
      <c r="AM1549" s="22">
        <f>Constants!$H65*'Activity data'!BF7*Constants!$H83*FracLEACHMM*MMLeachEF*NtoN2O*kgtoGg</f>
        <v>1.7777572404397283E-3</v>
      </c>
      <c r="AN1549" s="22">
        <f>Constants!$H65*'Activity data'!BG7*Constants!$H83*FracLEACHMM*MMLeachEF*NtoN2O*kgtoGg</f>
        <v>1.8075143233878593E-3</v>
      </c>
      <c r="AO1549" s="22">
        <f>Constants!$H65*'Activity data'!BH7*Constants!$H83*FracLEACHMM*MMLeachEF*NtoN2O*kgtoGg</f>
        <v>1.8365992439953553E-3</v>
      </c>
      <c r="AP1549" s="22">
        <f>Constants!$H65*'Activity data'!BI7*Constants!$H83*FracLEACHMM*MMLeachEF*NtoN2O*kgtoGg</f>
        <v>1.8666790028687955E-3</v>
      </c>
      <c r="AQ1549" s="22">
        <f>Constants!$H65*'Activity data'!BJ7*Constants!$H83*FracLEACHMM*MMLeachEF*NtoN2O*kgtoGg</f>
        <v>1.8981676059098944E-3</v>
      </c>
      <c r="AR1549" s="22">
        <f>Constants!$H65*'Activity data'!BK7*Constants!$H83*FracLEACHMM*MMLeachEF*NtoN2O*kgtoGg</f>
        <v>1.9311599352473808E-3</v>
      </c>
      <c r="AS1549" s="22">
        <f>Constants!$H65*'Activity data'!BL7*Constants!$H83*FracLEACHMM*MMLeachEF*NtoN2O*kgtoGg</f>
        <v>1.9657451303164626E-3</v>
      </c>
      <c r="AT1549" s="22">
        <f>Constants!$H65*'Activity data'!BM7*Constants!$H83*FracLEACHMM*MMLeachEF*NtoN2O*kgtoGg</f>
        <v>1.999423483673865E-3</v>
      </c>
      <c r="AU1549" s="22">
        <f>Constants!$H65*'Activity data'!BN7*Constants!$H83*FracLEACHMM*MMLeachEF*NtoN2O*kgtoGg</f>
        <v>2.0347015783123111E-3</v>
      </c>
      <c r="AV1549" s="22">
        <f>Constants!$H65*'Activity data'!BO7*Constants!$H83*FracLEACHMM*MMLeachEF*NtoN2O*kgtoGg</f>
        <v>2.0725416610168261E-3</v>
      </c>
      <c r="AW1549" s="22">
        <f>Constants!$H65*'Activity data'!BP7*Constants!$H83*FracLEACHMM*MMLeachEF*NtoN2O*kgtoGg</f>
        <v>2.11257706946729E-3</v>
      </c>
    </row>
    <row r="1550" spans="1:49" x14ac:dyDescent="0.25">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2.7061685185942399E-2</v>
      </c>
      <c r="S1550" s="22">
        <f>Constants!$H66*'Activity data'!AL8*Constants!$H84*FracLEACHMM*MMLeachEF*NtoN2O*kgtoGg</f>
        <v>2.4014748048472239E-2</v>
      </c>
      <c r="T1550" s="22">
        <f>Constants!$H66*'Activity data'!AM8*Constants!$H84*FracLEACHMM*MMLeachEF*NtoN2O*kgtoGg</f>
        <v>2.4913020029281582E-2</v>
      </c>
      <c r="U1550" s="22">
        <f>Constants!$H66*'Activity data'!AN8*Constants!$H84*FracLEACHMM*MMLeachEF*NtoN2O*kgtoGg</f>
        <v>2.4967492067687117E-2</v>
      </c>
      <c r="V1550" s="22">
        <f>Constants!$H66*'Activity data'!AO8*Constants!$H84*FracLEACHMM*MMLeachEF*NtoN2O*kgtoGg</f>
        <v>2.4490984052511891E-2</v>
      </c>
      <c r="W1550" s="22">
        <f>Constants!$H66*'Activity data'!AP8*Constants!$H84*FracLEACHMM*MMLeachEF*NtoN2O*kgtoGg</f>
        <v>2.427068078926067E-2</v>
      </c>
      <c r="X1550" s="22">
        <f>Constants!$H66*'Activity data'!AQ8*Constants!$H84*FracLEACHMM*MMLeachEF*NtoN2O*kgtoGg</f>
        <v>2.4085772372737162E-2</v>
      </c>
      <c r="Y1550" s="22">
        <f>Constants!$H66*'Activity data'!AR8*Constants!$H84*FracLEACHMM*MMLeachEF*NtoN2O*kgtoGg</f>
        <v>2.3999231319888695E-2</v>
      </c>
      <c r="Z1550" s="22">
        <f>Constants!$H66*'Activity data'!AS8*Constants!$H84*FracLEACHMM*MMLeachEF*NtoN2O*kgtoGg</f>
        <v>2.3978457958089842E-2</v>
      </c>
      <c r="AA1550" s="22">
        <f>Constants!$H66*'Activity data'!AT8*Constants!$H84*FracLEACHMM*MMLeachEF*NtoN2O*kgtoGg</f>
        <v>2.402219902053113E-2</v>
      </c>
      <c r="AB1550" s="22">
        <f>Constants!$H66*'Activity data'!AU8*Constants!$H84*FracLEACHMM*MMLeachEF*NtoN2O*kgtoGg</f>
        <v>2.4190177256763468E-2</v>
      </c>
      <c r="AC1550" s="22">
        <f>Constants!$H66*'Activity data'!AV8*Constants!$H84*FracLEACHMM*MMLeachEF*NtoN2O*kgtoGg</f>
        <v>2.4487022069257937E-2</v>
      </c>
      <c r="AD1550" s="22">
        <f>Constants!$H66*'Activity data'!AW8*Constants!$H84*FracLEACHMM*MMLeachEF*NtoN2O*kgtoGg</f>
        <v>2.4674493082593771E-2</v>
      </c>
      <c r="AE1550" s="22">
        <f>Constants!$H66*'Activity data'!AX8*Constants!$H84*FracLEACHMM*MMLeachEF*NtoN2O*kgtoGg</f>
        <v>2.4878344853189249E-2</v>
      </c>
      <c r="AF1550" s="22">
        <f>Constants!$H66*'Activity data'!AY8*Constants!$H84*FracLEACHMM*MMLeachEF*NtoN2O*kgtoGg</f>
        <v>2.5104139909981237E-2</v>
      </c>
      <c r="AG1550" s="22">
        <f>Constants!$H66*'Activity data'!AZ8*Constants!$H84*FracLEACHMM*MMLeachEF*NtoN2O*kgtoGg</f>
        <v>2.5426409827964801E-2</v>
      </c>
      <c r="AH1550" s="22">
        <f>Constants!$H66*'Activity data'!BA8*Constants!$H84*FracLEACHMM*MMLeachEF*NtoN2O*kgtoGg</f>
        <v>2.5768875898053403E-2</v>
      </c>
      <c r="AI1550" s="22">
        <f>Constants!$H66*'Activity data'!BB8*Constants!$H84*FracLEACHMM*MMLeachEF*NtoN2O*kgtoGg</f>
        <v>2.6131308975829524E-2</v>
      </c>
      <c r="AJ1550" s="22">
        <f>Constants!$H66*'Activity data'!BC8*Constants!$H84*FracLEACHMM*MMLeachEF*NtoN2O*kgtoGg</f>
        <v>2.6517473925256753E-2</v>
      </c>
      <c r="AK1550" s="22">
        <f>Constants!$H66*'Activity data'!BD8*Constants!$H84*FracLEACHMM*MMLeachEF*NtoN2O*kgtoGg</f>
        <v>2.6908456498090223E-2</v>
      </c>
      <c r="AL1550" s="22">
        <f>Constants!$H66*'Activity data'!BE8*Constants!$H84*FracLEACHMM*MMLeachEF*NtoN2O*kgtoGg</f>
        <v>2.7268247310873892E-2</v>
      </c>
      <c r="AM1550" s="22">
        <f>Constants!$H66*'Activity data'!BF8*Constants!$H84*FracLEACHMM*MMLeachEF*NtoN2O*kgtoGg</f>
        <v>2.7583980993975396E-2</v>
      </c>
      <c r="AN1550" s="22">
        <f>Constants!$H66*'Activity data'!BG8*Constants!$H84*FracLEACHMM*MMLeachEF*NtoN2O*kgtoGg</f>
        <v>2.8044298655306568E-2</v>
      </c>
      <c r="AO1550" s="22">
        <f>Constants!$H66*'Activity data'!BH8*Constants!$H84*FracLEACHMM*MMLeachEF*NtoN2O*kgtoGg</f>
        <v>2.844839403492954E-2</v>
      </c>
      <c r="AP1550" s="22">
        <f>Constants!$H66*'Activity data'!BI8*Constants!$H84*FracLEACHMM*MMLeachEF*NtoN2O*kgtoGg</f>
        <v>2.885449992032919E-2</v>
      </c>
      <c r="AQ1550" s="22">
        <f>Constants!$H66*'Activity data'!BJ8*Constants!$H84*FracLEACHMM*MMLeachEF*NtoN2O*kgtoGg</f>
        <v>2.927456612582886E-2</v>
      </c>
      <c r="AR1550" s="22">
        <f>Constants!$H66*'Activity data'!BK8*Constants!$H84*FracLEACHMM*MMLeachEF*NtoN2O*kgtoGg</f>
        <v>2.9709541943827189E-2</v>
      </c>
      <c r="AS1550" s="22">
        <f>Constants!$H66*'Activity data'!BL8*Constants!$H84*FracLEACHMM*MMLeachEF*NtoN2O*kgtoGg</f>
        <v>3.0159989319154656E-2</v>
      </c>
      <c r="AT1550" s="22">
        <f>Constants!$H66*'Activity data'!BM8*Constants!$H84*FracLEACHMM*MMLeachEF*NtoN2O*kgtoGg</f>
        <v>3.0546087015283521E-2</v>
      </c>
      <c r="AU1550" s="22">
        <f>Constants!$H66*'Activity data'!BN8*Constants!$H84*FracLEACHMM*MMLeachEF*NtoN2O*kgtoGg</f>
        <v>3.094551766769826E-2</v>
      </c>
      <c r="AV1550" s="22">
        <f>Constants!$H66*'Activity data'!BO8*Constants!$H84*FracLEACHMM*MMLeachEF*NtoN2O*kgtoGg</f>
        <v>3.1383769605566547E-2</v>
      </c>
      <c r="AW1550" s="22">
        <f>Constants!$H66*'Activity data'!BP8*Constants!$H84*FracLEACHMM*MMLeachEF*NtoN2O*kgtoGg</f>
        <v>3.1846027881071305E-2</v>
      </c>
    </row>
    <row r="1551" spans="1:49" x14ac:dyDescent="0.25">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3.5923531179771262E-2</v>
      </c>
      <c r="S1551" s="22">
        <f>Constants!$H67*'Activity data'!AL9*Constants!$H85*FracLEACHMM*MMLeachEF*NtoN2O*kgtoGg</f>
        <v>3.1878818498035873E-2</v>
      </c>
      <c r="T1551" s="22">
        <f>Constants!$H67*'Activity data'!AM9*Constants!$H85*FracLEACHMM*MMLeachEF*NtoN2O*kgtoGg</f>
        <v>3.3071246142094106E-2</v>
      </c>
      <c r="U1551" s="22">
        <f>Constants!$H67*'Activity data'!AN9*Constants!$H85*FracLEACHMM*MMLeachEF*NtoN2O*kgtoGg</f>
        <v>3.3143556050240677E-2</v>
      </c>
      <c r="V1551" s="22">
        <f>Constants!$H67*'Activity data'!AO9*Constants!$H85*FracLEACHMM*MMLeachEF*NtoN2O*kgtoGg</f>
        <v>3.2511006731048613E-2</v>
      </c>
      <c r="W1551" s="22">
        <f>Constants!$H67*'Activity data'!AP9*Constants!$H85*FracLEACHMM*MMLeachEF*NtoN2O*kgtoGg</f>
        <v>3.2218561116814579E-2</v>
      </c>
      <c r="X1551" s="22">
        <f>Constants!$H67*'Activity data'!AQ9*Constants!$H85*FracLEACHMM*MMLeachEF*NtoN2O*kgtoGg</f>
        <v>3.1973101042146533E-2</v>
      </c>
      <c r="Y1551" s="22">
        <f>Constants!$H67*'Activity data'!AR9*Constants!$H85*FracLEACHMM*MMLeachEF*NtoN2O*kgtoGg</f>
        <v>3.1858220531602907E-2</v>
      </c>
      <c r="Z1551" s="22">
        <f>Constants!$H67*'Activity data'!AS9*Constants!$H85*FracLEACHMM*MMLeachEF*NtoN2O*kgtoGg</f>
        <v>3.1830644550832975E-2</v>
      </c>
      <c r="AA1551" s="22">
        <f>Constants!$H67*'Activity data'!AT9*Constants!$H85*FracLEACHMM*MMLeachEF*NtoN2O*kgtoGg</f>
        <v>3.188870942778535E-2</v>
      </c>
      <c r="AB1551" s="22">
        <f>Constants!$H67*'Activity data'!AU9*Constants!$H85*FracLEACHMM*MMLeachEF*NtoN2O*kgtoGg</f>
        <v>3.2111695223583113E-2</v>
      </c>
      <c r="AC1551" s="22">
        <f>Constants!$H67*'Activity data'!AV9*Constants!$H85*FracLEACHMM*MMLeachEF*NtoN2O*kgtoGg</f>
        <v>3.2505747323588234E-2</v>
      </c>
      <c r="AD1551" s="22">
        <f>Constants!$H67*'Activity data'!AW9*Constants!$H85*FracLEACHMM*MMLeachEF*NtoN2O*kgtoGg</f>
        <v>3.2754609164475049E-2</v>
      </c>
      <c r="AE1551" s="22">
        <f>Constants!$H67*'Activity data'!AX9*Constants!$H85*FracLEACHMM*MMLeachEF*NtoN2O*kgtoGg</f>
        <v>3.3025215942534922E-2</v>
      </c>
      <c r="AF1551" s="22">
        <f>Constants!$H67*'Activity data'!AY9*Constants!$H85*FracLEACHMM*MMLeachEF*NtoN2O*kgtoGg</f>
        <v>3.3324951739000346E-2</v>
      </c>
      <c r="AG1551" s="22">
        <f>Constants!$H67*'Activity data'!AZ9*Constants!$H85*FracLEACHMM*MMLeachEF*NtoN2O*kgtoGg</f>
        <v>3.3752754862399273E-2</v>
      </c>
      <c r="AH1551" s="22">
        <f>Constants!$H67*'Activity data'!BA9*Constants!$H85*FracLEACHMM*MMLeachEF*NtoN2O*kgtoGg</f>
        <v>3.4207367738955559E-2</v>
      </c>
      <c r="AI1551" s="22">
        <f>Constants!$H67*'Activity data'!BB9*Constants!$H85*FracLEACHMM*MMLeachEF*NtoN2O*kgtoGg</f>
        <v>3.4688486186702283E-2</v>
      </c>
      <c r="AJ1551" s="22">
        <f>Constants!$H67*'Activity data'!BC9*Constants!$H85*FracLEACHMM*MMLeachEF*NtoN2O*kgtoGg</f>
        <v>3.520110794347632E-2</v>
      </c>
      <c r="AK1551" s="22">
        <f>Constants!$H67*'Activity data'!BD9*Constants!$H85*FracLEACHMM*MMLeachEF*NtoN2O*kgtoGg</f>
        <v>3.5720124942950786E-2</v>
      </c>
      <c r="AL1551" s="22">
        <f>Constants!$H67*'Activity data'!BE9*Constants!$H85*FracLEACHMM*MMLeachEF*NtoN2O*kgtoGg</f>
        <v>3.6197735867489332E-2</v>
      </c>
      <c r="AM1551" s="22">
        <f>Constants!$H67*'Activity data'!BF9*Constants!$H85*FracLEACHMM*MMLeachEF*NtoN2O*kgtoGg</f>
        <v>3.6616862345809791E-2</v>
      </c>
      <c r="AN1551" s="22">
        <f>Constants!$H67*'Activity data'!BG9*Constants!$H85*FracLEACHMM*MMLeachEF*NtoN2O*kgtoGg</f>
        <v>3.7227919482340971E-2</v>
      </c>
      <c r="AO1551" s="22">
        <f>Constants!$H67*'Activity data'!BH9*Constants!$H85*FracLEACHMM*MMLeachEF*NtoN2O*kgtoGg</f>
        <v>3.7764343318097811E-2</v>
      </c>
      <c r="AP1551" s="22">
        <f>Constants!$H67*'Activity data'!BI9*Constants!$H85*FracLEACHMM*MMLeachEF*NtoN2O*kgtoGg</f>
        <v>3.8303436036685089E-2</v>
      </c>
      <c r="AQ1551" s="22">
        <f>Constants!$H67*'Activity data'!BJ9*Constants!$H85*FracLEACHMM*MMLeachEF*NtoN2O*kgtoGg</f>
        <v>3.8861060638669384E-2</v>
      </c>
      <c r="AR1551" s="22">
        <f>Constants!$H67*'Activity data'!BK9*Constants!$H85*FracLEACHMM*MMLeachEF*NtoN2O*kgtoGg</f>
        <v>3.9438477279685767E-2</v>
      </c>
      <c r="AS1551" s="22">
        <f>Constants!$H67*'Activity data'!BL9*Constants!$H85*FracLEACHMM*MMLeachEF*NtoN2O*kgtoGg</f>
        <v>4.0036431923723546E-2</v>
      </c>
      <c r="AT1551" s="22">
        <f>Constants!$H67*'Activity data'!BM9*Constants!$H85*FracLEACHMM*MMLeachEF*NtoN2O*kgtoGg</f>
        <v>4.0548964403871089E-2</v>
      </c>
      <c r="AU1551" s="22">
        <f>Constants!$H67*'Activity data'!BN9*Constants!$H85*FracLEACHMM*MMLeachEF*NtoN2O*kgtoGg</f>
        <v>4.1079195961794567E-2</v>
      </c>
      <c r="AV1551" s="22">
        <f>Constants!$H67*'Activity data'!BO9*Constants!$H85*FracLEACHMM*MMLeachEF*NtoN2O*kgtoGg</f>
        <v>4.1660961548321489E-2</v>
      </c>
      <c r="AW1551" s="22">
        <f>Constants!$H67*'Activity data'!BP9*Constants!$H85*FracLEACHMM*MMLeachEF*NtoN2O*kgtoGg</f>
        <v>4.2274594788790511E-2</v>
      </c>
    </row>
    <row r="1552" spans="1:49" x14ac:dyDescent="0.25">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4.6315596244033488E-2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4.8855920576585839E-2</v>
      </c>
      <c r="R1552" s="22">
        <f>Constants!$H68*'Activity data'!AK10*Constants!$H86*FracLEACHMM*MMLeachEF*NtoN2O*kgtoGg</f>
        <v>4.9808583705724517E-2</v>
      </c>
      <c r="S1552" s="22">
        <f>Constants!$H68*'Activity data'!AL10*Constants!$H86*FracLEACHMM*MMLeachEF*NtoN2O*kgtoGg</f>
        <v>4.5986911012556725E-2</v>
      </c>
      <c r="T1552" s="22">
        <f>Constants!$H68*'Activity data'!AM10*Constants!$H86*FracLEACHMM*MMLeachEF*NtoN2O*kgtoGg</f>
        <v>4.8856443444208197E-2</v>
      </c>
      <c r="U1552" s="22">
        <f>Constants!$H68*'Activity data'!AN10*Constants!$H86*FracLEACHMM*MMLeachEF*NtoN2O*kgtoGg</f>
        <v>5.0126725552886477E-2</v>
      </c>
      <c r="V1552" s="22">
        <f>Constants!$H68*'Activity data'!AO10*Constants!$H86*FracLEACHMM*MMLeachEF*NtoN2O*kgtoGg</f>
        <v>5.0323572055413011E-2</v>
      </c>
      <c r="W1552" s="22">
        <f>Constants!$H68*'Activity data'!AP10*Constants!$H86*FracLEACHMM*MMLeachEF*NtoN2O*kgtoGg</f>
        <v>5.1027089909847584E-2</v>
      </c>
      <c r="X1552" s="22">
        <f>Constants!$H68*'Activity data'!AQ10*Constants!$H86*FracLEACHMM*MMLeachEF*NtoN2O*kgtoGg</f>
        <v>5.1799517753616409E-2</v>
      </c>
      <c r="Y1552" s="22">
        <f>Constants!$H68*'Activity data'!AR10*Constants!$H86*FracLEACHMM*MMLeachEF*NtoN2O*kgtoGg</f>
        <v>5.2784983515339438E-2</v>
      </c>
      <c r="Z1552" s="22">
        <f>Constants!$H68*'Activity data'!AS10*Constants!$H86*FracLEACHMM*MMLeachEF*NtoN2O*kgtoGg</f>
        <v>5.3925228435181494E-2</v>
      </c>
      <c r="AA1552" s="22">
        <f>Constants!$H68*'Activity data'!AT10*Constants!$H86*FracLEACHMM*MMLeachEF*NtoN2O*kgtoGg</f>
        <v>5.5227882789165614E-2</v>
      </c>
      <c r="AB1552" s="22">
        <f>Constants!$H68*'Activity data'!AU10*Constants!$H86*FracLEACHMM*MMLeachEF*NtoN2O*kgtoGg</f>
        <v>5.6843866240216291E-2</v>
      </c>
      <c r="AC1552" s="22">
        <f>Constants!$H68*'Activity data'!AV10*Constants!$H86*FracLEACHMM*MMLeachEF*NtoN2O*kgtoGg</f>
        <v>5.8804393787153471E-2</v>
      </c>
      <c r="AD1552" s="22">
        <f>Constants!$H68*'Activity data'!AW10*Constants!$H86*FracLEACHMM*MMLeachEF*NtoN2O*kgtoGg</f>
        <v>6.1219639268874082E-2</v>
      </c>
      <c r="AE1552" s="22">
        <f>Constants!$H68*'Activity data'!AX10*Constants!$H86*FracLEACHMM*MMLeachEF*NtoN2O*kgtoGg</f>
        <v>6.3776320001480799E-2</v>
      </c>
      <c r="AF1552" s="22">
        <f>Constants!$H68*'Activity data'!AY10*Constants!$H86*FracLEACHMM*MMLeachEF*NtoN2O*kgtoGg</f>
        <v>6.6498895502615951E-2</v>
      </c>
      <c r="AG1552" s="22">
        <f>Constants!$H68*'Activity data'!AZ10*Constants!$H86*FracLEACHMM*MMLeachEF*NtoN2O*kgtoGg</f>
        <v>6.9603284640762972E-2</v>
      </c>
      <c r="AH1552" s="22">
        <f>Constants!$H68*'Activity data'!BA10*Constants!$H86*FracLEACHMM*MMLeachEF*NtoN2O*kgtoGg</f>
        <v>7.2906966362152381E-2</v>
      </c>
      <c r="AI1552" s="22">
        <f>Constants!$H68*'Activity data'!BB10*Constants!$H86*FracLEACHMM*MMLeachEF*NtoN2O*kgtoGg</f>
        <v>7.6423263660527499E-2</v>
      </c>
      <c r="AJ1552" s="22">
        <f>Constants!$H68*'Activity data'!BC10*Constants!$H86*FracLEACHMM*MMLeachEF*NtoN2O*kgtoGg</f>
        <v>8.0178550835766693E-2</v>
      </c>
      <c r="AK1552" s="22">
        <f>Constants!$H68*'Activity data'!BD10*Constants!$H86*FracLEACHMM*MMLeachEF*NtoN2O*kgtoGg</f>
        <v>8.413100995108784E-2</v>
      </c>
      <c r="AL1552" s="22">
        <f>Constants!$H68*'Activity data'!BE10*Constants!$H86*FracLEACHMM*MMLeachEF*NtoN2O*kgtoGg</f>
        <v>8.8176814110827659E-2</v>
      </c>
      <c r="AM1552" s="22">
        <f>Constants!$H68*'Activity data'!BF10*Constants!$H86*FracLEACHMM*MMLeachEF*NtoN2O*kgtoGg</f>
        <v>9.2274505584201458E-2</v>
      </c>
      <c r="AN1552" s="22">
        <f>Constants!$H68*'Activity data'!BG10*Constants!$H86*FracLEACHMM*MMLeachEF*NtoN2O*kgtoGg</f>
        <v>9.6461364292334692E-2</v>
      </c>
      <c r="AO1552" s="22">
        <f>Constants!$H68*'Activity data'!BH10*Constants!$H86*FracLEACHMM*MMLeachEF*NtoN2O*kgtoGg</f>
        <v>0.10062173504543424</v>
      </c>
      <c r="AP1552" s="22">
        <f>Constants!$H68*'Activity data'!BI10*Constants!$H86*FracLEACHMM*MMLeachEF*NtoN2O*kgtoGg</f>
        <v>0.10495893165406156</v>
      </c>
      <c r="AQ1552" s="22">
        <f>Constants!$H68*'Activity data'!BJ10*Constants!$H86*FracLEACHMM*MMLeachEF*NtoN2O*kgtoGg</f>
        <v>0.10952672051483585</v>
      </c>
      <c r="AR1552" s="22">
        <f>Constants!$H68*'Activity data'!BK10*Constants!$H86*FracLEACHMM*MMLeachEF*NtoN2O*kgtoGg</f>
        <v>0.11434225005471457</v>
      </c>
      <c r="AS1552" s="22">
        <f>Constants!$H68*'Activity data'!BL10*Constants!$H86*FracLEACHMM*MMLeachEF*NtoN2O*kgtoGg</f>
        <v>0.11942245706952602</v>
      </c>
      <c r="AT1552" s="22">
        <f>Constants!$H68*'Activity data'!BM10*Constants!$H86*FracLEACHMM*MMLeachEF*NtoN2O*kgtoGg</f>
        <v>0.12445801961268657</v>
      </c>
      <c r="AU1552" s="22">
        <f>Constants!$H68*'Activity data'!BN10*Constants!$H86*FracLEACHMM*MMLeachEF*NtoN2O*kgtoGg</f>
        <v>0.12976322686402902</v>
      </c>
      <c r="AV1552" s="22">
        <f>Constants!$H68*'Activity data'!BO10*Constants!$H86*FracLEACHMM*MMLeachEF*NtoN2O*kgtoGg</f>
        <v>0.13546448505143638</v>
      </c>
      <c r="AW1552" s="22">
        <f>Constants!$H68*'Activity data'!BP10*Constants!$H86*FracLEACHMM*MMLeachEF*NtoN2O*kgtoGg</f>
        <v>0.14152327253928215</v>
      </c>
    </row>
    <row r="1553" spans="1:49" x14ac:dyDescent="0.25">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4.4581709989822945E-3</v>
      </c>
      <c r="T1553" s="22">
        <f>Constants!$H69*'Activity data'!AM11*Constants!$H87*FracLEACHMM*MMLeachEF*NtoN2O*kgtoGg</f>
        <v>4.4610980917274045E-3</v>
      </c>
      <c r="U1553" s="22">
        <f>Constants!$H69*'Activity data'!AN11*Constants!$H87*FracLEACHMM*MMLeachEF*NtoN2O*kgtoGg</f>
        <v>4.4595819749100821E-3</v>
      </c>
      <c r="V1553" s="22">
        <f>Constants!$H69*'Activity data'!AO11*Constants!$H87*FracLEACHMM*MMLeachEF*NtoN2O*kgtoGg</f>
        <v>4.4591492889482038E-3</v>
      </c>
      <c r="W1553" s="22">
        <f>Constants!$H69*'Activity data'!AP11*Constants!$H87*FracLEACHMM*MMLeachEF*NtoN2O*kgtoGg</f>
        <v>4.4637731513944437E-3</v>
      </c>
      <c r="X1553" s="22">
        <f>Constants!$H69*'Activity data'!AQ11*Constants!$H87*FracLEACHMM*MMLeachEF*NtoN2O*kgtoGg</f>
        <v>4.4712731698915899E-3</v>
      </c>
      <c r="Y1553" s="22">
        <f>Constants!$H69*'Activity data'!AR11*Constants!$H87*FracLEACHMM*MMLeachEF*NtoN2O*kgtoGg</f>
        <v>4.4784042673409168E-3</v>
      </c>
      <c r="Z1553" s="22">
        <f>Constants!$H69*'Activity data'!AS11*Constants!$H87*FracLEACHMM*MMLeachEF*NtoN2O*kgtoGg</f>
        <v>4.485241386431282E-3</v>
      </c>
      <c r="AA1553" s="22">
        <f>Constants!$H69*'Activity data'!AT11*Constants!$H87*FracLEACHMM*MMLeachEF*NtoN2O*kgtoGg</f>
        <v>4.4917527438929237E-3</v>
      </c>
      <c r="AB1553" s="22">
        <f>Constants!$H69*'Activity data'!AU11*Constants!$H87*FracLEACHMM*MMLeachEF*NtoN2O*kgtoGg</f>
        <v>4.498084693555734E-3</v>
      </c>
      <c r="AC1553" s="22">
        <f>Constants!$H69*'Activity data'!AV11*Constants!$H87*FracLEACHMM*MMLeachEF*NtoN2O*kgtoGg</f>
        <v>4.5043547728788359E-3</v>
      </c>
      <c r="AD1553" s="22">
        <f>Constants!$H69*'Activity data'!AW11*Constants!$H87*FracLEACHMM*MMLeachEF*NtoN2O*kgtoGg</f>
        <v>4.510532278085972E-3</v>
      </c>
      <c r="AE1553" s="22">
        <f>Constants!$H69*'Activity data'!AX11*Constants!$H87*FracLEACHMM*MMLeachEF*NtoN2O*kgtoGg</f>
        <v>4.5166262135033974E-3</v>
      </c>
      <c r="AF1553" s="22">
        <f>Constants!$H69*'Activity data'!AY11*Constants!$H87*FracLEACHMM*MMLeachEF*NtoN2O*kgtoGg</f>
        <v>4.5226631659848722E-3</v>
      </c>
      <c r="AG1553" s="22">
        <f>Constants!$H69*'Activity data'!AZ11*Constants!$H87*FracLEACHMM*MMLeachEF*NtoN2O*kgtoGg</f>
        <v>4.5286797298434598E-3</v>
      </c>
      <c r="AH1553" s="22">
        <f>Constants!$H69*'Activity data'!BA11*Constants!$H87*FracLEACHMM*MMLeachEF*NtoN2O*kgtoGg</f>
        <v>4.5346258681925782E-3</v>
      </c>
      <c r="AI1553" s="22">
        <f>Constants!$H69*'Activity data'!BB11*Constants!$H87*FracLEACHMM*MMLeachEF*NtoN2O*kgtoGg</f>
        <v>4.5405768629306698E-3</v>
      </c>
      <c r="AJ1553" s="22">
        <f>Constants!$H69*'Activity data'!BC11*Constants!$H87*FracLEACHMM*MMLeachEF*NtoN2O*kgtoGg</f>
        <v>4.5464705257573486E-3</v>
      </c>
      <c r="AK1553" s="22">
        <f>Constants!$H69*'Activity data'!BD11*Constants!$H87*FracLEACHMM*MMLeachEF*NtoN2O*kgtoGg</f>
        <v>4.5521570128301964E-3</v>
      </c>
      <c r="AL1553" s="22">
        <f>Constants!$H69*'Activity data'!BE11*Constants!$H87*FracLEACHMM*MMLeachEF*NtoN2O*kgtoGg</f>
        <v>4.5575828912470711E-3</v>
      </c>
      <c r="AM1553" s="22">
        <f>Constants!$H69*'Activity data'!BF11*Constants!$H87*FracLEACHMM*MMLeachEF*NtoN2O*kgtoGg</f>
        <v>4.5627518435696962E-3</v>
      </c>
      <c r="AN1553" s="22">
        <f>Constants!$H69*'Activity data'!BG11*Constants!$H87*FracLEACHMM*MMLeachEF*NtoN2O*kgtoGg</f>
        <v>4.5677660955520385E-3</v>
      </c>
      <c r="AO1553" s="22">
        <f>Constants!$H69*'Activity data'!BH11*Constants!$H87*FracLEACHMM*MMLeachEF*NtoN2O*kgtoGg</f>
        <v>4.5724301465395233E-3</v>
      </c>
      <c r="AP1553" s="22">
        <f>Constants!$H69*'Activity data'!BI11*Constants!$H87*FracLEACHMM*MMLeachEF*NtoN2O*kgtoGg</f>
        <v>4.5767789562386934E-3</v>
      </c>
      <c r="AQ1553" s="22">
        <f>Constants!$H69*'Activity data'!BJ11*Constants!$H87*FracLEACHMM*MMLeachEF*NtoN2O*kgtoGg</f>
        <v>4.5808271676653408E-3</v>
      </c>
      <c r="AR1553" s="22">
        <f>Constants!$H69*'Activity data'!BK11*Constants!$H87*FracLEACHMM*MMLeachEF*NtoN2O*kgtoGg</f>
        <v>4.5845132132215621E-3</v>
      </c>
      <c r="AS1553" s="22">
        <f>Constants!$H69*'Activity data'!BL11*Constants!$H87*FracLEACHMM*MMLeachEF*NtoN2O*kgtoGg</f>
        <v>4.5877693834176433E-3</v>
      </c>
      <c r="AT1553" s="22">
        <f>Constants!$H69*'Activity data'!BM11*Constants!$H87*FracLEACHMM*MMLeachEF*NtoN2O*kgtoGg</f>
        <v>4.5904470581737663E-3</v>
      </c>
      <c r="AU1553" s="22">
        <f>Constants!$H69*'Activity data'!BN11*Constants!$H87*FracLEACHMM*MMLeachEF*NtoN2O*kgtoGg</f>
        <v>4.5926983315877348E-3</v>
      </c>
      <c r="AV1553" s="22">
        <f>Constants!$H69*'Activity data'!BO11*Constants!$H87*FracLEACHMM*MMLeachEF*NtoN2O*kgtoGg</f>
        <v>4.5945852867812966E-3</v>
      </c>
      <c r="AW1553" s="22">
        <f>Constants!$H69*'Activity data'!BP11*Constants!$H87*FracLEACHMM*MMLeachEF*NtoN2O*kgtoGg</f>
        <v>4.5960188686608441E-3</v>
      </c>
    </row>
    <row r="1554" spans="1:49" x14ac:dyDescent="0.25">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3.7083959035202588E-3</v>
      </c>
      <c r="T1554" s="22">
        <f>Constants!$H70*'Activity data'!AM12*Constants!$H88*FracLEACHMM*MMLeachEF*NtoN2O*kgtoGg</f>
        <v>3.7108307178752185E-3</v>
      </c>
      <c r="U1554" s="22">
        <f>Constants!$H70*'Activity data'!AN12*Constants!$H88*FracLEACHMM*MMLeachEF*NtoN2O*kgtoGg</f>
        <v>3.7095695815491572E-3</v>
      </c>
      <c r="V1554" s="22">
        <f>Constants!$H70*'Activity data'!AO12*Constants!$H88*FracLEACHMM*MMLeachEF*NtoN2O*kgtoGg</f>
        <v>3.7092096647023355E-3</v>
      </c>
      <c r="W1554" s="22">
        <f>Constants!$H70*'Activity data'!AP12*Constants!$H88*FracLEACHMM*MMLeachEF*NtoN2O*kgtoGg</f>
        <v>3.7130558860693471E-3</v>
      </c>
      <c r="X1554" s="22">
        <f>Constants!$H70*'Activity data'!AQ12*Constants!$H88*FracLEACHMM*MMLeachEF*NtoN2O*kgtoGg</f>
        <v>3.7192945516291683E-3</v>
      </c>
      <c r="Y1554" s="22">
        <f>Constants!$H70*'Activity data'!AR12*Constants!$H88*FracLEACHMM*MMLeachEF*NtoN2O*kgtoGg</f>
        <v>3.7252263412744561E-3</v>
      </c>
      <c r="Z1554" s="22">
        <f>Constants!$H70*'Activity data'!AS12*Constants!$H88*FracLEACHMM*MMLeachEF*NtoN2O*kgtoGg</f>
        <v>3.7309135938343898E-3</v>
      </c>
      <c r="AA1554" s="22">
        <f>Constants!$H70*'Activity data'!AT12*Constants!$H88*FracLEACHMM*MMLeachEF*NtoN2O*kgtoGg</f>
        <v>3.736329871348784E-3</v>
      </c>
      <c r="AB1554" s="22">
        <f>Constants!$H70*'Activity data'!AU12*Constants!$H88*FracLEACHMM*MMLeachEF*NtoN2O*kgtoGg</f>
        <v>3.7415969138638022E-3</v>
      </c>
      <c r="AC1554" s="22">
        <f>Constants!$H70*'Activity data'!AV12*Constants!$H88*FracLEACHMM*MMLeachEF*NtoN2O*kgtoGg</f>
        <v>3.7468124913914136E-3</v>
      </c>
      <c r="AD1554" s="22">
        <f>Constants!$H70*'Activity data'!AW12*Constants!$H88*FracLEACHMM*MMLeachEF*NtoN2O*kgtoGg</f>
        <v>3.7519510639157407E-3</v>
      </c>
      <c r="AE1554" s="22">
        <f>Constants!$H70*'Activity data'!AX12*Constants!$H88*FracLEACHMM*MMLeachEF*NtoN2O*kgtoGg</f>
        <v>3.7570201214156547E-3</v>
      </c>
      <c r="AF1554" s="22">
        <f>Constants!$H70*'Activity data'!AY12*Constants!$H88*FracLEACHMM*MMLeachEF*NtoN2O*kgtoGg</f>
        <v>3.7620417793684698E-3</v>
      </c>
      <c r="AG1554" s="22">
        <f>Constants!$H70*'Activity data'!AZ12*Constants!$H88*FracLEACHMM*MMLeachEF*NtoN2O*kgtoGg</f>
        <v>3.7670464776565233E-3</v>
      </c>
      <c r="AH1554" s="22">
        <f>Constants!$H70*'Activity data'!BA12*Constants!$H88*FracLEACHMM*MMLeachEF*NtoN2O*kgtoGg</f>
        <v>3.7719925945956605E-3</v>
      </c>
      <c r="AI1554" s="22">
        <f>Constants!$H70*'Activity data'!BB12*Constants!$H88*FracLEACHMM*MMLeachEF*NtoN2O*kgtoGg</f>
        <v>3.7769427511763856E-3</v>
      </c>
      <c r="AJ1554" s="22">
        <f>Constants!$H70*'Activity data'!BC12*Constants!$H88*FracLEACHMM*MMLeachEF*NtoN2O*kgtoGg</f>
        <v>3.7818452179252324E-3</v>
      </c>
      <c r="AK1554" s="22">
        <f>Constants!$H70*'Activity data'!BD12*Constants!$H88*FracLEACHMM*MMLeachEF*NtoN2O*kgtoGg</f>
        <v>3.7865753517337332E-3</v>
      </c>
      <c r="AL1554" s="22">
        <f>Constants!$H70*'Activity data'!BE12*Constants!$H88*FracLEACHMM*MMLeachEF*NtoN2O*kgtoGg</f>
        <v>3.7910887060439956E-3</v>
      </c>
      <c r="AM1554" s="22">
        <f>Constants!$H70*'Activity data'!BF12*Constants!$H88*FracLEACHMM*MMLeachEF*NtoN2O*kgtoGg</f>
        <v>3.7953883440845922E-3</v>
      </c>
      <c r="AN1554" s="22">
        <f>Constants!$H70*'Activity data'!BG12*Constants!$H88*FracLEACHMM*MMLeachEF*NtoN2O*kgtoGg</f>
        <v>3.7995592992845569E-3</v>
      </c>
      <c r="AO1554" s="22">
        <f>Constants!$H70*'Activity data'!BH12*Constants!$H88*FracLEACHMM*MMLeachEF*NtoN2O*kgtoGg</f>
        <v>3.8034389502848774E-3</v>
      </c>
      <c r="AP1554" s="22">
        <f>Constants!$H70*'Activity data'!BI12*Constants!$H88*FracLEACHMM*MMLeachEF*NtoN2O*kgtoGg</f>
        <v>3.8070563772694571E-3</v>
      </c>
      <c r="AQ1554" s="22">
        <f>Constants!$H70*'Activity data'!BJ12*Constants!$H88*FracLEACHMM*MMLeachEF*NtoN2O*kgtoGg</f>
        <v>3.8104237605920328E-3</v>
      </c>
      <c r="AR1554" s="22">
        <f>Constants!$H70*'Activity data'!BK12*Constants!$H88*FracLEACHMM*MMLeachEF*NtoN2O*kgtoGg</f>
        <v>3.8134898870918915E-3</v>
      </c>
      <c r="AS1554" s="22">
        <f>Constants!$H70*'Activity data'!BL12*Constants!$H88*FracLEACHMM*MMLeachEF*NtoN2O*kgtoGg</f>
        <v>3.8161984346597329E-3</v>
      </c>
      <c r="AT1554" s="22">
        <f>Constants!$H70*'Activity data'!BM12*Constants!$H88*FracLEACHMM*MMLeachEF*NtoN2O*kgtoGg</f>
        <v>3.8184257781373244E-3</v>
      </c>
      <c r="AU1554" s="22">
        <f>Constants!$H70*'Activity data'!BN12*Constants!$H88*FracLEACHMM*MMLeachEF*NtoN2O*kgtoGg</f>
        <v>3.8202984324406178E-3</v>
      </c>
      <c r="AV1554" s="22">
        <f>Constants!$H70*'Activity data'!BO12*Constants!$H88*FracLEACHMM*MMLeachEF*NtoN2O*kgtoGg</f>
        <v>3.8218680395533831E-3</v>
      </c>
      <c r="AW1554" s="22">
        <f>Constants!$H70*'Activity data'!BP12*Constants!$H88*FracLEACHMM*MMLeachEF*NtoN2O*kgtoGg</f>
        <v>3.8230605216655962E-3</v>
      </c>
    </row>
    <row r="1555" spans="1:49" x14ac:dyDescent="0.25">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5.6066630759729153E-4</v>
      </c>
      <c r="T1555" s="22">
        <f>Constants!$H71*'Activity data'!AM13*Constants!$H89*FracLEACHMM*MMLeachEF*NtoN2O*kgtoGg</f>
        <v>5.6157634290112345E-4</v>
      </c>
      <c r="U1555" s="22">
        <f>Constants!$H71*'Activity data'!AN13*Constants!$H89*FracLEACHMM*MMLeachEF*NtoN2O*kgtoGg</f>
        <v>5.6159613547716977E-4</v>
      </c>
      <c r="V1555" s="22">
        <f>Constants!$H71*'Activity data'!AO13*Constants!$H89*FracLEACHMM*MMLeachEF*NtoN2O*kgtoGg</f>
        <v>5.6178683196627093E-4</v>
      </c>
      <c r="W1555" s="22">
        <f>Constants!$H71*'Activity data'!AP13*Constants!$H89*FracLEACHMM*MMLeachEF*NtoN2O*kgtoGg</f>
        <v>5.6290393869214356E-4</v>
      </c>
      <c r="X1555" s="22">
        <f>Constants!$H71*'Activity data'!AQ13*Constants!$H89*FracLEACHMM*MMLeachEF*NtoN2O*kgtoGg</f>
        <v>5.645308779883766E-4</v>
      </c>
      <c r="Y1555" s="22">
        <f>Constants!$H71*'Activity data'!AR13*Constants!$H89*FracLEACHMM*MMLeachEF*NtoN2O*kgtoGg</f>
        <v>5.6605380948017545E-4</v>
      </c>
      <c r="Z1555" s="22">
        <f>Constants!$H71*'Activity data'!AS13*Constants!$H89*FracLEACHMM*MMLeachEF*NtoN2O*kgtoGg</f>
        <v>5.6748982359473594E-4</v>
      </c>
      <c r="AA1555" s="22">
        <f>Constants!$H71*'Activity data'!AT13*Constants!$H89*FracLEACHMM*MMLeachEF*NtoN2O*kgtoGg</f>
        <v>5.6883553846490673E-4</v>
      </c>
      <c r="AB1555" s="22">
        <f>Constants!$H71*'Activity data'!AU13*Constants!$H89*FracLEACHMM*MMLeachEF*NtoN2O*kgtoGg</f>
        <v>5.7012079913769484E-4</v>
      </c>
      <c r="AC1555" s="22">
        <f>Constants!$H71*'Activity data'!AV13*Constants!$H89*FracLEACHMM*MMLeachEF*NtoN2O*kgtoGg</f>
        <v>5.7136961061407033E-4</v>
      </c>
      <c r="AD1555" s="22">
        <f>Constants!$H71*'Activity data'!AW13*Constants!$H89*FracLEACHMM*MMLeachEF*NtoN2O*kgtoGg</f>
        <v>5.7257792176041594E-4</v>
      </c>
      <c r="AE1555" s="22">
        <f>Constants!$H71*'Activity data'!AX13*Constants!$H89*FracLEACHMM*MMLeachEF*NtoN2O*kgtoGg</f>
        <v>5.7374897777707958E-4</v>
      </c>
      <c r="AF1555" s="22">
        <f>Constants!$H71*'Activity data'!AY13*Constants!$H89*FracLEACHMM*MMLeachEF*NtoN2O*kgtoGg</f>
        <v>5.7488914523303825E-4</v>
      </c>
      <c r="AG1555" s="22">
        <f>Constants!$H71*'Activity data'!AZ13*Constants!$H89*FracLEACHMM*MMLeachEF*NtoN2O*kgtoGg</f>
        <v>5.760064894775208E-4</v>
      </c>
      <c r="AH1555" s="22">
        <f>Constants!$H71*'Activity data'!BA13*Constants!$H89*FracLEACHMM*MMLeachEF*NtoN2O*kgtoGg</f>
        <v>5.7709286127535829E-4</v>
      </c>
      <c r="AI1555" s="22">
        <f>Constants!$H71*'Activity data'!BB13*Constants!$H89*FracLEACHMM*MMLeachEF*NtoN2O*kgtoGg</f>
        <v>5.7816327054346548E-4</v>
      </c>
      <c r="AJ1555" s="22">
        <f>Constants!$H71*'Activity data'!BC13*Constants!$H89*FracLEACHMM*MMLeachEF*NtoN2O*kgtoGg</f>
        <v>5.7920715562869113E-4</v>
      </c>
      <c r="AK1555" s="22">
        <f>Constants!$H71*'Activity data'!BD13*Constants!$H89*FracLEACHMM*MMLeachEF*NtoN2O*kgtoGg</f>
        <v>5.8019781115600767E-4</v>
      </c>
      <c r="AL1555" s="22">
        <f>Constants!$H71*'Activity data'!BE13*Constants!$H89*FracLEACHMM*MMLeachEF*NtoN2O*kgtoGg</f>
        <v>5.811263999509201E-4</v>
      </c>
      <c r="AM1555" s="22">
        <f>Constants!$H71*'Activity data'!BF13*Constants!$H89*FracLEACHMM*MMLeachEF*NtoN2O*kgtoGg</f>
        <v>5.8199457697221952E-4</v>
      </c>
      <c r="AN1555" s="22">
        <f>Constants!$H71*'Activity data'!BG13*Constants!$H89*FracLEACHMM*MMLeachEF*NtoN2O*kgtoGg</f>
        <v>5.8282199425588939E-4</v>
      </c>
      <c r="AO1555" s="22">
        <f>Constants!$H71*'Activity data'!BH13*Constants!$H89*FracLEACHMM*MMLeachEF*NtoN2O*kgtoGg</f>
        <v>5.8357363646125153E-4</v>
      </c>
      <c r="AP1555" s="22">
        <f>Constants!$H71*'Activity data'!BI13*Constants!$H89*FracLEACHMM*MMLeachEF*NtoN2O*kgtoGg</f>
        <v>5.8425678515061229E-4</v>
      </c>
      <c r="AQ1555" s="22">
        <f>Constants!$H71*'Activity data'!BJ13*Constants!$H89*FracLEACHMM*MMLeachEF*NtoN2O*kgtoGg</f>
        <v>5.8487492413681285E-4</v>
      </c>
      <c r="AR1555" s="22">
        <f>Constants!$H71*'Activity data'!BK13*Constants!$H89*FracLEACHMM*MMLeachEF*NtoN2O*kgtoGg</f>
        <v>5.8541760018569874E-4</v>
      </c>
      <c r="AS1555" s="22">
        <f>Constants!$H71*'Activity data'!BL13*Constants!$H89*FracLEACHMM*MMLeachEF*NtoN2O*kgtoGg</f>
        <v>5.8587327760768629E-4</v>
      </c>
      <c r="AT1555" s="22">
        <f>Constants!$H71*'Activity data'!BM13*Constants!$H89*FracLEACHMM*MMLeachEF*NtoN2O*kgtoGg</f>
        <v>5.8621578048485747E-4</v>
      </c>
      <c r="AU1555" s="22">
        <f>Constants!$H71*'Activity data'!BN13*Constants!$H89*FracLEACHMM*MMLeachEF*NtoN2O*kgtoGg</f>
        <v>5.8647354978308105E-4</v>
      </c>
      <c r="AV1555" s="22">
        <f>Constants!$H71*'Activity data'!BO13*Constants!$H89*FracLEACHMM*MMLeachEF*NtoN2O*kgtoGg</f>
        <v>5.8665853167492793E-4</v>
      </c>
      <c r="AW1555" s="22">
        <f>Constants!$H71*'Activity data'!BP13*Constants!$H89*FracLEACHMM*MMLeachEF*NtoN2O*kgtoGg</f>
        <v>5.8675527523613749E-4</v>
      </c>
    </row>
    <row r="1556" spans="1:49" x14ac:dyDescent="0.25">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6.9142871599526205E-3</v>
      </c>
      <c r="T1556" s="22">
        <f>Constants!$H72*'Activity data'!AM14*Constants!$H90*FracLEACHMM*MMLeachEF*NtoN2O*kgtoGg</f>
        <v>6.9255099592025939E-3</v>
      </c>
      <c r="U1556" s="22">
        <f>Constants!$H72*'Activity data'!AN14*Constants!$H90*FracLEACHMM*MMLeachEF*NtoN2O*kgtoGg</f>
        <v>6.9257540465546717E-3</v>
      </c>
      <c r="V1556" s="22">
        <f>Constants!$H72*'Activity data'!AO14*Constants!$H90*FracLEACHMM*MMLeachEF*NtoN2O*kgtoGg</f>
        <v>6.9281057667635966E-3</v>
      </c>
      <c r="W1556" s="22">
        <f>Constants!$H72*'Activity data'!AP14*Constants!$H90*FracLEACHMM*MMLeachEF*NtoN2O*kgtoGg</f>
        <v>6.9418822262838752E-3</v>
      </c>
      <c r="X1556" s="22">
        <f>Constants!$H72*'Activity data'!AQ14*Constants!$H90*FracLEACHMM*MMLeachEF*NtoN2O*kgtoGg</f>
        <v>6.9619460776934108E-3</v>
      </c>
      <c r="Y1556" s="22">
        <f>Constants!$H72*'Activity data'!AR14*Constants!$H90*FracLEACHMM*MMLeachEF*NtoN2O*kgtoGg</f>
        <v>6.9807272769853018E-3</v>
      </c>
      <c r="Z1556" s="22">
        <f>Constants!$H72*'Activity data'!AS14*Constants!$H90*FracLEACHMM*MMLeachEF*NtoN2O*kgtoGg</f>
        <v>6.9984365878878341E-3</v>
      </c>
      <c r="AA1556" s="22">
        <f>Constants!$H72*'Activity data'!AT14*Constants!$H90*FracLEACHMM*MMLeachEF*NtoN2O*kgtoGg</f>
        <v>7.0150323043089895E-3</v>
      </c>
      <c r="AB1556" s="22">
        <f>Constants!$H72*'Activity data'!AU14*Constants!$H90*FracLEACHMM*MMLeachEF*NtoN2O*kgtoGg</f>
        <v>7.0308824833667143E-3</v>
      </c>
      <c r="AC1556" s="22">
        <f>Constants!$H72*'Activity data'!AV14*Constants!$H90*FracLEACHMM*MMLeachEF*NtoN2O*kgtoGg</f>
        <v>7.0462831611661494E-3</v>
      </c>
      <c r="AD1556" s="22">
        <f>Constants!$H72*'Activity data'!AW14*Constants!$H90*FracLEACHMM*MMLeachEF*NtoN2O*kgtoGg</f>
        <v>7.0611843780418503E-3</v>
      </c>
      <c r="AE1556" s="22">
        <f>Constants!$H72*'Activity data'!AX14*Constants!$H90*FracLEACHMM*MMLeachEF*NtoN2O*kgtoGg</f>
        <v>7.0756261546741969E-3</v>
      </c>
      <c r="AF1556" s="22">
        <f>Constants!$H72*'Activity data'!AY14*Constants!$H90*FracLEACHMM*MMLeachEF*NtoN2O*kgtoGg</f>
        <v>7.0896870052980076E-3</v>
      </c>
      <c r="AG1556" s="22">
        <f>Constants!$H72*'Activity data'!AZ14*Constants!$H90*FracLEACHMM*MMLeachEF*NtoN2O*kgtoGg</f>
        <v>7.1034663939614374E-3</v>
      </c>
      <c r="AH1556" s="22">
        <f>Constants!$H72*'Activity data'!BA14*Constants!$H90*FracLEACHMM*MMLeachEF*NtoN2O*kgtoGg</f>
        <v>7.1168638221124408E-3</v>
      </c>
      <c r="AI1556" s="22">
        <f>Constants!$H72*'Activity data'!BB14*Constants!$H90*FracLEACHMM*MMLeachEF*NtoN2O*kgtoGg</f>
        <v>7.1300643960689608E-3</v>
      </c>
      <c r="AJ1556" s="22">
        <f>Constants!$H72*'Activity data'!BC14*Constants!$H90*FracLEACHMM*MMLeachEF*NtoN2O*kgtoGg</f>
        <v>7.1429378666938896E-3</v>
      </c>
      <c r="AK1556" s="22">
        <f>Constants!$H72*'Activity data'!BD14*Constants!$H90*FracLEACHMM*MMLeachEF*NtoN2O*kgtoGg</f>
        <v>7.1551548961455366E-3</v>
      </c>
      <c r="AL1556" s="22">
        <f>Constants!$H72*'Activity data'!BE14*Constants!$H90*FracLEACHMM*MMLeachEF*NtoN2O*kgtoGg</f>
        <v>7.1666065020197216E-3</v>
      </c>
      <c r="AM1556" s="22">
        <f>Constants!$H72*'Activity data'!BF14*Constants!$H90*FracLEACHMM*MMLeachEF*NtoN2O*kgtoGg</f>
        <v>7.1773130937117773E-3</v>
      </c>
      <c r="AN1556" s="22">
        <f>Constants!$H72*'Activity data'!BG14*Constants!$H90*FracLEACHMM*MMLeachEF*NtoN2O*kgtoGg</f>
        <v>7.1875170253960594E-3</v>
      </c>
      <c r="AO1556" s="22">
        <f>Constants!$H72*'Activity data'!BH14*Constants!$H90*FracLEACHMM*MMLeachEF*NtoN2O*kgtoGg</f>
        <v>7.1967864785074569E-3</v>
      </c>
      <c r="AP1556" s="22">
        <f>Constants!$H72*'Activity data'!BI14*Constants!$H90*FracLEACHMM*MMLeachEF*NtoN2O*kgtoGg</f>
        <v>7.2052112512237436E-3</v>
      </c>
      <c r="AQ1556" s="22">
        <f>Constants!$H72*'Activity data'!BJ14*Constants!$H90*FracLEACHMM*MMLeachEF*NtoN2O*kgtoGg</f>
        <v>7.2128343068585061E-3</v>
      </c>
      <c r="AR1556" s="22">
        <f>Constants!$H72*'Activity data'!BK14*Constants!$H90*FracLEACHMM*MMLeachEF*NtoN2O*kgtoGg</f>
        <v>7.219526733326766E-3</v>
      </c>
      <c r="AS1556" s="22">
        <f>Constants!$H72*'Activity data'!BL14*Constants!$H90*FracLEACHMM*MMLeachEF*NtoN2O*kgtoGg</f>
        <v>7.2251462694130899E-3</v>
      </c>
      <c r="AT1556" s="22">
        <f>Constants!$H72*'Activity data'!BM14*Constants!$H90*FracLEACHMM*MMLeachEF*NtoN2O*kgtoGg</f>
        <v>7.2293701066827492E-3</v>
      </c>
      <c r="AU1556" s="22">
        <f>Constants!$H72*'Activity data'!BN14*Constants!$H90*FracLEACHMM*MMLeachEF*NtoN2O*kgtoGg</f>
        <v>7.232548986748819E-3</v>
      </c>
      <c r="AV1556" s="22">
        <f>Constants!$H72*'Activity data'!BO14*Constants!$H90*FracLEACHMM*MMLeachEF*NtoN2O*kgtoGg</f>
        <v>7.2348302330129321E-3</v>
      </c>
      <c r="AW1556" s="22">
        <f>Constants!$H72*'Activity data'!BP14*Constants!$H90*FracLEACHMM*MMLeachEF*NtoN2O*kgtoGg</f>
        <v>7.2360233005363686E-3</v>
      </c>
    </row>
    <row r="1557" spans="1:49" x14ac:dyDescent="0.25">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2.6729002214214568E-2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2.2119850736863438E-2</v>
      </c>
      <c r="T1559" s="22">
        <f>Constants!$H75*'Activity data'!AM17*Constants!$H93*FracLEACHMM*MMLeachEF*NtoN2O*kgtoGg</f>
        <v>2.2884216141871892E-2</v>
      </c>
      <c r="U1559" s="22">
        <f>Constants!$H75*'Activity data'!AN17*Constants!$H93*FracLEACHMM*MMLeachEF*NtoN2O*kgtoGg</f>
        <v>2.2864544545948863E-2</v>
      </c>
      <c r="V1559" s="22">
        <f>Constants!$H75*'Activity data'!AO17*Constants!$H93*FracLEACHMM*MMLeachEF*NtoN2O*kgtoGg</f>
        <v>2.2349209585613386E-2</v>
      </c>
      <c r="W1559" s="22">
        <f>Constants!$H75*'Activity data'!AP17*Constants!$H93*FracLEACHMM*MMLeachEF*NtoN2O*kgtoGg</f>
        <v>2.2072248282822265E-2</v>
      </c>
      <c r="X1559" s="22">
        <f>Constants!$H75*'Activity data'!AQ17*Constants!$H93*FracLEACHMM*MMLeachEF*NtoN2O*kgtoGg</f>
        <v>2.1829131631099036E-2</v>
      </c>
      <c r="Y1559" s="22">
        <f>Constants!$H75*'Activity data'!AR17*Constants!$H93*FracLEACHMM*MMLeachEF*NtoN2O*kgtoGg</f>
        <v>2.168349697720074E-2</v>
      </c>
      <c r="Z1559" s="22">
        <f>Constants!$H75*'Activity data'!AS17*Constants!$H93*FracLEACHMM*MMLeachEF*NtoN2O*kgtoGg</f>
        <v>2.16040406617014E-2</v>
      </c>
      <c r="AA1559" s="22">
        <f>Constants!$H75*'Activity data'!AT17*Constants!$H93*FracLEACHMM*MMLeachEF*NtoN2O*kgtoGg</f>
        <v>2.158909713703637E-2</v>
      </c>
      <c r="AB1559" s="22">
        <f>Constants!$H75*'Activity data'!AU17*Constants!$H93*FracLEACHMM*MMLeachEF*NtoN2O*kgtoGg</f>
        <v>2.1693597526377076E-2</v>
      </c>
      <c r="AC1559" s="22">
        <f>Constants!$H75*'Activity data'!AV17*Constants!$H93*FracLEACHMM*MMLeachEF*NtoN2O*kgtoGg</f>
        <v>2.1921059725777094E-2</v>
      </c>
      <c r="AD1559" s="22">
        <f>Constants!$H75*'Activity data'!AW17*Constants!$H93*FracLEACHMM*MMLeachEF*NtoN2O*kgtoGg</f>
        <v>2.2243888566125167E-2</v>
      </c>
      <c r="AE1559" s="22">
        <f>Constants!$H75*'Activity data'!AX17*Constants!$H93*FracLEACHMM*MMLeachEF*NtoN2O*kgtoGg</f>
        <v>2.2594213449130693E-2</v>
      </c>
      <c r="AF1559" s="22">
        <f>Constants!$H75*'Activity data'!AY17*Constants!$H93*FracLEACHMM*MMLeachEF*NtoN2O*kgtoGg</f>
        <v>2.2978036113902488E-2</v>
      </c>
      <c r="AG1559" s="22">
        <f>Constants!$H75*'Activity data'!AZ17*Constants!$H93*FracLEACHMM*MMLeachEF*NtoN2O*kgtoGg</f>
        <v>2.3467810661069458E-2</v>
      </c>
      <c r="AH1559" s="22">
        <f>Constants!$H75*'Activity data'!BA17*Constants!$H93*FracLEACHMM*MMLeachEF*NtoN2O*kgtoGg</f>
        <v>2.3992643640663967E-2</v>
      </c>
      <c r="AI1559" s="22">
        <f>Constants!$H75*'Activity data'!BB17*Constants!$H93*FracLEACHMM*MMLeachEF*NtoN2O*kgtoGg</f>
        <v>2.4553401994137039E-2</v>
      </c>
      <c r="AJ1559" s="22">
        <f>Constants!$H75*'Activity data'!BC17*Constants!$H93*FracLEACHMM*MMLeachEF*NtoN2O*kgtoGg</f>
        <v>2.5155179177804035E-2</v>
      </c>
      <c r="AK1559" s="22">
        <f>Constants!$H75*'Activity data'!BD17*Constants!$H93*FracLEACHMM*MMLeachEF*NtoN2O*kgtoGg</f>
        <v>2.5780868953810543E-2</v>
      </c>
      <c r="AL1559" s="22">
        <f>Constants!$H75*'Activity data'!BE17*Constants!$H93*FracLEACHMM*MMLeachEF*NtoN2O*kgtoGg</f>
        <v>2.6395448536936907E-2</v>
      </c>
      <c r="AM1559" s="22">
        <f>Constants!$H75*'Activity data'!BF17*Constants!$H93*FracLEACHMM*MMLeachEF*NtoN2O*kgtoGg</f>
        <v>2.6985938283534693E-2</v>
      </c>
      <c r="AN1559" s="22">
        <f>Constants!$H75*'Activity data'!BG17*Constants!$H93*FracLEACHMM*MMLeachEF*NtoN2O*kgtoGg</f>
        <v>2.7599371037367381E-2</v>
      </c>
      <c r="AO1559" s="22">
        <f>Constants!$H75*'Activity data'!BH17*Constants!$H93*FracLEACHMM*MMLeachEF*NtoN2O*kgtoGg</f>
        <v>2.816769452545647E-2</v>
      </c>
      <c r="AP1559" s="22">
        <f>Constants!$H75*'Activity data'!BI17*Constants!$H93*FracLEACHMM*MMLeachEF*NtoN2O*kgtoGg</f>
        <v>2.875043707640362E-2</v>
      </c>
      <c r="AQ1559" s="22">
        <f>Constants!$H75*'Activity data'!BJ17*Constants!$H93*FracLEACHMM*MMLeachEF*NtoN2O*kgtoGg</f>
        <v>2.9360485943112583E-2</v>
      </c>
      <c r="AR1559" s="22">
        <f>Constants!$H75*'Activity data'!BK17*Constants!$H93*FracLEACHMM*MMLeachEF*NtoN2O*kgtoGg</f>
        <v>2.9999669991420112E-2</v>
      </c>
      <c r="AS1559" s="22">
        <f>Constants!$H75*'Activity data'!BL17*Constants!$H93*FracLEACHMM*MMLeachEF*NtoN2O*kgtoGg</f>
        <v>3.0669498707449793E-2</v>
      </c>
      <c r="AT1559" s="22">
        <f>Constants!$H75*'Activity data'!BM17*Constants!$H93*FracLEACHMM*MMLeachEF*NtoN2O*kgtoGg</f>
        <v>3.1286560507744206E-2</v>
      </c>
      <c r="AU1559" s="22">
        <f>Constants!$H75*'Activity data'!BN17*Constants!$H93*FracLEACHMM*MMLeachEF*NtoN2O*kgtoGg</f>
        <v>3.1932726595321148E-2</v>
      </c>
      <c r="AV1559" s="22">
        <f>Constants!$H75*'Activity data'!BO17*Constants!$H93*FracLEACHMM*MMLeachEF*NtoN2O*kgtoGg</f>
        <v>3.2636230731040113E-2</v>
      </c>
      <c r="AW1559" s="22">
        <f>Constants!$H75*'Activity data'!BP17*Constants!$H93*FracLEACHMM*MMLeachEF*NtoN2O*kgtoGg</f>
        <v>3.3382774113920009E-2</v>
      </c>
    </row>
    <row r="1560" spans="1:49" x14ac:dyDescent="0.25">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3.8999555700251309E-3</v>
      </c>
      <c r="P1560" s="22">
        <f>Constants!$H76*'Activity data'!AI18*Constants!$H94*FracLEACHMM*MMLeachEF*NtoN2O*kgtoGg</f>
        <v>3.8177534504158584E-3</v>
      </c>
      <c r="Q1560" s="22">
        <f>Constants!$H76*'Activity data'!AJ18*Constants!$H94*FracLEACHMM*MMLeachEF*NtoN2O*kgtoGg</f>
        <v>3.7580655955978051E-3</v>
      </c>
      <c r="R1560" s="22">
        <f>Constants!$H76*'Activity data'!AK18*Constants!$H94*FracLEACHMM*MMLeachEF*NtoN2O*kgtoGg</f>
        <v>3.7036593154610876E-3</v>
      </c>
      <c r="S1560" s="22">
        <f>Constants!$H76*'Activity data'!AL18*Constants!$H94*FracLEACHMM*MMLeachEF*NtoN2O*kgtoGg</f>
        <v>3.3059206492337782E-3</v>
      </c>
      <c r="T1560" s="22">
        <f>Constants!$H76*'Activity data'!AM18*Constants!$H94*FracLEACHMM*MMLeachEF*NtoN2O*kgtoGg</f>
        <v>3.4201588240767131E-3</v>
      </c>
      <c r="U1560" s="22">
        <f>Constants!$H76*'Activity data'!AN18*Constants!$H94*FracLEACHMM*MMLeachEF*NtoN2O*kgtoGg</f>
        <v>3.4172188071688704E-3</v>
      </c>
      <c r="V1560" s="22">
        <f>Constants!$H76*'Activity data'!AO18*Constants!$H94*FracLEACHMM*MMLeachEF*NtoN2O*kgtoGg</f>
        <v>3.3401994589412646E-3</v>
      </c>
      <c r="W1560" s="22">
        <f>Constants!$H76*'Activity data'!AP18*Constants!$H94*FracLEACHMM*MMLeachEF*NtoN2O*kgtoGg</f>
        <v>3.2988062280000664E-3</v>
      </c>
      <c r="X1560" s="22">
        <f>Constants!$H76*'Activity data'!AQ18*Constants!$H94*FracLEACHMM*MMLeachEF*NtoN2O*kgtoGg</f>
        <v>3.2624712468708769E-3</v>
      </c>
      <c r="Y1560" s="22">
        <f>Constants!$H76*'Activity data'!AR18*Constants!$H94*FracLEACHMM*MMLeachEF*NtoN2O*kgtoGg</f>
        <v>3.2407054304874959E-3</v>
      </c>
      <c r="Z1560" s="22">
        <f>Constants!$H76*'Activity data'!AS18*Constants!$H94*FracLEACHMM*MMLeachEF*NtoN2O*kgtoGg</f>
        <v>3.2288302927550535E-3</v>
      </c>
      <c r="AA1560" s="22">
        <f>Constants!$H76*'Activity data'!AT18*Constants!$H94*FracLEACHMM*MMLeachEF*NtoN2O*kgtoGg</f>
        <v>3.2265969093859632E-3</v>
      </c>
      <c r="AB1560" s="22">
        <f>Constants!$H76*'Activity data'!AU18*Constants!$H94*FracLEACHMM*MMLeachEF*NtoN2O*kgtoGg</f>
        <v>3.2422150073145662E-3</v>
      </c>
      <c r="AC1560" s="22">
        <f>Constants!$H76*'Activity data'!AV18*Constants!$H94*FracLEACHMM*MMLeachEF*NtoN2O*kgtoGg</f>
        <v>3.2762103534343064E-3</v>
      </c>
      <c r="AD1560" s="22">
        <f>Constants!$H76*'Activity data'!AW18*Constants!$H94*FracLEACHMM*MMLeachEF*NtoN2O*kgtoGg</f>
        <v>3.3244587137949075E-3</v>
      </c>
      <c r="AE1560" s="22">
        <f>Constants!$H76*'Activity data'!AX18*Constants!$H94*FracLEACHMM*MMLeachEF*NtoN2O*kgtoGg</f>
        <v>3.3768164931689913E-3</v>
      </c>
      <c r="AF1560" s="22">
        <f>Constants!$H76*'Activity data'!AY18*Constants!$H94*FracLEACHMM*MMLeachEF*NtoN2O*kgtoGg</f>
        <v>3.434180681029372E-3</v>
      </c>
      <c r="AG1560" s="22">
        <f>Constants!$H76*'Activity data'!AZ18*Constants!$H94*FracLEACHMM*MMLeachEF*NtoN2O*kgtoGg</f>
        <v>3.5073798996050226E-3</v>
      </c>
      <c r="AH1560" s="22">
        <f>Constants!$H76*'Activity data'!BA18*Constants!$H94*FracLEACHMM*MMLeachEF*NtoN2O*kgtoGg</f>
        <v>3.5858187735956525E-3</v>
      </c>
      <c r="AI1560" s="22">
        <f>Constants!$H76*'Activity data'!BB18*Constants!$H94*FracLEACHMM*MMLeachEF*NtoN2O*kgtoGg</f>
        <v>3.6696268716714451E-3</v>
      </c>
      <c r="AJ1560" s="22">
        <f>Constants!$H76*'Activity data'!BC18*Constants!$H94*FracLEACHMM*MMLeachEF*NtoN2O*kgtoGg</f>
        <v>3.7595654359677696E-3</v>
      </c>
      <c r="AK1560" s="22">
        <f>Constants!$H76*'Activity data'!BD18*Constants!$H94*FracLEACHMM*MMLeachEF*NtoN2O*kgtoGg</f>
        <v>3.8530778549764194E-3</v>
      </c>
      <c r="AL1560" s="22">
        <f>Constants!$H76*'Activity data'!BE18*Constants!$H94*FracLEACHMM*MMLeachEF*NtoN2O*kgtoGg</f>
        <v>3.9449298009332215E-3</v>
      </c>
      <c r="AM1560" s="22">
        <f>Constants!$H76*'Activity data'!BF18*Constants!$H94*FracLEACHMM*MMLeachEF*NtoN2O*kgtoGg</f>
        <v>4.0331814021605846E-3</v>
      </c>
      <c r="AN1560" s="22">
        <f>Constants!$H76*'Activity data'!BG18*Constants!$H94*FracLEACHMM*MMLeachEF*NtoN2O*kgtoGg</f>
        <v>4.1248619488304652E-3</v>
      </c>
      <c r="AO1560" s="22">
        <f>Constants!$H76*'Activity data'!BH18*Constants!$H94*FracLEACHMM*MMLeachEF*NtoN2O*kgtoGg</f>
        <v>4.2098006935385006E-3</v>
      </c>
      <c r="AP1560" s="22">
        <f>Constants!$H76*'Activity data'!BI18*Constants!$H94*FracLEACHMM*MMLeachEF*NtoN2O*kgtoGg</f>
        <v>4.2968944382152123E-3</v>
      </c>
      <c r="AQ1560" s="22">
        <f>Constants!$H76*'Activity data'!BJ18*Constants!$H94*FracLEACHMM*MMLeachEF*NtoN2O*kgtoGg</f>
        <v>4.3880692462863087E-3</v>
      </c>
      <c r="AR1560" s="22">
        <f>Constants!$H76*'Activity data'!BK18*Constants!$H94*FracLEACHMM*MMLeachEF*NtoN2O*kgtoGg</f>
        <v>4.4835984507596094E-3</v>
      </c>
      <c r="AS1560" s="22">
        <f>Constants!$H76*'Activity data'!BL18*Constants!$H94*FracLEACHMM*MMLeachEF*NtoN2O*kgtoGg</f>
        <v>4.5837076517716169E-3</v>
      </c>
      <c r="AT1560" s="22">
        <f>Constants!$H76*'Activity data'!BM18*Constants!$H94*FracLEACHMM*MMLeachEF*NtoN2O*kgtoGg</f>
        <v>4.6759305773109378E-3</v>
      </c>
      <c r="AU1560" s="22">
        <f>Constants!$H76*'Activity data'!BN18*Constants!$H94*FracLEACHMM*MMLeachEF*NtoN2O*kgtoGg</f>
        <v>4.7725032819447566E-3</v>
      </c>
      <c r="AV1560" s="22">
        <f>Constants!$H76*'Activity data'!BO18*Constants!$H94*FracLEACHMM*MMLeachEF*NtoN2O*kgtoGg</f>
        <v>4.8776454403056521E-3</v>
      </c>
      <c r="AW1560" s="22">
        <f>Constants!$H76*'Activity data'!BP18*Constants!$H94*FracLEACHMM*MMLeachEF*NtoN2O*kgtoGg</f>
        <v>4.9892200261548447E-3</v>
      </c>
    </row>
    <row r="1561" spans="1:49" x14ac:dyDescent="0.25">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1.8197780265539365E-2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1.7866519757963228E-2</v>
      </c>
      <c r="T1561" s="22">
        <f>Constants!$H77*'Activity data'!AM19*Constants!$H95*FracLEACHMM*MMLeachEF*NtoN2O*kgtoGg</f>
        <v>1.8509144113960856E-2</v>
      </c>
      <c r="U1561" s="22">
        <f>Constants!$H77*'Activity data'!AN19*Constants!$H95*FracLEACHMM*MMLeachEF*NtoN2O*kgtoGg</f>
        <v>1.8806988990823701E-2</v>
      </c>
      <c r="V1561" s="22">
        <f>Constants!$H77*'Activity data'!AO19*Constants!$H95*FracLEACHMM*MMLeachEF*NtoN2O*kgtoGg</f>
        <v>1.8884456622465989E-2</v>
      </c>
      <c r="W1561" s="22">
        <f>Constants!$H77*'Activity data'!AP19*Constants!$H95*FracLEACHMM*MMLeachEF*NtoN2O*kgtoGg</f>
        <v>1.9076579460793972E-2</v>
      </c>
      <c r="X1561" s="22">
        <f>Constants!$H77*'Activity data'!AQ19*Constants!$H95*FracLEACHMM*MMLeachEF*NtoN2O*kgtoGg</f>
        <v>1.9288020002145689E-2</v>
      </c>
      <c r="Y1561" s="22">
        <f>Constants!$H77*'Activity data'!AR19*Constants!$H95*FracLEACHMM*MMLeachEF*NtoN2O*kgtoGg</f>
        <v>1.9539785970133085E-2</v>
      </c>
      <c r="Z1561" s="22">
        <f>Constants!$H77*'Activity data'!AS19*Constants!$H95*FracLEACHMM*MMLeachEF*NtoN2O*kgtoGg</f>
        <v>1.9819994601871449E-2</v>
      </c>
      <c r="AA1561" s="22">
        <f>Constants!$H77*'Activity data'!AT19*Constants!$H95*FracLEACHMM*MMLeachEF*NtoN2O*kgtoGg</f>
        <v>2.0129932389994051E-2</v>
      </c>
      <c r="AB1561" s="22">
        <f>Constants!$H77*'Activity data'!AU19*Constants!$H95*FracLEACHMM*MMLeachEF*NtoN2O*kgtoGg</f>
        <v>2.0500232945743369E-2</v>
      </c>
      <c r="AC1561" s="22">
        <f>Constants!$H77*'Activity data'!AV19*Constants!$H95*FracLEACHMM*MMLeachEF*NtoN2O*kgtoGg</f>
        <v>2.0937059179758664E-2</v>
      </c>
      <c r="AD1561" s="22">
        <f>Constants!$H77*'Activity data'!AW19*Constants!$H95*FracLEACHMM*MMLeachEF*NtoN2O*kgtoGg</f>
        <v>2.1429807921436568E-2</v>
      </c>
      <c r="AE1561" s="22">
        <f>Constants!$H77*'Activity data'!AX19*Constants!$H95*FracLEACHMM*MMLeachEF*NtoN2O*kgtoGg</f>
        <v>2.1945154822106773E-2</v>
      </c>
      <c r="AF1561" s="22">
        <f>Constants!$H77*'Activity data'!AY19*Constants!$H95*FracLEACHMM*MMLeachEF*NtoN2O*kgtoGg</f>
        <v>2.2487694592975279E-2</v>
      </c>
      <c r="AG1561" s="22">
        <f>Constants!$H77*'Activity data'!AZ19*Constants!$H95*FracLEACHMM*MMLeachEF*NtoN2O*kgtoGg</f>
        <v>2.3099678743148656E-2</v>
      </c>
      <c r="AH1561" s="22">
        <f>Constants!$H77*'Activity data'!BA19*Constants!$H95*FracLEACHMM*MMLeachEF*NtoN2O*kgtoGg</f>
        <v>2.3744156426757715E-2</v>
      </c>
      <c r="AI1561" s="22">
        <f>Constants!$H77*'Activity data'!BB19*Constants!$H95*FracLEACHMM*MMLeachEF*NtoN2O*kgtoGg</f>
        <v>2.4423456573095255E-2</v>
      </c>
      <c r="AJ1561" s="22">
        <f>Constants!$H77*'Activity data'!BC19*Constants!$H95*FracLEACHMM*MMLeachEF*NtoN2O*kgtoGg</f>
        <v>2.5142024875307544E-2</v>
      </c>
      <c r="AK1561" s="22">
        <f>Constants!$H77*'Activity data'!BD19*Constants!$H95*FracLEACHMM*MMLeachEF*NtoN2O*kgtoGg</f>
        <v>2.5890804322949275E-2</v>
      </c>
      <c r="AL1561" s="22">
        <f>Constants!$H77*'Activity data'!BE19*Constants!$H95*FracLEACHMM*MMLeachEF*NtoN2O*kgtoGg</f>
        <v>2.664925548017839E-2</v>
      </c>
      <c r="AM1561" s="22">
        <f>Constants!$H77*'Activity data'!BF19*Constants!$H95*FracLEACHMM*MMLeachEF*NtoN2O*kgtoGg</f>
        <v>2.7409320556492311E-2</v>
      </c>
      <c r="AN1561" s="22">
        <f>Constants!$H77*'Activity data'!BG19*Constants!$H95*FracLEACHMM*MMLeachEF*NtoN2O*kgtoGg</f>
        <v>2.8201196183477262E-2</v>
      </c>
      <c r="AO1561" s="22">
        <f>Constants!$H77*'Activity data'!BH19*Constants!$H95*FracLEACHMM*MMLeachEF*NtoN2O*kgtoGg</f>
        <v>2.8981036630624464E-2</v>
      </c>
      <c r="AP1561" s="22">
        <f>Constants!$H77*'Activity data'!BI19*Constants!$H95*FracLEACHMM*MMLeachEF*NtoN2O*kgtoGg</f>
        <v>2.9787501375830049E-2</v>
      </c>
      <c r="AQ1561" s="22">
        <f>Constants!$H77*'Activity data'!BJ19*Constants!$H95*FracLEACHMM*MMLeachEF*NtoN2O*kgtoGg</f>
        <v>3.0630461447410714E-2</v>
      </c>
      <c r="AR1561" s="22">
        <f>Constants!$H77*'Activity data'!BK19*Constants!$H95*FracLEACHMM*MMLeachEF*NtoN2O*kgtoGg</f>
        <v>3.1512558779286347E-2</v>
      </c>
      <c r="AS1561" s="22">
        <f>Constants!$H77*'Activity data'!BL19*Constants!$H95*FracLEACHMM*MMLeachEF*NtoN2O*kgtoGg</f>
        <v>3.2436334131589861E-2</v>
      </c>
      <c r="AT1561" s="22">
        <f>Constants!$H77*'Activity data'!BM19*Constants!$H95*FracLEACHMM*MMLeachEF*NtoN2O*kgtoGg</f>
        <v>3.3343283263071261E-2</v>
      </c>
      <c r="AU1561" s="22">
        <f>Constants!$H77*'Activity data'!BN19*Constants!$H95*FracLEACHMM*MMLeachEF*NtoN2O*kgtoGg</f>
        <v>3.4292330953186408E-2</v>
      </c>
      <c r="AV1561" s="22">
        <f>Constants!$H77*'Activity data'!BO19*Constants!$H95*FracLEACHMM*MMLeachEF*NtoN2O*kgtoGg</f>
        <v>3.5306560909979502E-2</v>
      </c>
      <c r="AW1561" s="22">
        <f>Constants!$H77*'Activity data'!BP19*Constants!$H95*FracLEACHMM*MMLeachEF*NtoN2O*kgtoGg</f>
        <v>3.6377908135725716E-2</v>
      </c>
    </row>
    <row r="1562" spans="1:49" x14ac:dyDescent="0.25">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8.0430818839717713E-2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6.7721104784121369E-2</v>
      </c>
      <c r="T1562" s="22">
        <f>Constants!$H78*'Activity data'!AM20*Constants!$H96*FracLEACHMM*MMLeachEF*NtoN2O*kgtoGg</f>
        <v>7.2746055762746717E-2</v>
      </c>
      <c r="U1562" s="22">
        <f>Constants!$H78*'Activity data'!AN20*Constants!$H96*FracLEACHMM*MMLeachEF*NtoN2O*kgtoGg</f>
        <v>7.4131998037435823E-2</v>
      </c>
      <c r="V1562" s="22">
        <f>Constants!$H78*'Activity data'!AO20*Constants!$H96*FracLEACHMM*MMLeachEF*NtoN2O*kgtoGg</f>
        <v>7.3072847188380266E-2</v>
      </c>
      <c r="W1562" s="22">
        <f>Constants!$H78*'Activity data'!AP20*Constants!$H96*FracLEACHMM*MMLeachEF*NtoN2O*kgtoGg</f>
        <v>7.3078546347850409E-2</v>
      </c>
      <c r="X1562" s="22">
        <f>Constants!$H78*'Activity data'!AQ20*Constants!$H96*FracLEACHMM*MMLeachEF*NtoN2O*kgtoGg</f>
        <v>7.3192853128497673E-2</v>
      </c>
      <c r="Y1562" s="22">
        <f>Constants!$H78*'Activity data'!AR20*Constants!$H96*FracLEACHMM*MMLeachEF*NtoN2O*kgtoGg</f>
        <v>7.379139145393912E-2</v>
      </c>
      <c r="Z1562" s="22">
        <f>Constants!$H78*'Activity data'!AS20*Constants!$H96*FracLEACHMM*MMLeachEF*NtoN2O*kgtoGg</f>
        <v>7.4730832126072358E-2</v>
      </c>
      <c r="AA1562" s="22">
        <f>Constants!$H78*'Activity data'!AT20*Constants!$H96*FracLEACHMM*MMLeachEF*NtoN2O*kgtoGg</f>
        <v>7.6016686997398025E-2</v>
      </c>
      <c r="AB1562" s="22">
        <f>Constants!$H78*'Activity data'!AU20*Constants!$H96*FracLEACHMM*MMLeachEF*NtoN2O*kgtoGg</f>
        <v>7.7952791767565116E-2</v>
      </c>
      <c r="AC1562" s="22">
        <f>Constants!$H78*'Activity data'!AV20*Constants!$H96*FracLEACHMM*MMLeachEF*NtoN2O*kgtoGg</f>
        <v>8.058176878132102E-2</v>
      </c>
      <c r="AD1562" s="22">
        <f>Constants!$H78*'Activity data'!AW20*Constants!$H96*FracLEACHMM*MMLeachEF*NtoN2O*kgtoGg</f>
        <v>8.3779949770334525E-2</v>
      </c>
      <c r="AE1562" s="22">
        <f>Constants!$H78*'Activity data'!AX20*Constants!$H96*FracLEACHMM*MMLeachEF*NtoN2O*kgtoGg</f>
        <v>8.7193551289418469E-2</v>
      </c>
      <c r="AF1562" s="22">
        <f>Constants!$H78*'Activity data'!AY20*Constants!$H96*FracLEACHMM*MMLeachEF*NtoN2O*kgtoGg</f>
        <v>9.086314533375843E-2</v>
      </c>
      <c r="AG1562" s="22">
        <f>Constants!$H78*'Activity data'!AZ20*Constants!$H96*FracLEACHMM*MMLeachEF*NtoN2O*kgtoGg</f>
        <v>9.5207542157191016E-2</v>
      </c>
      <c r="AH1562" s="22">
        <f>Constants!$H78*'Activity data'!BA20*Constants!$H96*FracLEACHMM*MMLeachEF*NtoN2O*kgtoGg</f>
        <v>9.9845384412612703E-2</v>
      </c>
      <c r="AI1562" s="22">
        <f>Constants!$H78*'Activity data'!BB20*Constants!$H96*FracLEACHMM*MMLeachEF*NtoN2O*kgtoGg</f>
        <v>0.10479058883031935</v>
      </c>
      <c r="AJ1562" s="22">
        <f>Constants!$H78*'Activity data'!BC20*Constants!$H96*FracLEACHMM*MMLeachEF*NtoN2O*kgtoGg</f>
        <v>0.11008424950630839</v>
      </c>
      <c r="AK1562" s="22">
        <f>Constants!$H78*'Activity data'!BD20*Constants!$H96*FracLEACHMM*MMLeachEF*NtoN2O*kgtoGg</f>
        <v>0.11563811747896563</v>
      </c>
      <c r="AL1562" s="22">
        <f>Constants!$H78*'Activity data'!BE20*Constants!$H96*FracLEACHMM*MMLeachEF*NtoN2O*kgtoGg</f>
        <v>0.12124974675259657</v>
      </c>
      <c r="AM1562" s="22">
        <f>Constants!$H78*'Activity data'!BF20*Constants!$H96*FracLEACHMM*MMLeachEF*NtoN2O*kgtoGg</f>
        <v>0.12684018285608722</v>
      </c>
      <c r="AN1562" s="22">
        <f>Constants!$H78*'Activity data'!BG20*Constants!$H96*FracLEACHMM*MMLeachEF*NtoN2O*kgtoGg</f>
        <v>0.13269670954262766</v>
      </c>
      <c r="AO1562" s="22">
        <f>Constants!$H78*'Activity data'!BH20*Constants!$H96*FracLEACHMM*MMLeachEF*NtoN2O*kgtoGg</f>
        <v>0.13840376003949142</v>
      </c>
      <c r="AP1562" s="22">
        <f>Constants!$H78*'Activity data'!BI20*Constants!$H96*FracLEACHMM*MMLeachEF*NtoN2O*kgtoGg</f>
        <v>0.14433134444584136</v>
      </c>
      <c r="AQ1562" s="22">
        <f>Constants!$H78*'Activity data'!BJ20*Constants!$H96*FracLEACHMM*MMLeachEF*NtoN2O*kgtoGg</f>
        <v>0.15056902557263782</v>
      </c>
      <c r="AR1562" s="22">
        <f>Constants!$H78*'Activity data'!BK20*Constants!$H96*FracLEACHMM*MMLeachEF*NtoN2O*kgtoGg</f>
        <v>0.15713981745462244</v>
      </c>
      <c r="AS1562" s="22">
        <f>Constants!$H78*'Activity data'!BL20*Constants!$H96*FracLEACHMM*MMLeachEF*NtoN2O*kgtoGg</f>
        <v>0.16406568679413838</v>
      </c>
      <c r="AT1562" s="22">
        <f>Constants!$H78*'Activity data'!BM20*Constants!$H96*FracLEACHMM*MMLeachEF*NtoN2O*kgtoGg</f>
        <v>0.17080292085025456</v>
      </c>
      <c r="AU1562" s="22">
        <f>Constants!$H78*'Activity data'!BN20*Constants!$H96*FracLEACHMM*MMLeachEF*NtoN2O*kgtoGg</f>
        <v>0.17789457992774635</v>
      </c>
      <c r="AV1562" s="22">
        <f>Constants!$H78*'Activity data'!BO20*Constants!$H96*FracLEACHMM*MMLeachEF*NtoN2O*kgtoGg</f>
        <v>0.18554565393050121</v>
      </c>
      <c r="AW1562" s="22">
        <f>Constants!$H78*'Activity data'!BP20*Constants!$H96*FracLEACHMM*MMLeachEF*NtoN2O*kgtoGg</f>
        <v>0.19367806389247613</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5546875" defaultRowHeight="15" x14ac:dyDescent="0.25"/>
  <cols>
    <col min="1" max="3" width="9.140625" style="96"/>
    <col min="4" max="4" width="34.42578125" customWidth="1"/>
    <col min="5" max="5" width="37" customWidth="1"/>
    <col min="6" max="6" width="27.42578125" customWidth="1"/>
    <col min="7" max="7" width="7.42578125" customWidth="1"/>
    <col min="8" max="8" width="26.140625" customWidth="1"/>
    <col min="9" max="36" width="9.7109375" customWidth="1"/>
    <col min="37" max="37" width="9.42578125" customWidth="1"/>
    <col min="52" max="53" width="9.42578125" customWidth="1"/>
    <col min="54" max="54" width="9.7109375" customWidth="1"/>
  </cols>
  <sheetData>
    <row r="1" spans="1:75" ht="18.75" x14ac:dyDescent="0.3">
      <c r="D1" s="1" t="s">
        <v>312</v>
      </c>
    </row>
    <row r="3" spans="1:75" s="19" customFormat="1" ht="15.75" x14ac:dyDescent="0.25">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1101.2673361670938</v>
      </c>
      <c r="AM4" s="40">
        <f t="shared" si="0"/>
        <v>1013.1405447250627</v>
      </c>
      <c r="AN4" s="40">
        <f t="shared" si="0"/>
        <v>1041.686559629705</v>
      </c>
      <c r="AO4" s="40">
        <f t="shared" ref="AO4:BQ4" si="1">SUM(AO5:AO10)</f>
        <v>1044.8830866465557</v>
      </c>
      <c r="AP4" s="40">
        <f t="shared" si="1"/>
        <v>1032.290283727468</v>
      </c>
      <c r="AQ4" s="40">
        <f t="shared" si="1"/>
        <v>1027.671675051906</v>
      </c>
      <c r="AR4" s="40">
        <f t="shared" si="1"/>
        <v>1024.2976014822157</v>
      </c>
      <c r="AS4" s="40">
        <f t="shared" si="1"/>
        <v>1023.8555992842513</v>
      </c>
      <c r="AT4" s="40">
        <f t="shared" si="1"/>
        <v>1025.3880079818937</v>
      </c>
      <c r="AU4" s="40">
        <f t="shared" si="1"/>
        <v>1028.8699642912118</v>
      </c>
      <c r="AV4" s="40">
        <f t="shared" si="1"/>
        <v>1036.1388477895136</v>
      </c>
      <c r="AW4" s="40">
        <f t="shared" si="1"/>
        <v>1047.3723360030633</v>
      </c>
      <c r="AX4" s="40">
        <f t="shared" si="1"/>
        <v>1056.3850174826957</v>
      </c>
      <c r="AY4" s="40">
        <f t="shared" si="1"/>
        <v>1066.0373642025627</v>
      </c>
      <c r="AZ4" s="40">
        <f t="shared" si="1"/>
        <v>1076.5165411738096</v>
      </c>
      <c r="BA4" s="40">
        <f t="shared" si="1"/>
        <v>1090.1465650045877</v>
      </c>
      <c r="BB4" s="40">
        <f t="shared" si="1"/>
        <v>1104.604305101971</v>
      </c>
      <c r="BC4" s="40">
        <f t="shared" si="1"/>
        <v>1119.907910689622</v>
      </c>
      <c r="BD4" s="40">
        <f t="shared" si="1"/>
        <v>1136.1929095436467</v>
      </c>
      <c r="BE4" s="40">
        <f t="shared" si="1"/>
        <v>1152.8787892498294</v>
      </c>
      <c r="BF4" s="40">
        <f t="shared" si="1"/>
        <v>1168.8405285703959</v>
      </c>
      <c r="BG4" s="40">
        <f t="shared" si="1"/>
        <v>1183.6710161308376</v>
      </c>
      <c r="BH4" s="40">
        <f t="shared" si="1"/>
        <v>1202.4700486320305</v>
      </c>
      <c r="BI4" s="40">
        <f t="shared" si="1"/>
        <v>1219.6878929068141</v>
      </c>
      <c r="BJ4" s="40">
        <f t="shared" si="1"/>
        <v>1237.1913821858884</v>
      </c>
      <c r="BK4" s="40">
        <f t="shared" si="1"/>
        <v>1255.381326529892</v>
      </c>
      <c r="BL4" s="40">
        <f t="shared" si="1"/>
        <v>1274.3037836748895</v>
      </c>
      <c r="BM4" s="40">
        <f t="shared" si="1"/>
        <v>1293.9936371815527</v>
      </c>
      <c r="BN4" s="40">
        <f t="shared" si="1"/>
        <v>1311.8402568678641</v>
      </c>
      <c r="BO4" s="40">
        <f t="shared" si="1"/>
        <v>1330.4033876003223</v>
      </c>
      <c r="BP4" s="40">
        <f t="shared" si="1"/>
        <v>1350.5571068925781</v>
      </c>
      <c r="BQ4" s="40">
        <f t="shared" si="1"/>
        <v>1371.839794245629</v>
      </c>
    </row>
    <row r="5" spans="1:75" x14ac:dyDescent="0.25">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903.91074691874155</v>
      </c>
      <c r="AM5" s="94">
        <f>IF($A5="Baseline",'Emissions summary'!AJ5,SUMIF('Net zero emission reductions'!$A$4:$A$1448,$A$5,'Net zero emission reductions'!S$4:S$1448))</f>
        <v>816.67063660859151</v>
      </c>
      <c r="AN5" s="94">
        <f>IF($A5="Baseline",'Emissions summary'!AK5,SUMIF('Net zero emission reductions'!$A$4:$A$1448,$A$5,'Net zero emission reductions'!T$4:T$1448))</f>
        <v>844.86831551393357</v>
      </c>
      <c r="AO5" s="94">
        <f>IF($A5="Baseline",'Emissions summary'!AL5,SUMIF('Net zero emission reductions'!$A$4:$A$1448,$A$5,'Net zero emission reductions'!U$4:U$1448))</f>
        <v>848.0774171318692</v>
      </c>
      <c r="AP5" s="94">
        <f>IF($A5="Baseline",'Emissions summary'!AM5,SUMIF('Net zero emission reductions'!$A$4:$A$1448,$A$5,'Net zero emission reductions'!V$4:V$1448))</f>
        <v>835.55038441861734</v>
      </c>
      <c r="AQ5" s="94">
        <f>IF($A5="Baseline",'Emissions summary'!AN5,SUMIF('Net zero emission reductions'!$A$4:$A$1448,$A$5,'Net zero emission reductions'!W$4:W$1448))</f>
        <v>830.72170811566991</v>
      </c>
      <c r="AR5" s="94">
        <f>IF($A5="Baseline",'Emissions summary'!AO5,SUMIF('Net zero emission reductions'!$A$4:$A$1448,$A$5,'Net zero emission reductions'!X$4:X$1448))</f>
        <v>827.00237018821952</v>
      </c>
      <c r="AS5" s="94">
        <f>IF($A5="Baseline",'Emissions summary'!AP5,SUMIF('Net zero emission reductions'!$A$4:$A$1448,$A$5,'Net zero emission reductions'!Y$4:Y$1448))</f>
        <v>826.21458934069403</v>
      </c>
      <c r="AT5" s="94">
        <f>IF($A5="Baseline",'Emissions summary'!AQ5,SUMIF('Net zero emission reductions'!$A$4:$A$1448,$A$5,'Net zero emission reductions'!Z$4:Z$1448))</f>
        <v>827.40317896432168</v>
      </c>
      <c r="AU5" s="94">
        <f>IF($A5="Baseline",'Emissions summary'!AR5,SUMIF('Net zero emission reductions'!$A$4:$A$1448,$A$5,'Net zero emission reductions'!AA$4:AA$1448))</f>
        <v>830.54458398264399</v>
      </c>
      <c r="AV5" s="94">
        <f>IF($A5="Baseline",'Emissions summary'!AS5,SUMIF('Net zero emission reductions'!$A$4:$A$1448,$A$5,'Net zero emission reductions'!AB$4:AB$1448))</f>
        <v>837.45743065199235</v>
      </c>
      <c r="AW5" s="94">
        <f>IF($A5="Baseline",'Emissions summary'!AT5,SUMIF('Net zero emission reductions'!$A$4:$A$1448,$A$5,'Net zero emission reductions'!AC$4:AC$1448))</f>
        <v>848.3125876122109</v>
      </c>
      <c r="AX5" s="94">
        <f>IF($A5="Baseline",'Emissions summary'!AU5,SUMIF('Net zero emission reductions'!$A$4:$A$1448,$A$5,'Net zero emission reductions'!AD$4:AD$1448))</f>
        <v>856.93123064271674</v>
      </c>
      <c r="AY5" s="94">
        <f>IF($A5="Baseline",'Emissions summary'!AV5,SUMIF('Net zero emission reductions'!$A$4:$A$1448,$A$5,'Net zero emission reductions'!AE$4:AE$1448))</f>
        <v>866.18748980547264</v>
      </c>
      <c r="AZ5" s="94">
        <f>IF($A5="Baseline",'Emissions summary'!AW5,SUMIF('Net zero emission reductions'!$A$4:$A$1448,$A$5,'Net zero emission reductions'!AF$4:AF$1448))</f>
        <v>876.26573773227744</v>
      </c>
      <c r="BA5" s="94">
        <f>IF($A5="Baseline",'Emissions summary'!AX5,SUMIF('Net zero emission reductions'!$A$4:$A$1448,$A$5,'Net zero emission reductions'!AG$4:AG$1448))</f>
        <v>889.47212106245263</v>
      </c>
      <c r="BB5" s="94">
        <f>IF($A5="Baseline",'Emissions summary'!AY5,SUMIF('Net zero emission reductions'!$A$4:$A$1448,$A$5,'Net zero emission reductions'!AH$4:AH$1448))</f>
        <v>903.50078751426304</v>
      </c>
      <c r="BC5" s="94">
        <f>IF($A5="Baseline",'Emissions summary'!AZ5,SUMIF('Net zero emission reductions'!$A$4:$A$1448,$A$5,'Net zero emission reductions'!AI$4:AI$1448))</f>
        <v>918.36597323497574</v>
      </c>
      <c r="BD5" s="94">
        <f>IF($A5="Baseline",'Emissions summary'!BA5,SUMIF('Net zero emission reductions'!$A$4:$A$1448,$A$5,'Net zero emission reductions'!AJ$4:AJ$1448))</f>
        <v>934.20454528318157</v>
      </c>
      <c r="BE5" s="94">
        <f>IF($A5="Baseline",'Emissions summary'!BB5,SUMIF('Net zero emission reductions'!$A$4:$A$1448,$A$5,'Net zero emission reductions'!AK$4:AK$1448))</f>
        <v>950.44624960285921</v>
      </c>
      <c r="BF5" s="94">
        <f>IF($A5="Baseline",'Emissions summary'!BC5,SUMIF('Net zero emission reductions'!$A$4:$A$1448,$A$5,'Net zero emission reductions'!AL$4:AL$1448))</f>
        <v>965.97616893572183</v>
      </c>
      <c r="BG5" s="94">
        <f>IF($A5="Baseline",'Emissions summary'!BD5,SUMIF('Net zero emission reductions'!$A$4:$A$1448,$A$5,'Net zero emission reductions'!AM$4:AM$1448))</f>
        <v>980.38990195271765</v>
      </c>
      <c r="BH5" s="94">
        <f>IF($A5="Baseline",'Emissions summary'!BE5,SUMIF('Net zero emission reductions'!$A$4:$A$1448,$A$5,'Net zero emission reductions'!AN$4:AN$1448))</f>
        <v>998.7716962724736</v>
      </c>
      <c r="BI5" s="94">
        <f>IF($A5="Baseline",'Emissions summary'!BF5,SUMIF('Net zero emission reductions'!$A$4:$A$1448,$A$5,'Net zero emission reductions'!AO$4:AO$1448))</f>
        <v>1015.5962248430325</v>
      </c>
      <c r="BJ5" s="94">
        <f>IF($A5="Baseline",'Emissions summary'!BG5,SUMIF('Net zero emission reductions'!$A$4:$A$1448,$A$5,'Net zero emission reductions'!AP$4:AP$1448))</f>
        <v>1032.7147595298759</v>
      </c>
      <c r="BK5" s="94">
        <f>IF($A5="Baseline",'Emissions summary'!BH5,SUMIF('Net zero emission reductions'!$A$4:$A$1448,$A$5,'Net zero emission reductions'!AQ$4:AQ$1448))</f>
        <v>1050.5241030198808</v>
      </c>
      <c r="BL5" s="94">
        <f>IF($A5="Baseline",'Emissions summary'!BI5,SUMIF('Net zero emission reductions'!$A$4:$A$1448,$A$5,'Net zero emission reductions'!AR$4:AR$1448))</f>
        <v>1069.0722466149527</v>
      </c>
      <c r="BM5" s="94">
        <f>IF($A5="Baseline",'Emissions summary'!BJ5,SUMIF('Net zero emission reductions'!$A$4:$A$1448,$A$5,'Net zero emission reductions'!AS$4:AS$1448))</f>
        <v>1088.3963107086183</v>
      </c>
      <c r="BN5" s="94">
        <f>IF($A5="Baseline",'Emissions summary'!BK5,SUMIF('Net zero emission reductions'!$A$4:$A$1448,$A$5,'Net zero emission reductions'!AT$4:AT$1448))</f>
        <v>1105.9122798844637</v>
      </c>
      <c r="BO5" s="94">
        <f>IF($A5="Baseline",'Emissions summary'!BL5,SUMIF('Net zero emission reductions'!$A$4:$A$1448,$A$5,'Net zero emission reductions'!AU$4:AU$1448))</f>
        <v>1124.1529719659288</v>
      </c>
      <c r="BP5" s="94">
        <f>IF($A5="Baseline",'Emissions summary'!BM5,SUMIF('Net zero emission reductions'!$A$4:$A$1448,$A$5,'Net zero emission reductions'!AV$4:AV$1448))</f>
        <v>1143.9821947704636</v>
      </c>
      <c r="BQ5" s="94">
        <f>IF($A5="Baseline",'Emissions summary'!BN5,SUMIF('Net zero emission reductions'!$A$4:$A$1448,$A$5,'Net zero emission reductions'!AW$4:AW$1448))</f>
        <v>1164.9451938662182</v>
      </c>
    </row>
    <row r="6" spans="1:75" x14ac:dyDescent="0.25">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149.08683066168243</v>
      </c>
      <c r="AN6" s="94">
        <f>IF($A6="Baseline",'Emissions summary'!AK6,SUMIF('Net zero emission reductions'!$A$4:$A$1448,$A$6,'Net zero emission reductions'!T$4:T$1448))</f>
        <v>149.18471631490678</v>
      </c>
      <c r="AO6" s="94">
        <f>IF($A6="Baseline",'Emissions summary'!AL6,SUMIF('Net zero emission reductions'!$A$4:$A$1448,$A$6,'Net zero emission reductions'!U$4:U$1448))</f>
        <v>149.13401546667575</v>
      </c>
      <c r="AP6" s="94">
        <f>IF($A6="Baseline",'Emissions summary'!AM6,SUMIF('Net zero emission reductions'!$A$4:$A$1448,$A$6,'Net zero emission reductions'!V$4:V$1448))</f>
        <v>149.11954590533702</v>
      </c>
      <c r="AQ6" s="94">
        <f>IF($A6="Baseline",'Emissions summary'!AN6,SUMIF('Net zero emission reductions'!$A$4:$A$1448,$A$6,'Net zero emission reductions'!W$4:W$1448))</f>
        <v>149.27417366584302</v>
      </c>
      <c r="AR6" s="94">
        <f>IF($A6="Baseline",'Emissions summary'!AO6,SUMIF('Net zero emission reductions'!$A$4:$A$1448,$A$6,'Net zero emission reductions'!X$4:X$1448))</f>
        <v>149.52498369262278</v>
      </c>
      <c r="AS6" s="94">
        <f>IF($A6="Baseline",'Emissions summary'!AP6,SUMIF('Net zero emission reductions'!$A$4:$A$1448,$A$6,'Net zero emission reductions'!Y$4:Y$1448))</f>
        <v>149.76345653677848</v>
      </c>
      <c r="AT6" s="94">
        <f>IF($A6="Baseline",'Emissions summary'!AQ6,SUMIF('Net zero emission reductions'!$A$4:$A$1448,$A$6,'Net zero emission reductions'!Z$4:Z$1448))</f>
        <v>149.99209837583575</v>
      </c>
      <c r="AU6" s="94">
        <f>IF($A6="Baseline",'Emissions summary'!AR6,SUMIF('Net zero emission reductions'!$A$4:$A$1448,$A$6,'Net zero emission reductions'!AA$4:AA$1448))</f>
        <v>150.20984633738391</v>
      </c>
      <c r="AV6" s="94">
        <f>IF($A6="Baseline",'Emissions summary'!AS6,SUMIF('Net zero emission reductions'!$A$4:$A$1448,$A$6,'Net zero emission reductions'!AB$4:AB$1448))</f>
        <v>150.4215946770849</v>
      </c>
      <c r="AW6" s="94">
        <f>IF($A6="Baseline",'Emissions summary'!AT6,SUMIF('Net zero emission reductions'!$A$4:$A$1448,$A$6,'Net zero emission reductions'!AC$4:AC$1448))</f>
        <v>150.63127399501417</v>
      </c>
      <c r="AX6" s="94">
        <f>IF($A6="Baseline",'Emissions summary'!AU6,SUMIF('Net zero emission reductions'!$A$4:$A$1448,$A$6,'Net zero emission reductions'!AD$4:AD$1448))</f>
        <v>150.83785751837797</v>
      </c>
      <c r="AY6" s="94">
        <f>IF($A6="Baseline",'Emissions summary'!AV6,SUMIF('Net zero emission reductions'!$A$4:$A$1448,$A$6,'Net zero emission reductions'!AE$4:AE$1448))</f>
        <v>151.04164636314147</v>
      </c>
      <c r="AZ6" s="94">
        <f>IF($A6="Baseline",'Emissions summary'!AW6,SUMIF('Net zero emission reductions'!$A$4:$A$1448,$A$6,'Net zero emission reductions'!AF$4:AF$1448))</f>
        <v>151.2435296270458</v>
      </c>
      <c r="BA6" s="94">
        <f>IF($A6="Baseline",'Emissions summary'!AX6,SUMIF('Net zero emission reductions'!$A$4:$A$1448,$A$6,'Net zero emission reductions'!AG$4:AG$1448))</f>
        <v>151.4447310698248</v>
      </c>
      <c r="BB6" s="94">
        <f>IF($A6="Baseline",'Emissions summary'!AY6,SUMIF('Net zero emission reductions'!$A$4:$A$1448,$A$6,'Net zero emission reductions'!AH$4:AH$1448))</f>
        <v>151.64357739522333</v>
      </c>
      <c r="BC6" s="94">
        <f>IF($A6="Baseline",'Emissions summary'!AZ6,SUMIF('Net zero emission reductions'!$A$4:$A$1448,$A$6,'Net zero emission reductions'!AI$4:AI$1448))</f>
        <v>151.84258612436111</v>
      </c>
      <c r="BD6" s="94">
        <f>IF($A6="Baseline",'Emissions summary'!BA6,SUMIF('Net zero emission reductions'!$A$4:$A$1448,$A$6,'Net zero emission reductions'!AJ$4:AJ$1448))</f>
        <v>152.03967760246246</v>
      </c>
      <c r="BE6" s="94">
        <f>IF($A6="Baseline",'Emissions summary'!BB6,SUMIF('Net zero emission reductions'!$A$4:$A$1448,$A$6,'Net zero emission reductions'!AK$4:AK$1448))</f>
        <v>152.22984086346858</v>
      </c>
      <c r="BF6" s="94">
        <f>IF($A6="Baseline",'Emissions summary'!BC6,SUMIF('Net zero emission reductions'!$A$4:$A$1448,$A$6,'Net zero emission reductions'!AL$4:AL$1448))</f>
        <v>152.41128904410417</v>
      </c>
      <c r="BG6" s="94">
        <f>IF($A6="Baseline",'Emissions summary'!BD6,SUMIF('Net zero emission reductions'!$A$4:$A$1448,$A$6,'Net zero emission reductions'!AM$4:AM$1448))</f>
        <v>152.58414529385263</v>
      </c>
      <c r="BH6" s="94">
        <f>IF($A6="Baseline",'Emissions summary'!BE6,SUMIF('Net zero emission reductions'!$A$4:$A$1448,$A$6,'Net zero emission reductions'!AN$4:AN$1448))</f>
        <v>152.75182817016156</v>
      </c>
      <c r="BI6" s="94">
        <f>IF($A6="Baseline",'Emissions summary'!BF6,SUMIF('Net zero emission reductions'!$A$4:$A$1448,$A$6,'Net zero emission reductions'!AO$4:AO$1448))</f>
        <v>152.90779988590046</v>
      </c>
      <c r="BJ6" s="94">
        <f>IF($A6="Baseline",'Emissions summary'!BG6,SUMIF('Net zero emission reductions'!$A$4:$A$1448,$A$6,'Net zero emission reductions'!AP$4:AP$1448))</f>
        <v>153.0532295375105</v>
      </c>
      <c r="BK6" s="94">
        <f>IF($A6="Baseline",'Emissions summary'!BH6,SUMIF('Net zero emission reductions'!$A$4:$A$1448,$A$6,'Net zero emission reductions'!AQ$4:AQ$1448))</f>
        <v>153.18860680580843</v>
      </c>
      <c r="BL6" s="94">
        <f>IF($A6="Baseline",'Emissions summary'!BI6,SUMIF('Net zero emission reductions'!$A$4:$A$1448,$A$6,'Net zero emission reductions'!AR$4:AR$1448))</f>
        <v>153.31187279308821</v>
      </c>
      <c r="BM6" s="94">
        <f>IF($A6="Baseline",'Emissions summary'!BJ6,SUMIF('Net zero emission reductions'!$A$4:$A$1448,$A$6,'Net zero emission reductions'!AS$4:AS$1448))</f>
        <v>153.42076320907711</v>
      </c>
      <c r="BN6" s="94">
        <f>IF($A6="Baseline",'Emissions summary'!BK6,SUMIF('Net zero emission reductions'!$A$4:$A$1448,$A$6,'Net zero emission reductions'!AT$4:AT$1448))</f>
        <v>153.51030801187284</v>
      </c>
      <c r="BO6" s="94">
        <f>IF($A6="Baseline",'Emissions summary'!BL6,SUMIF('Net zero emission reductions'!$A$4:$A$1448,$A$6,'Net zero emission reductions'!AU$4:AU$1448))</f>
        <v>153.58559341889691</v>
      </c>
      <c r="BP6" s="94">
        <f>IF($A6="Baseline",'Emissions summary'!BM6,SUMIF('Net zero emission reductions'!$A$4:$A$1448,$A$6,'Net zero emission reductions'!AV$4:AV$1448))</f>
        <v>153.64869556761948</v>
      </c>
      <c r="BQ6" s="94">
        <f>IF($A6="Baseline",'Emissions summary'!BN6,SUMIF('Net zero emission reductions'!$A$4:$A$1448,$A$6,'Net zero emission reductions'!AW$4:AW$1448))</f>
        <v>153.69663634399717</v>
      </c>
    </row>
    <row r="7" spans="1:75" x14ac:dyDescent="0.25">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38.708324805427907</v>
      </c>
      <c r="AN7" s="94">
        <f>IF($A7="Baseline",'Emissions summary'!AK7,SUMIF('Net zero emission reductions'!$A$4:$A$1448,$A$7,'Net zero emission reductions'!T$4:T$1448))</f>
        <v>38.77115351770793</v>
      </c>
      <c r="AO7" s="94">
        <f>IF($A7="Baseline",'Emissions summary'!AL7,SUMIF('Net zero emission reductions'!$A$4:$A$1448,$A$7,'Net zero emission reductions'!U$4:U$1448))</f>
        <v>38.772519994437424</v>
      </c>
      <c r="AP7" s="94">
        <f>IF($A7="Baseline",'Emissions summary'!AM7,SUMIF('Net zero emission reductions'!$A$4:$A$1448,$A$7,'Net zero emission reductions'!V$4:V$1448))</f>
        <v>38.78568565383118</v>
      </c>
      <c r="AQ7" s="94">
        <f>IF($A7="Baseline",'Emissions summary'!AN7,SUMIF('Net zero emission reductions'!$A$4:$A$1448,$A$7,'Net zero emission reductions'!W$4:W$1448))</f>
        <v>38.862810548624154</v>
      </c>
      <c r="AR7" s="94">
        <f>IF($A7="Baseline",'Emissions summary'!AO7,SUMIF('Net zero emission reductions'!$A$4:$A$1448,$A$7,'Net zero emission reductions'!X$4:X$1448))</f>
        <v>38.975134213991481</v>
      </c>
      <c r="AS7" s="94">
        <f>IF($A7="Baseline",'Emissions summary'!AP7,SUMIF('Net zero emission reductions'!$A$4:$A$1448,$A$7,'Net zero emission reductions'!Y$4:Y$1448))</f>
        <v>39.080277194837976</v>
      </c>
      <c r="AT7" s="94">
        <f>IF($A7="Baseline",'Emissions summary'!AQ7,SUMIF('Net zero emission reductions'!$A$4:$A$1448,$A$7,'Net zero emission reductions'!Z$4:Z$1448))</f>
        <v>39.179419411907858</v>
      </c>
      <c r="AU7" s="94">
        <f>IF($A7="Baseline",'Emissions summary'!AR7,SUMIF('Net zero emission reductions'!$A$4:$A$1448,$A$7,'Net zero emission reductions'!AA$4:AA$1448))</f>
        <v>39.272327381557936</v>
      </c>
      <c r="AV7" s="94">
        <f>IF($A7="Baseline",'Emissions summary'!AS7,SUMIF('Net zero emission reductions'!$A$4:$A$1448,$A$7,'Net zero emission reductions'!AB$4:AB$1448))</f>
        <v>39.361061601730938</v>
      </c>
      <c r="AW7" s="94">
        <f>IF($A7="Baseline",'Emissions summary'!AT7,SUMIF('Net zero emission reductions'!$A$4:$A$1448,$A$7,'Net zero emission reductions'!AC$4:AC$1448))</f>
        <v>39.447279374394043</v>
      </c>
      <c r="AX7" s="94">
        <f>IF($A7="Baseline",'Emissions summary'!AU7,SUMIF('Net zero emission reductions'!$A$4:$A$1448,$A$7,'Net zero emission reductions'!AD$4:AD$1448))</f>
        <v>39.530701009839213</v>
      </c>
      <c r="AY7" s="94">
        <f>IF($A7="Baseline",'Emissions summary'!AV7,SUMIF('Net zero emission reductions'!$A$4:$A$1448,$A$7,'Net zero emission reductions'!AE$4:AE$1448))</f>
        <v>39.61155055625234</v>
      </c>
      <c r="AZ7" s="94">
        <f>IF($A7="Baseline",'Emissions summary'!AW7,SUMIF('Net zero emission reductions'!$A$4:$A$1448,$A$7,'Net zero emission reductions'!AF$4:AF$1448))</f>
        <v>39.690267560680439</v>
      </c>
      <c r="BA7" s="94">
        <f>IF($A7="Baseline",'Emissions summary'!AX7,SUMIF('Net zero emission reductions'!$A$4:$A$1448,$A$7,'Net zero emission reductions'!AG$4:AG$1448))</f>
        <v>39.767408853725598</v>
      </c>
      <c r="BB7" s="94">
        <f>IF($A7="Baseline",'Emissions summary'!AY7,SUMIF('Net zero emission reductions'!$A$4:$A$1448,$A$7,'Net zero emission reductions'!AH$4:AH$1448))</f>
        <v>39.842411813311962</v>
      </c>
      <c r="BC7" s="94">
        <f>IF($A7="Baseline",'Emissions summary'!AZ7,SUMIF('Net zero emission reductions'!$A$4:$A$1448,$A$7,'Net zero emission reductions'!AI$4:AI$1448))</f>
        <v>39.91631272203999</v>
      </c>
      <c r="BD7" s="94">
        <f>IF($A7="Baseline",'Emissions summary'!BA7,SUMIF('Net zero emission reductions'!$A$4:$A$1448,$A$7,'Net zero emission reductions'!AJ$4:AJ$1448))</f>
        <v>39.988382404827981</v>
      </c>
      <c r="BE7" s="94">
        <f>IF($A7="Baseline",'Emissions summary'!BB7,SUMIF('Net zero emission reductions'!$A$4:$A$1448,$A$7,'Net zero emission reductions'!AK$4:AK$1448))</f>
        <v>40.056777126255064</v>
      </c>
      <c r="BF7" s="94">
        <f>IF($A7="Baseline",'Emissions summary'!BC7,SUMIF('Net zero emission reductions'!$A$4:$A$1448,$A$7,'Net zero emission reductions'!AL$4:AL$1448))</f>
        <v>40.120886769008848</v>
      </c>
      <c r="BG7" s="94">
        <f>IF($A7="Baseline",'Emissions summary'!BD7,SUMIF('Net zero emission reductions'!$A$4:$A$1448,$A$7,'Net zero emission reductions'!AM$4:AM$1448))</f>
        <v>40.180825591216816</v>
      </c>
      <c r="BH7" s="94">
        <f>IF($A7="Baseline",'Emissions summary'!BE7,SUMIF('Net zero emission reductions'!$A$4:$A$1448,$A$7,'Net zero emission reductions'!AN$4:AN$1448))</f>
        <v>40.237950366741799</v>
      </c>
      <c r="BI7" s="94">
        <f>IF($A7="Baseline",'Emissions summary'!BF7,SUMIF('Net zero emission reductions'!$A$4:$A$1448,$A$7,'Net zero emission reductions'!AO$4:AO$1448))</f>
        <v>40.289843641276725</v>
      </c>
      <c r="BJ7" s="94">
        <f>IF($A7="Baseline",'Emissions summary'!BG7,SUMIF('Net zero emission reductions'!$A$4:$A$1448,$A$7,'Net zero emission reductions'!AP$4:AP$1448))</f>
        <v>40.337008132882268</v>
      </c>
      <c r="BK7" s="94">
        <f>IF($A7="Baseline",'Emissions summary'!BH7,SUMIF('Net zero emission reductions'!$A$4:$A$1448,$A$7,'Net zero emission reductions'!AQ$4:AQ$1448))</f>
        <v>40.379684363518066</v>
      </c>
      <c r="BL7" s="94">
        <f>IF($A7="Baseline",'Emissions summary'!BI7,SUMIF('Net zero emission reductions'!$A$4:$A$1448,$A$7,'Net zero emission reductions'!AR$4:AR$1448))</f>
        <v>40.417150643335063</v>
      </c>
      <c r="BM7" s="94">
        <f>IF($A7="Baseline",'Emissions summary'!BJ7,SUMIF('Net zero emission reductions'!$A$4:$A$1448,$A$7,'Net zero emission reductions'!AS$4:AS$1448))</f>
        <v>40.448610549910121</v>
      </c>
      <c r="BN7" s="94">
        <f>IF($A7="Baseline",'Emissions summary'!BK7,SUMIF('Net zero emission reductions'!$A$4:$A$1448,$A$7,'Net zero emission reductions'!AT$4:AT$1448))</f>
        <v>40.472256901468413</v>
      </c>
      <c r="BO7" s="94">
        <f>IF($A7="Baseline",'Emissions summary'!BL7,SUMIF('Net zero emission reductions'!$A$4:$A$1448,$A$7,'Net zero emission reductions'!AU$4:AU$1448))</f>
        <v>40.490053258383938</v>
      </c>
      <c r="BP7" s="94">
        <f>IF($A7="Baseline",'Emissions summary'!BM7,SUMIF('Net zero emission reductions'!$A$4:$A$1448,$A$7,'Net zero emission reductions'!AV$4:AV$1448))</f>
        <v>40.502824382768807</v>
      </c>
      <c r="BQ7" s="94">
        <f>IF($A7="Baseline",'Emissions summary'!BN7,SUMIF('Net zero emission reductions'!$A$4:$A$1448,$A$7,'Net zero emission reductions'!AW$4:AW$1448))</f>
        <v>40.50950354493601</v>
      </c>
    </row>
    <row r="8" spans="1:75" x14ac:dyDescent="0.25">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5.6203482259438013</v>
      </c>
      <c r="AH8" s="27">
        <f>'Net zero emission reductions'!N1389</f>
        <v>5.629075655008374</v>
      </c>
      <c r="AI8" s="27">
        <f>'Net zero emission reductions'!O1389</f>
        <v>5.6165815405282276</v>
      </c>
      <c r="AJ8" s="27">
        <f>'Net zero emission reductions'!P1389</f>
        <v>5.5833231296706112</v>
      </c>
      <c r="AK8" s="27">
        <f>'Net zero emission reductions'!Q1389</f>
        <v>5.5648827699457346</v>
      </c>
      <c r="AL8" s="27">
        <f>'Net zero emission reductions'!R1389</f>
        <v>5.5483103177944031</v>
      </c>
      <c r="AM8" s="27">
        <f>'Net zero emission reductions'!S1389</f>
        <v>5.2803833464567367</v>
      </c>
      <c r="AN8" s="27">
        <f>'Net zero emission reductions'!T1389</f>
        <v>5.4084183105105064</v>
      </c>
      <c r="AO8" s="27">
        <f>'Net zero emission reductions'!U1389</f>
        <v>5.4467115947178373</v>
      </c>
      <c r="AP8" s="27">
        <f>'Net zero emission reductions'!V1389</f>
        <v>5.4224186083093189</v>
      </c>
      <c r="AQ8" s="27">
        <f>'Net zero emission reductions'!W1389</f>
        <v>5.4223243033308801</v>
      </c>
      <c r="AR8" s="27">
        <f>'Net zero emission reductions'!X1389</f>
        <v>5.4234073071057072</v>
      </c>
      <c r="AS8" s="27">
        <f>'Net zero emission reductions'!Y1389</f>
        <v>5.4369231886816394</v>
      </c>
      <c r="AT8" s="27">
        <f>'Net zero emission reductions'!Z1389</f>
        <v>5.4591522823339398</v>
      </c>
      <c r="AU8" s="27">
        <f>'Net zero emission reductions'!AA1389</f>
        <v>5.4902125756346534</v>
      </c>
      <c r="AV8" s="27">
        <f>'Net zero emission reductions'!AB1389</f>
        <v>5.5376204396745452</v>
      </c>
      <c r="AW8" s="27">
        <f>'Net zero emission reductions'!AC1389</f>
        <v>5.6023226186449859</v>
      </c>
      <c r="AX8" s="27">
        <f>'Net zero emission reductions'!AD1389</f>
        <v>5.6811895482573158</v>
      </c>
      <c r="AY8" s="27">
        <f>'Net zero emission reductions'!AE1389</f>
        <v>5.7653288791715855</v>
      </c>
      <c r="AZ8" s="27">
        <f>'Net zero emission reductions'!AF1389</f>
        <v>5.8557364759404038</v>
      </c>
      <c r="BA8" s="27">
        <f>'Net zero emission reductions'!AG1389</f>
        <v>5.9628535041253414</v>
      </c>
      <c r="BB8" s="27">
        <f>'Net zero emission reductions'!AH1389</f>
        <v>6.077164122124282</v>
      </c>
      <c r="BC8" s="27">
        <f>'Net zero emission reductions'!AI1389</f>
        <v>6.1989600195503085</v>
      </c>
      <c r="BD8" s="27">
        <f>'Net zero emission reductions'!AJ1389</f>
        <v>6.3293136796276546</v>
      </c>
      <c r="BE8" s="27">
        <f>'Net zero emission reductions'!AK1389</f>
        <v>6.4661549750479965</v>
      </c>
      <c r="BF8" s="27">
        <f>'Net zero emission reductions'!AL1389</f>
        <v>6.6045071340041819</v>
      </c>
      <c r="BG8" s="27">
        <f>'Net zero emission reductions'!AM1389</f>
        <v>6.7424345411353785</v>
      </c>
      <c r="BH8" s="27">
        <f>'Net zero emission reductions'!AN1389</f>
        <v>6.8870444673045936</v>
      </c>
      <c r="BI8" s="27">
        <f>'Net zero emission reductions'!AO1389</f>
        <v>7.0281911039522464</v>
      </c>
      <c r="BJ8" s="27">
        <f>'Net zero emission reductions'!AP1389</f>
        <v>7.1751234269686286</v>
      </c>
      <c r="BK8" s="27">
        <f>'Net zero emission reductions'!AQ1389</f>
        <v>7.3301139720202508</v>
      </c>
      <c r="BL8" s="27">
        <f>'Net zero emission reductions'!AR1389</f>
        <v>7.49386719023276</v>
      </c>
      <c r="BM8" s="27">
        <f>'Net zero emission reductions'!AS1389</f>
        <v>7.6670892883429591</v>
      </c>
      <c r="BN8" s="27">
        <f>'Net zero emission reductions'!AT1389</f>
        <v>7.8364451360238094</v>
      </c>
      <c r="BO8" s="27">
        <f>'Net zero emission reductions'!AU1389</f>
        <v>8.0154296684326614</v>
      </c>
      <c r="BP8" s="27">
        <f>'Net zero emission reductions'!AV1389</f>
        <v>8.2092106985069559</v>
      </c>
      <c r="BQ8" s="27">
        <f>'Net zero emission reductions'!AW1389</f>
        <v>8.4160816764157058</v>
      </c>
    </row>
    <row r="9" spans="1:75" x14ac:dyDescent="0.25">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5">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2.0846138094278075</v>
      </c>
      <c r="AH10" s="27">
        <f>SUM('Net zero emission reductions'!N1391:N1392)</f>
        <v>2.0654754572205229</v>
      </c>
      <c r="AI10" s="27">
        <f>SUM('Net zero emission reductions'!O1391:O1392)</f>
        <v>2.0342181138558568</v>
      </c>
      <c r="AJ10" s="27">
        <f>SUM('Net zero emission reductions'!P1391:P1392)</f>
        <v>1.9913414611083866</v>
      </c>
      <c r="AK10" s="27">
        <f>SUM('Net zero emission reductions'!Q1391:Q1392)</f>
        <v>1.9602082563146466</v>
      </c>
      <c r="AL10" s="27">
        <f>SUM('Net zero emission reductions'!R1391:R1392)</f>
        <v>1.9318299226197024</v>
      </c>
      <c r="AM10" s="27">
        <f>SUM('Net zero emission reductions'!S1391:S1392)</f>
        <v>1.7243693029041696</v>
      </c>
      <c r="AN10" s="27">
        <f>SUM('Net zero emission reductions'!T1391:T1392)</f>
        <v>1.7839559726461094</v>
      </c>
      <c r="AO10" s="27">
        <f>SUM('Net zero emission reductions'!U1391:U1392)</f>
        <v>1.7824224588556086</v>
      </c>
      <c r="AP10" s="27">
        <f>SUM('Net zero emission reductions'!V1391:V1392)</f>
        <v>1.7422491413731847</v>
      </c>
      <c r="AQ10" s="27">
        <f>SUM('Net zero emission reductions'!W1391:W1392)</f>
        <v>1.7206584184380866</v>
      </c>
      <c r="AR10" s="27">
        <f>SUM('Net zero emission reductions'!X1391:X1392)</f>
        <v>1.7017060802761597</v>
      </c>
      <c r="AS10" s="27">
        <f>SUM('Net zero emission reductions'!Y1391:Y1392)</f>
        <v>1.6903530232592434</v>
      </c>
      <c r="AT10" s="27">
        <f>SUM('Net zero emission reductions'!Z1391:Z1392)</f>
        <v>1.6841589474945002</v>
      </c>
      <c r="AU10" s="27">
        <f>SUM('Net zero emission reductions'!AA1391:AA1392)</f>
        <v>1.6829940139912816</v>
      </c>
      <c r="AV10" s="27">
        <f>SUM('Net zero emission reductions'!AB1391:AB1392)</f>
        <v>1.691140419031002</v>
      </c>
      <c r="AW10" s="27">
        <f>SUM('Net zero emission reductions'!AC1391:AC1392)</f>
        <v>1.7088724027989937</v>
      </c>
      <c r="AX10" s="27">
        <f>SUM('Net zero emission reductions'!AD1391:AD1392)</f>
        <v>1.7340387635041612</v>
      </c>
      <c r="AY10" s="27">
        <f>SUM('Net zero emission reductions'!AE1391:AE1392)</f>
        <v>1.7613485985244981</v>
      </c>
      <c r="AZ10" s="27">
        <f>SUM('Net zero emission reductions'!AF1391:AF1392)</f>
        <v>1.7912697778653861</v>
      </c>
      <c r="BA10" s="27">
        <f>SUM('Net zero emission reductions'!AG1391:AG1392)</f>
        <v>1.8294505144591935</v>
      </c>
      <c r="BB10" s="27">
        <f>SUM('Net zero emission reductions'!AH1391:AH1392)</f>
        <v>1.870364257048617</v>
      </c>
      <c r="BC10" s="27">
        <f>SUM('Net zero emission reductions'!AI1391:AI1392)</f>
        <v>1.9140785886948328</v>
      </c>
      <c r="BD10" s="27">
        <f>SUM('Net zero emission reductions'!AJ1391:AJ1392)</f>
        <v>1.9609905735471609</v>
      </c>
      <c r="BE10" s="27">
        <f>SUM('Net zero emission reductions'!AK1391:AK1392)</f>
        <v>2.0097666821982263</v>
      </c>
      <c r="BF10" s="27">
        <f>SUM('Net zero emission reductions'!AL1391:AL1392)</f>
        <v>2.0576766875568349</v>
      </c>
      <c r="BG10" s="27">
        <f>SUM('Net zero emission reductions'!AM1391:AM1392)</f>
        <v>2.1037087519150268</v>
      </c>
      <c r="BH10" s="27">
        <f>SUM('Net zero emission reductions'!AN1391:AN1392)</f>
        <v>2.1515293553489463</v>
      </c>
      <c r="BI10" s="27">
        <f>SUM('Net zero emission reductions'!AO1391:AO1392)</f>
        <v>2.1958334326521021</v>
      </c>
      <c r="BJ10" s="27">
        <f>SUM('Net zero emission reductions'!AP1391:AP1392)</f>
        <v>2.2412615586509221</v>
      </c>
      <c r="BK10" s="27">
        <f>SUM('Net zero emission reductions'!AQ1391:AQ1392)</f>
        <v>2.2888183686646224</v>
      </c>
      <c r="BL10" s="27">
        <f>SUM('Net zero emission reductions'!AR1391:AR1392)</f>
        <v>2.3386464332803878</v>
      </c>
      <c r="BM10" s="27">
        <f>SUM('Net zero emission reductions'!AS1391:AS1392)</f>
        <v>2.3908634256039569</v>
      </c>
      <c r="BN10" s="27">
        <f>SUM('Net zero emission reductions'!AT1391:AT1392)</f>
        <v>2.4389669340353768</v>
      </c>
      <c r="BO10" s="27">
        <f>SUM('Net zero emission reductions'!AU1391:AU1392)</f>
        <v>2.4893392886796368</v>
      </c>
      <c r="BP10" s="27">
        <f>SUM('Net zero emission reductions'!AV1391:AV1392)</f>
        <v>2.5441814732192563</v>
      </c>
      <c r="BQ10" s="27">
        <f>SUM('Net zero emission reductions'!AW1391:AW1392)</f>
        <v>2.6023788140620212</v>
      </c>
    </row>
    <row r="11" spans="1:75" s="19" customFormat="1" ht="15.75" x14ac:dyDescent="0.25">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36.99429818142989</v>
      </c>
      <c r="AH11" s="40">
        <f t="shared" si="8"/>
        <v>36.867987271463186</v>
      </c>
      <c r="AI11" s="40">
        <f t="shared" si="8"/>
        <v>36.560879511524739</v>
      </c>
      <c r="AJ11" s="40">
        <f t="shared" si="8"/>
        <v>36.078165266151387</v>
      </c>
      <c r="AK11" s="40">
        <f t="shared" si="8"/>
        <v>35.76940684907337</v>
      </c>
      <c r="AL11" s="40">
        <f t="shared" si="8"/>
        <v>35.500627316217205</v>
      </c>
      <c r="AM11" s="40">
        <f t="shared" si="8"/>
        <v>32.463210016767505</v>
      </c>
      <c r="AN11" s="40">
        <f t="shared" si="8"/>
        <v>33.501620192729533</v>
      </c>
      <c r="AO11" s="40">
        <f t="shared" si="8"/>
        <v>33.602700092666936</v>
      </c>
      <c r="AP11" s="40">
        <f t="shared" si="8"/>
        <v>33.10906206209993</v>
      </c>
      <c r="AQ11" s="40">
        <f t="shared" si="8"/>
        <v>32.905786404485724</v>
      </c>
      <c r="AR11" s="40">
        <f t="shared" si="8"/>
        <v>32.745381891239738</v>
      </c>
      <c r="AS11" s="40">
        <f t="shared" si="8"/>
        <v>32.701484293035321</v>
      </c>
      <c r="AT11" s="40">
        <f t="shared" si="8"/>
        <v>32.737491998304101</v>
      </c>
      <c r="AU11" s="40">
        <f t="shared" si="8"/>
        <v>32.852452443189868</v>
      </c>
      <c r="AV11" s="40">
        <f t="shared" si="8"/>
        <v>33.115576901879244</v>
      </c>
      <c r="AW11" s="40">
        <f t="shared" si="8"/>
        <v>33.533459222239195</v>
      </c>
      <c r="AX11" s="40">
        <f t="shared" si="8"/>
        <v>34.074474004852199</v>
      </c>
      <c r="AY11" s="40">
        <f t="shared" si="8"/>
        <v>34.654777247820469</v>
      </c>
      <c r="AZ11" s="40">
        <f t="shared" si="8"/>
        <v>35.282574650220901</v>
      </c>
      <c r="BA11" s="40">
        <f t="shared" si="8"/>
        <v>36.050240560785163</v>
      </c>
      <c r="BB11" s="40">
        <f t="shared" si="8"/>
        <v>36.86971013257908</v>
      </c>
      <c r="BC11" s="40">
        <f t="shared" si="8"/>
        <v>37.743018497710565</v>
      </c>
      <c r="BD11" s="40">
        <f t="shared" si="8"/>
        <v>38.677467281287264</v>
      </c>
      <c r="BE11" s="40">
        <f t="shared" si="8"/>
        <v>39.651787304499905</v>
      </c>
      <c r="BF11" s="40">
        <f t="shared" si="8"/>
        <v>40.621262020030436</v>
      </c>
      <c r="BG11" s="40">
        <f t="shared" si="8"/>
        <v>41.569065542368989</v>
      </c>
      <c r="BH11" s="40">
        <f t="shared" si="8"/>
        <v>42.556048854596114</v>
      </c>
      <c r="BI11" s="40">
        <f t="shared" si="8"/>
        <v>43.493777398214334</v>
      </c>
      <c r="BJ11" s="40">
        <f t="shared" si="8"/>
        <v>44.460279657655327</v>
      </c>
      <c r="BK11" s="40">
        <f t="shared" si="8"/>
        <v>45.473249217666911</v>
      </c>
      <c r="BL11" s="40">
        <f t="shared" si="8"/>
        <v>46.535893769295662</v>
      </c>
      <c r="BM11" s="40">
        <f t="shared" si="8"/>
        <v>47.651065068445959</v>
      </c>
      <c r="BN11" s="40">
        <f t="shared" si="8"/>
        <v>48.707144773834557</v>
      </c>
      <c r="BO11" s="40">
        <f t="shared" si="8"/>
        <v>49.814499050519842</v>
      </c>
      <c r="BP11" s="40">
        <f t="shared" si="8"/>
        <v>51.012672661307498</v>
      </c>
      <c r="BQ11" s="40">
        <f t="shared" si="8"/>
        <v>52.283625778521412</v>
      </c>
      <c r="BT11"/>
    </row>
    <row r="12" spans="1:75" x14ac:dyDescent="0.25">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10.513994827787092</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10.521895577005314</v>
      </c>
      <c r="AN12" s="94">
        <f>IF($A12="Baseline",'Emissions summary'!AK12,SUMIF('Net zero emission reductions'!$A$4:$A$1448,$A$12,'Net zero emission reductions'!T$4:T$1448))</f>
        <v>10.724461963648785</v>
      </c>
      <c r="AO12" s="94">
        <f>IF($A12="Baseline",'Emissions summary'!AL12,SUMIF('Net zero emission reductions'!$A$4:$A$1448,$A$12,'Net zero emission reductions'!U$4:U$1448))</f>
        <v>10.791188370651838</v>
      </c>
      <c r="AP12" s="94">
        <f>IF($A12="Baseline",'Emissions summary'!AM12,SUMIF('Net zero emission reductions'!$A$4:$A$1448,$A$12,'Net zero emission reductions'!V$4:V$1448))</f>
        <v>10.774177607532119</v>
      </c>
      <c r="AQ12" s="94">
        <f>IF($A12="Baseline",'Emissions summary'!AN12,SUMIF('Net zero emission reductions'!$A$4:$A$1448,$A$12,'Net zero emission reductions'!W$4:W$1448))</f>
        <v>10.80465842765469</v>
      </c>
      <c r="AR12" s="94">
        <f>IF($A12="Baseline",'Emissions summary'!AO12,SUMIF('Net zero emission reductions'!$A$4:$A$1448,$A$12,'Net zero emission reductions'!X$4:X$1448))</f>
        <v>10.844637938695779</v>
      </c>
      <c r="AS12" s="94">
        <f>IF($A12="Baseline",'Emissions summary'!AP12,SUMIF('Net zero emission reductions'!$A$4:$A$1448,$A$12,'Net zero emission reductions'!Y$4:Y$1448))</f>
        <v>10.900641563607969</v>
      </c>
      <c r="AT12" s="94">
        <f>IF($A12="Baseline",'Emissions summary'!AQ12,SUMIF('Net zero emission reductions'!$A$4:$A$1448,$A$12,'Net zero emission reductions'!Z$4:Z$1448))</f>
        <v>10.967938460815967</v>
      </c>
      <c r="AU12" s="94">
        <f>IF($A12="Baseline",'Emissions summary'!AR12,SUMIF('Net zero emission reductions'!$A$4:$A$1448,$A$12,'Net zero emission reductions'!AA$4:AA$1448))</f>
        <v>11.046815971238958</v>
      </c>
      <c r="AV12" s="94">
        <f>IF($A12="Baseline",'Emissions summary'!AS12,SUMIF('Net zero emission reductions'!$A$4:$A$1448,$A$12,'Net zero emission reductions'!AB$4:AB$1448))</f>
        <v>11.148659978273962</v>
      </c>
      <c r="AW12" s="94">
        <f>IF($A12="Baseline",'Emissions summary'!AT12,SUMIF('Net zero emission reductions'!$A$4:$A$1448,$A$12,'Net zero emission reductions'!AC$4:AC$1448))</f>
        <v>11.275525272584247</v>
      </c>
      <c r="AX12" s="94">
        <f>IF($A12="Baseline",'Emissions summary'!AU12,SUMIF('Net zero emission reductions'!$A$4:$A$1448,$A$12,'Net zero emission reductions'!AD$4:AD$1448))</f>
        <v>11.4238087014692</v>
      </c>
      <c r="AY12" s="94">
        <f>IF($A12="Baseline",'Emissions summary'!AV12,SUMIF('Net zero emission reductions'!$A$4:$A$1448,$A$12,'Net zero emission reductions'!AE$4:AE$1448))</f>
        <v>11.580309488611965</v>
      </c>
      <c r="AZ12" s="94">
        <f>IF($A12="Baseline",'Emissions summary'!AW12,SUMIF('Net zero emission reductions'!$A$4:$A$1448,$A$12,'Net zero emission reductions'!AF$4:AF$1448))</f>
        <v>11.746652875315512</v>
      </c>
      <c r="BA12" s="94">
        <f>IF($A12="Baseline",'Emissions summary'!AX12,SUMIF('Net zero emission reductions'!$A$4:$A$1448,$A$12,'Net zero emission reductions'!AG$4:AG$1448))</f>
        <v>11.938345545404557</v>
      </c>
      <c r="BB12" s="94">
        <f>IF($A12="Baseline",'Emissions summary'!AY12,SUMIF('Net zero emission reductions'!$A$4:$A$1448,$A$12,'Net zero emission reductions'!AH$4:AH$1448))</f>
        <v>12.141538618788077</v>
      </c>
      <c r="BC12" s="94">
        <f>IF($A12="Baseline",'Emissions summary'!AZ12,SUMIF('Net zero emission reductions'!$A$4:$A$1448,$A$12,'Net zero emission reductions'!AI$4:AI$1448))</f>
        <v>12.357018142980296</v>
      </c>
      <c r="BD12" s="94">
        <f>IF($A12="Baseline",'Emissions summary'!BA12,SUMIF('Net zero emission reductions'!$A$4:$A$1448,$A$12,'Net zero emission reductions'!AJ$4:AJ$1448))</f>
        <v>12.586286411375125</v>
      </c>
      <c r="BE12" s="94">
        <f>IF($A12="Baseline",'Emissions summary'!BB12,SUMIF('Net zero emission reductions'!$A$4:$A$1448,$A$12,'Net zero emission reductions'!AK$4:AK$1448))</f>
        <v>12.825878208152249</v>
      </c>
      <c r="BF12" s="94">
        <f>IF($A12="Baseline",'Emissions summary'!BC12,SUMIF('Net zero emission reductions'!$A$4:$A$1448,$A$12,'Net zero emission reductions'!AL$4:AL$1448))</f>
        <v>13.068237926367049</v>
      </c>
      <c r="BG12" s="94">
        <f>IF($A12="Baseline",'Emissions summary'!BD12,SUMIF('Net zero emission reductions'!$A$4:$A$1448,$A$12,'Net zero emission reductions'!AM$4:AM$1448))</f>
        <v>13.310443151885536</v>
      </c>
      <c r="BH12" s="94">
        <f>IF($A12="Baseline",'Emissions summary'!BE12,SUMIF('Net zero emission reductions'!$A$4:$A$1448,$A$12,'Net zero emission reductions'!AN$4:AN$1448))</f>
        <v>13.56289158601596</v>
      </c>
      <c r="BI12" s="94">
        <f>IF($A12="Baseline",'Emissions summary'!BF12,SUMIF('Net zero emission reductions'!$A$4:$A$1448,$A$12,'Net zero emission reductions'!AO$4:AO$1448))</f>
        <v>13.810153012123948</v>
      </c>
      <c r="BJ12" s="94">
        <f>IF($A12="Baseline",'Emissions summary'!BG12,SUMIF('Net zero emission reductions'!$A$4:$A$1448,$A$12,'Net zero emission reductions'!AP$4:AP$1448))</f>
        <v>14.066195265440282</v>
      </c>
      <c r="BK12" s="94">
        <f>IF($A12="Baseline",'Emissions summary'!BH12,SUMIF('Net zero emission reductions'!$A$4:$A$1448,$A$12,'Net zero emission reductions'!AQ$4:AQ$1448))</f>
        <v>14.334510399883746</v>
      </c>
      <c r="BL12" s="94">
        <f>IF($A12="Baseline",'Emissions summary'!BI12,SUMIF('Net zero emission reductions'!$A$4:$A$1448,$A$12,'Net zero emission reductions'!AR$4:AR$1448))</f>
        <v>14.61594318072304</v>
      </c>
      <c r="BM12" s="94">
        <f>IF($A12="Baseline",'Emissions summary'!BJ12,SUMIF('Net zero emission reductions'!$A$4:$A$1448,$A$12,'Net zero emission reductions'!AS$4:AS$1448))</f>
        <v>14.911294727133418</v>
      </c>
      <c r="BN12" s="94">
        <f>IF($A12="Baseline",'Emissions summary'!BK12,SUMIF('Net zero emission reductions'!$A$4:$A$1448,$A$12,'Net zero emission reductions'!AT$4:AT$1448))</f>
        <v>15.199610738590266</v>
      </c>
      <c r="BO12" s="94">
        <f>IF($A12="Baseline",'Emissions summary'!BL12,SUMIF('Net zero emission reductions'!$A$4:$A$1448,$A$12,'Net zero emission reductions'!AU$4:AU$1448))</f>
        <v>15.50193654984426</v>
      </c>
      <c r="BP12" s="94">
        <f>IF($A12="Baseline",'Emissions summary'!BM12,SUMIF('Net zero emission reductions'!$A$4:$A$1448,$A$12,'Net zero emission reductions'!AV$4:AV$1448))</f>
        <v>15.82639226861486</v>
      </c>
      <c r="BQ12" s="94">
        <f>IF($A12="Baseline",'Emissions summary'!BN12,SUMIF('Net zero emission reductions'!$A$4:$A$1448,$A$12,'Net zero emission reductions'!AW$4:AW$1448))</f>
        <v>16.169964295040117</v>
      </c>
    </row>
    <row r="13" spans="1:75" x14ac:dyDescent="0.25">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4.0753764581965668E-2</v>
      </c>
      <c r="AN13" s="27">
        <f>SUM('Net zero emission reductions'!T1399:T1400)</f>
        <v>4.0780522202674023E-2</v>
      </c>
      <c r="AO13" s="27">
        <f>SUM('Net zero emission reductions'!U1399:U1400)</f>
        <v>4.0766662826740262E-2</v>
      </c>
      <c r="AP13" s="27">
        <f>SUM('Net zero emission reductions'!V1399:V1400)</f>
        <v>4.0762707486796515E-2</v>
      </c>
      <c r="AQ13" s="27">
        <f>SUM('Net zero emission reductions'!W1399:W1400)</f>
        <v>4.0804975897235793E-2</v>
      </c>
      <c r="AR13" s="27">
        <f>SUM('Net zero emission reductions'!X1399:X1400)</f>
        <v>4.0873536297512683E-2</v>
      </c>
      <c r="AS13" s="27">
        <f>SUM('Net zero emission reductions'!Y1399:Y1400)</f>
        <v>4.0938724256145781E-2</v>
      </c>
      <c r="AT13" s="27">
        <f>SUM('Net zero emission reductions'!Z1399:Z1400)</f>
        <v>4.1001224851544928E-2</v>
      </c>
      <c r="AU13" s="27">
        <f>SUM('Net zero emission reductions'!AA1399:AA1400)</f>
        <v>4.1060747541267095E-2</v>
      </c>
      <c r="AV13" s="27">
        <f>SUM('Net zero emission reductions'!AB1399:AB1400)</f>
        <v>4.1118630198967283E-2</v>
      </c>
      <c r="AW13" s="27">
        <f>SUM('Net zero emission reductions'!AC1399:AC1400)</f>
        <v>4.1175947277361603E-2</v>
      </c>
      <c r="AX13" s="27">
        <f>SUM('Net zero emission reductions'!AD1399:AD1400)</f>
        <v>4.123241810205025E-2</v>
      </c>
      <c r="AY13" s="27">
        <f>SUM('Net zero emission reductions'!AE1399:AE1400)</f>
        <v>4.1288124984858496E-2</v>
      </c>
      <c r="AZ13" s="27">
        <f>SUM('Net zero emission reductions'!AF1399:AF1400)</f>
        <v>4.1343310965898411E-2</v>
      </c>
      <c r="BA13" s="27">
        <f>SUM('Net zero emission reductions'!AG1399:AG1400)</f>
        <v>4.139831056711183E-2</v>
      </c>
      <c r="BB13" s="27">
        <f>SUM('Net zero emission reductions'!AH1399:AH1400)</f>
        <v>4.145266638309715E-2</v>
      </c>
      <c r="BC13" s="27">
        <f>SUM('Net zero emission reductions'!AI1399:AI1400)</f>
        <v>4.1507066593102569E-2</v>
      </c>
      <c r="BD13" s="27">
        <f>SUM('Net zero emission reductions'!AJ1399:AJ1400)</f>
        <v>4.1560942711227858E-2</v>
      </c>
      <c r="BE13" s="27">
        <f>SUM('Net zero emission reductions'!AK1399:AK1400)</f>
        <v>4.16129249603426E-2</v>
      </c>
      <c r="BF13" s="27">
        <f>SUM('Net zero emission reductions'!AL1399:AL1400)</f>
        <v>4.1662524890830277E-2</v>
      </c>
      <c r="BG13" s="27">
        <f>SUM('Net zero emission reductions'!AM1399:AM1400)</f>
        <v>4.1709776166328622E-2</v>
      </c>
      <c r="BH13" s="27">
        <f>SUM('Net zero emission reductions'!AN1399:AN1400)</f>
        <v>4.1755613269681031E-2</v>
      </c>
      <c r="BI13" s="27">
        <f>SUM('Net zero emission reductions'!AO1399:AO1400)</f>
        <v>4.1798249058210814E-2</v>
      </c>
      <c r="BJ13" s="27">
        <f>SUM('Net zero emission reductions'!AP1399:AP1400)</f>
        <v>4.1838003111326356E-2</v>
      </c>
      <c r="BK13" s="27">
        <f>SUM('Net zero emission reductions'!AQ1399:AQ1400)</f>
        <v>4.1875009286167407E-2</v>
      </c>
      <c r="BL13" s="27">
        <f>SUM('Net zero emission reductions'!AR1399:AR1400)</f>
        <v>4.190870477090116E-2</v>
      </c>
      <c r="BM13" s="27">
        <f>SUM('Net zero emission reductions'!AS1399:AS1400)</f>
        <v>4.1938470608425163E-2</v>
      </c>
      <c r="BN13" s="27">
        <f>SUM('Net zero emission reductions'!AT1399:AT1400)</f>
        <v>4.1962948208468555E-2</v>
      </c>
      <c r="BO13" s="27">
        <f>SUM('Net zero emission reductions'!AU1399:AU1400)</f>
        <v>4.1983527918565688E-2</v>
      </c>
      <c r="BP13" s="27">
        <f>SUM('Net zero emission reductions'!AV1399:AV1400)</f>
        <v>4.200077726314054E-2</v>
      </c>
      <c r="BQ13" s="27">
        <f>SUM('Net zero emission reductions'!AW1399:AW1400)</f>
        <v>4.2013882157152321E-2</v>
      </c>
    </row>
    <row r="14" spans="1:75" x14ac:dyDescent="0.25">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4.3742253053562913E-2</v>
      </c>
      <c r="AN14" s="27">
        <f>SUM('Net zero emission reductions'!T1401:T1402)</f>
        <v>4.3813252494778639E-2</v>
      </c>
      <c r="AO14" s="27">
        <f>SUM('Net zero emission reductions'!U1401:U1402)</f>
        <v>4.3814796678651062E-2</v>
      </c>
      <c r="AP14" s="27">
        <f>SUM('Net zero emission reductions'!V1401:V1402)</f>
        <v>4.3829674501644267E-2</v>
      </c>
      <c r="AQ14" s="27">
        <f>SUM('Net zero emission reductions'!W1401:W1402)</f>
        <v>4.3916829310893232E-2</v>
      </c>
      <c r="AR14" s="27">
        <f>SUM('Net zero emission reductions'!X1401:X1402)</f>
        <v>4.4043760409541874E-2</v>
      </c>
      <c r="AS14" s="27">
        <f>SUM('Net zero emission reductions'!Y1401:Y1402)</f>
        <v>4.4162576992230779E-2</v>
      </c>
      <c r="AT14" s="27">
        <f>SUM('Net zero emission reductions'!Z1401:Z1402)</f>
        <v>4.4274612425672058E-2</v>
      </c>
      <c r="AU14" s="27">
        <f>SUM('Net zero emission reductions'!AA1401:AA1402)</f>
        <v>4.4379602862213929E-2</v>
      </c>
      <c r="AV14" s="27">
        <f>SUM('Net zero emission reductions'!AB1401:AB1402)</f>
        <v>4.4479876762798076E-2</v>
      </c>
      <c r="AW14" s="27">
        <f>SUM('Net zero emission reductions'!AC1401:AC1402)</f>
        <v>4.4577306957685123E-2</v>
      </c>
      <c r="AX14" s="27">
        <f>SUM('Net zero emission reductions'!AD1401:AD1402)</f>
        <v>4.4671577384166425E-2</v>
      </c>
      <c r="AY14" s="27">
        <f>SUM('Net zero emission reductions'!AE1401:AE1402)</f>
        <v>4.4762941227377048E-2</v>
      </c>
      <c r="AZ14" s="27">
        <f>SUM('Net zero emission reductions'!AF1401:AF1402)</f>
        <v>4.4851895196442365E-2</v>
      </c>
      <c r="BA14" s="27">
        <f>SUM('Net zero emission reductions'!AG1401:AG1402)</f>
        <v>4.4939068536498331E-2</v>
      </c>
      <c r="BB14" s="27">
        <f>SUM('Net zero emission reductions'!AH1401:AH1402)</f>
        <v>4.5023825457767445E-2</v>
      </c>
      <c r="BC14" s="27">
        <f>SUM('Net zero emission reductions'!AI1401:AI1402)</f>
        <v>4.5107337009009173E-2</v>
      </c>
      <c r="BD14" s="27">
        <f>SUM('Net zero emission reductions'!AJ1401:AJ1402)</f>
        <v>4.5188779187606373E-2</v>
      </c>
      <c r="BE14" s="27">
        <f>SUM('Net zero emission reductions'!AK1401:AK1402)</f>
        <v>4.5266068484604613E-2</v>
      </c>
      <c r="BF14" s="27">
        <f>SUM('Net zero emission reductions'!AL1401:AL1402)</f>
        <v>4.5338515438344051E-2</v>
      </c>
      <c r="BG14" s="27">
        <f>SUM('Net zero emission reductions'!AM1401:AM1402)</f>
        <v>4.5406249165957743E-2</v>
      </c>
      <c r="BH14" s="27">
        <f>SUM('Net zero emission reductions'!AN1401:AN1402)</f>
        <v>4.5470802886616091E-2</v>
      </c>
      <c r="BI14" s="27">
        <f>SUM('Net zero emission reductions'!AO1401:AO1402)</f>
        <v>4.5529444761662208E-2</v>
      </c>
      <c r="BJ14" s="27">
        <f>SUM('Net zero emission reductions'!AP1401:AP1402)</f>
        <v>4.5582742886479607E-2</v>
      </c>
      <c r="BK14" s="27">
        <f>SUM('Net zero emission reductions'!AQ1401:AQ1402)</f>
        <v>4.563096906235331E-2</v>
      </c>
      <c r="BL14" s="27">
        <f>SUM('Net zero emission reductions'!AR1401:AR1402)</f>
        <v>4.5673307745336081E-2</v>
      </c>
      <c r="BM14" s="27">
        <f>SUM('Net zero emission reductions'!AS1401:AS1402)</f>
        <v>4.5708858940107872E-2</v>
      </c>
      <c r="BN14" s="27">
        <f>SUM('Net zero emission reductions'!AT1401:AT1402)</f>
        <v>4.5735580445077556E-2</v>
      </c>
      <c r="BO14" s="27">
        <f>SUM('Net zero emission reductions'!AU1401:AU1402)</f>
        <v>4.5755691177111132E-2</v>
      </c>
      <c r="BP14" s="27">
        <f>SUM('Net zero emission reductions'!AV1401:AV1402)</f>
        <v>4.5770123156728675E-2</v>
      </c>
      <c r="BQ14" s="27">
        <f>SUM('Net zero emission reductions'!AW1401:AW1402)</f>
        <v>4.5777670928510907E-2</v>
      </c>
    </row>
    <row r="15" spans="1:75" x14ac:dyDescent="0.25">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4.1840370126470525E-3</v>
      </c>
      <c r="AH15" s="27">
        <f>'Net zero emission reductions'!N1403</f>
        <v>4.1905340987284569E-3</v>
      </c>
      <c r="AI15" s="27">
        <f>'Net zero emission reductions'!O1403</f>
        <v>4.1812329246154589E-3</v>
      </c>
      <c r="AJ15" s="27">
        <f>'Net zero emission reductions'!P1403</f>
        <v>4.1564738854214557E-3</v>
      </c>
      <c r="AK15" s="27">
        <f>'Net zero emission reductions'!Q1403</f>
        <v>4.1427460620707141E-3</v>
      </c>
      <c r="AL15" s="27">
        <f>'Net zero emission reductions'!R1403</f>
        <v>4.130408792135833E-3</v>
      </c>
      <c r="AM15" s="27">
        <f>'Net zero emission reductions'!S1403</f>
        <v>3.9309520468066824E-3</v>
      </c>
      <c r="AN15" s="27">
        <f>'Net zero emission reductions'!T1403</f>
        <v>4.026266964491155E-3</v>
      </c>
      <c r="AO15" s="27">
        <f>'Net zero emission reductions'!U1403</f>
        <v>4.0547741871788346E-3</v>
      </c>
      <c r="AP15" s="27">
        <f>'Net zero emission reductions'!V1403</f>
        <v>4.0366894084080483E-3</v>
      </c>
      <c r="AQ15" s="27">
        <f>'Net zero emission reductions'!W1403</f>
        <v>4.0366192035907666E-3</v>
      </c>
      <c r="AR15" s="27">
        <f>'Net zero emission reductions'!X1403</f>
        <v>4.037425439734248E-3</v>
      </c>
      <c r="AS15" s="27">
        <f>'Net zero emission reductions'!Y1403</f>
        <v>4.0474872626852206E-3</v>
      </c>
      <c r="AT15" s="27">
        <f>'Net zero emission reductions'!Z1403</f>
        <v>4.064035587959711E-3</v>
      </c>
      <c r="AU15" s="27">
        <f>'Net zero emission reductions'!AA1403</f>
        <v>4.0871582507502422E-3</v>
      </c>
      <c r="AV15" s="27">
        <f>'Net zero emission reductions'!AB1403</f>
        <v>4.1224507717577174E-3</v>
      </c>
      <c r="AW15" s="27">
        <f>'Net zero emission reductions'!AC1403</f>
        <v>4.1706179494357121E-3</v>
      </c>
      <c r="AX15" s="27">
        <f>'Net zero emission reductions'!AD1403</f>
        <v>4.2293299970360019E-3</v>
      </c>
      <c r="AY15" s="27">
        <f>'Net zero emission reductions'!AE1403</f>
        <v>4.2919670544944027E-3</v>
      </c>
      <c r="AZ15" s="27">
        <f>'Net zero emission reductions'!AF1403</f>
        <v>4.3592704876445239E-3</v>
      </c>
      <c r="BA15" s="27">
        <f>'Net zero emission reductions'!AG1403</f>
        <v>4.4390131641821986E-3</v>
      </c>
      <c r="BB15" s="27">
        <f>'Net zero emission reductions'!AH1403</f>
        <v>4.5241110686925212E-3</v>
      </c>
      <c r="BC15" s="27">
        <f>'Net zero emission reductions'!AI1403</f>
        <v>4.6147813478874524E-3</v>
      </c>
      <c r="BD15" s="27">
        <f>'Net zero emission reductions'!AJ1403</f>
        <v>4.711822405945032E-3</v>
      </c>
      <c r="BE15" s="27">
        <f>'Net zero emission reductions'!AK1403</f>
        <v>4.8136931480912866E-3</v>
      </c>
      <c r="BF15" s="27">
        <f>'Net zero emission reductions'!AL1403</f>
        <v>4.9166886442031134E-3</v>
      </c>
      <c r="BG15" s="27">
        <f>'Net zero emission reductions'!AM1403</f>
        <v>5.0193679361785594E-3</v>
      </c>
      <c r="BH15" s="27">
        <f>'Net zero emission reductions'!AN1403</f>
        <v>5.1270219923267527E-3</v>
      </c>
      <c r="BI15" s="27">
        <f>'Net zero emission reductions'!AO1403</f>
        <v>5.2320978218311168E-3</v>
      </c>
      <c r="BJ15" s="27">
        <f>'Net zero emission reductions'!AP1403</f>
        <v>5.3414807734099793E-3</v>
      </c>
      <c r="BK15" s="27">
        <f>'Net zero emission reductions'!AQ1403</f>
        <v>5.4568626236150752E-3</v>
      </c>
      <c r="BL15" s="27">
        <f>'Net zero emission reductions'!AR1403</f>
        <v>5.5787677971732771E-3</v>
      </c>
      <c r="BM15" s="27">
        <f>'Net zero emission reductions'!AS1403</f>
        <v>5.7077220257664247E-3</v>
      </c>
      <c r="BN15" s="27">
        <f>'Net zero emission reductions'!AT1403</f>
        <v>5.8337980457066141E-3</v>
      </c>
      <c r="BO15" s="27">
        <f>'Net zero emission reductions'!AU1403</f>
        <v>5.9670420864998703E-3</v>
      </c>
      <c r="BP15" s="27">
        <f>'Net zero emission reductions'!AV1403</f>
        <v>6.1113012977774012E-3</v>
      </c>
      <c r="BQ15" s="27">
        <f>'Net zero emission reductions'!AW1403</f>
        <v>6.2653052479983585E-3</v>
      </c>
    </row>
    <row r="16" spans="1:75" x14ac:dyDescent="0.25">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5">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22.678619791645836</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21.853515832253056</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19.22424912775114</v>
      </c>
      <c r="AN17" s="94">
        <f>IF($A17="Baseline",'Emissions summary'!AK17,SUMIF('Net zero emission reductions'!$A$4:$A$1448,$A$17,'Net zero emission reductions'!T$4:T$1448))</f>
        <v>19.888555191355284</v>
      </c>
      <c r="AO17" s="94">
        <f>IF($A17="Baseline",'Emissions summary'!AL17,SUMIF('Net zero emission reductions'!$A$4:$A$1448,$A$17,'Net zero emission reductions'!U$4:U$1448))</f>
        <v>19.871458707962901</v>
      </c>
      <c r="AP17" s="94">
        <f>IF($A17="Baseline",'Emissions summary'!AM17,SUMIF('Net zero emission reductions'!$A$4:$A$1448,$A$17,'Net zero emission reductions'!V$4:V$1448))</f>
        <v>19.423583729981299</v>
      </c>
      <c r="AQ17" s="94">
        <f>IF($A17="Baseline",'Emissions summary'!AN17,SUMIF('Net zero emission reductions'!$A$4:$A$1448,$A$17,'Net zero emission reductions'!W$4:W$1448))</f>
        <v>19.182878078440456</v>
      </c>
      <c r="AR17" s="94">
        <f>IF($A17="Baseline",'Emissions summary'!AO17,SUMIF('Net zero emission reductions'!$A$4:$A$1448,$A$17,'Net zero emission reductions'!X$4:X$1448))</f>
        <v>18.971586640020249</v>
      </c>
      <c r="AS17" s="94">
        <f>IF($A17="Baseline",'Emissions summary'!AP17,SUMIF('Net zero emission reductions'!$A$4:$A$1448,$A$17,'Net zero emission reductions'!Y$4:Y$1448))</f>
        <v>18.845016307268921</v>
      </c>
      <c r="AT17" s="94">
        <f>IF($A17="Baseline",'Emissions summary'!AQ17,SUMIF('Net zero emission reductions'!$A$4:$A$1448,$A$17,'Net zero emission reductions'!Z$4:Z$1448))</f>
        <v>18.775961229904091</v>
      </c>
      <c r="AU17" s="94">
        <f>IF($A17="Baseline",'Emissions summary'!AR17,SUMIF('Net zero emission reductions'!$A$4:$A$1448,$A$17,'Net zero emission reductions'!AA$4:AA$1448))</f>
        <v>18.762973889056962</v>
      </c>
      <c r="AV17" s="94">
        <f>IF($A17="Baseline",'Emissions summary'!AS17,SUMIF('Net zero emission reductions'!$A$4:$A$1448,$A$17,'Net zero emission reductions'!AB$4:AB$1448))</f>
        <v>18.85379464289165</v>
      </c>
      <c r="AW17" s="94">
        <f>IF($A17="Baseline",'Emissions summary'!AT17,SUMIF('Net zero emission reductions'!$A$4:$A$1448,$A$17,'Net zero emission reductions'!AC$4:AC$1448))</f>
        <v>19.051480876873544</v>
      </c>
      <c r="AX17" s="94">
        <f>IF($A17="Baseline",'Emissions summary'!AU17,SUMIF('Net zero emission reductions'!$A$4:$A$1448,$A$17,'Net zero emission reductions'!AD$4:AD$1448))</f>
        <v>19.332049770683106</v>
      </c>
      <c r="AY17" s="94">
        <f>IF($A17="Baseline",'Emissions summary'!AV17,SUMIF('Net zero emission reductions'!$A$4:$A$1448,$A$17,'Net zero emission reductions'!AE$4:AE$1448))</f>
        <v>19.636515334518258</v>
      </c>
      <c r="AZ17" s="94">
        <f>IF($A17="Baseline",'Emissions summary'!AW17,SUMIF('Net zero emission reductions'!$A$4:$A$1448,$A$17,'Net zero emission reductions'!AF$4:AF$1448))</f>
        <v>19.970093649138324</v>
      </c>
      <c r="BA17" s="94">
        <f>IF($A17="Baseline",'Emissions summary'!AX17,SUMIF('Net zero emission reductions'!$A$4:$A$1448,$A$17,'Net zero emission reductions'!AG$4:AG$1448))</f>
        <v>20.39575420278203</v>
      </c>
      <c r="BB17" s="94">
        <f>IF($A17="Baseline",'Emissions summary'!AY17,SUMIF('Net zero emission reductions'!$A$4:$A$1448,$A$17,'Net zero emission reductions'!AH$4:AH$1448))</f>
        <v>20.851883860717297</v>
      </c>
      <c r="BC17" s="94">
        <f>IF($A17="Baseline",'Emissions summary'!AZ17,SUMIF('Net zero emission reductions'!$A$4:$A$1448,$A$17,'Net zero emission reductions'!AI$4:AI$1448))</f>
        <v>21.339236077324632</v>
      </c>
      <c r="BD17" s="94">
        <f>IF($A17="Baseline",'Emissions summary'!BA17,SUMIF('Net zero emission reductions'!$A$4:$A$1448,$A$17,'Net zero emission reductions'!AJ$4:AJ$1448))</f>
        <v>21.862237549433626</v>
      </c>
      <c r="BE17" s="94">
        <f>IF($A17="Baseline",'Emissions summary'!BB17,SUMIF('Net zero emission reductions'!$A$4:$A$1448,$A$17,'Net zero emission reductions'!AK$4:AK$1448))</f>
        <v>22.406021333226985</v>
      </c>
      <c r="BF17" s="94">
        <f>IF($A17="Baseline",'Emissions summary'!BC17,SUMIF('Net zero emission reductions'!$A$4:$A$1448,$A$17,'Net zero emission reductions'!AL$4:AL$1448))</f>
        <v>22.940149305219165</v>
      </c>
      <c r="BG17" s="94">
        <f>IF($A17="Baseline",'Emissions summary'!BD17,SUMIF('Net zero emission reductions'!$A$4:$A$1448,$A$17,'Net zero emission reductions'!AM$4:AM$1448))</f>
        <v>23.453340923508911</v>
      </c>
      <c r="BH17" s="94">
        <f>IF($A17="Baseline",'Emissions summary'!BE17,SUMIF('Net zero emission reductions'!$A$4:$A$1448,$A$17,'Net zero emission reductions'!AN$4:AN$1448))</f>
        <v>23.986472192028227</v>
      </c>
      <c r="BI17" s="94">
        <f>IF($A17="Baseline",'Emissions summary'!BF17,SUMIF('Net zero emission reductions'!$A$4:$A$1448,$A$17,'Net zero emission reductions'!AO$4:AO$1448))</f>
        <v>24.480399228433107</v>
      </c>
      <c r="BJ17" s="94">
        <f>IF($A17="Baseline",'Emissions summary'!BG17,SUMIF('Net zero emission reductions'!$A$4:$A$1448,$A$17,'Net zero emission reductions'!AP$4:AP$1448))</f>
        <v>24.986857798611403</v>
      </c>
      <c r="BK17" s="94">
        <f>IF($A17="Baseline",'Emissions summary'!BH17,SUMIF('Net zero emission reductions'!$A$4:$A$1448,$A$17,'Net zero emission reductions'!AQ$4:AQ$1448))</f>
        <v>25.517048148140784</v>
      </c>
      <c r="BL17" s="94">
        <f>IF($A17="Baseline",'Emissions summary'!BI17,SUMIF('Net zero emission reductions'!$A$4:$A$1448,$A$17,'Net zero emission reductions'!AR$4:AR$1448))</f>
        <v>26.072559734964941</v>
      </c>
      <c r="BM17" s="94">
        <f>IF($A17="Baseline",'Emissions summary'!BJ17,SUMIF('Net zero emission reductions'!$A$4:$A$1448,$A$17,'Net zero emission reductions'!AS$4:AS$1448))</f>
        <v>26.654704445752539</v>
      </c>
      <c r="BN17" s="94">
        <f>IF($A17="Baseline",'Emissions summary'!BK17,SUMIF('Net zero emission reductions'!$A$4:$A$1448,$A$17,'Net zero emission reductions'!AT$4:AT$1448))</f>
        <v>27.19098969998841</v>
      </c>
      <c r="BO17" s="94">
        <f>IF($A17="Baseline",'Emissions summary'!BL17,SUMIF('Net zero emission reductions'!$A$4:$A$1448,$A$17,'Net zero emission reductions'!AU$4:AU$1448))</f>
        <v>27.752569341427034</v>
      </c>
      <c r="BP17" s="94">
        <f>IF($A17="Baseline",'Emissions summary'!BM17,SUMIF('Net zero emission reductions'!$A$4:$A$1448,$A$17,'Net zero emission reductions'!AV$4:AV$1448))</f>
        <v>28.363981187209777</v>
      </c>
      <c r="BQ17" s="94">
        <f>IF($A17="Baseline",'Emissions summary'!BN17,SUMIF('Net zero emission reductions'!$A$4:$A$1448,$A$17,'Net zero emission reductions'!AW$4:AW$1448))</f>
        <v>29.01279822254536</v>
      </c>
    </row>
    <row r="18" spans="1:72" x14ac:dyDescent="0.25">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3.0101265790703731</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2.6278868423287176</v>
      </c>
      <c r="AN18" s="94">
        <f>IF($A18="Baseline",'Emissions summary'!AK18,SUMIF('Net zero emission reductions'!$A$4:$A$1448,$A$18,'Net zero emission reductions'!T$4:T$1448))</f>
        <v>2.7992314960635207</v>
      </c>
      <c r="AO18" s="94">
        <f>IF($A18="Baseline",'Emissions summary'!AL18,SUMIF('Net zero emission reductions'!$A$4:$A$1448,$A$18,'Net zero emission reductions'!U$4:U$1448))</f>
        <v>2.8506652803596282</v>
      </c>
      <c r="AP18" s="94">
        <f>IF($A18="Baseline",'Emissions summary'!AM18,SUMIF('Net zero emission reductions'!$A$4:$A$1448,$A$18,'Net zero emission reductions'!V$4:V$1448))</f>
        <v>2.8219201531896618</v>
      </c>
      <c r="AQ18" s="94">
        <f>IF($A18="Baseline",'Emissions summary'!AN18,SUMIF('Net zero emission reductions'!$A$4:$A$1448,$A$18,'Net zero emission reductions'!W$4:W$1448))</f>
        <v>2.8287399739788541</v>
      </c>
      <c r="AR18" s="94">
        <f>IF($A18="Baseline",'Emissions summary'!AO18,SUMIF('Net zero emission reductions'!$A$4:$A$1448,$A$18,'Net zero emission reductions'!X$4:X$1448))</f>
        <v>2.8394510903769241</v>
      </c>
      <c r="AS18" s="94">
        <f>IF($A18="Baseline",'Emissions summary'!AP18,SUMIF('Net zero emission reductions'!$A$4:$A$1448,$A$18,'Net zero emission reductions'!Y$4:Y$1448))</f>
        <v>2.8659261336473718</v>
      </c>
      <c r="AT18" s="94">
        <f>IF($A18="Baseline",'Emissions summary'!AQ18,SUMIF('Net zero emission reductions'!$A$4:$A$1448,$A$18,'Net zero emission reductions'!Z$4:Z$1448))</f>
        <v>2.9035009347188678</v>
      </c>
      <c r="AU18" s="94">
        <f>IF($A18="Baseline",'Emissions summary'!AR18,SUMIF('Net zero emission reductions'!$A$4:$A$1448,$A$18,'Net zero emission reductions'!AA$4:AA$1448))</f>
        <v>2.9523835742397182</v>
      </c>
      <c r="AV18" s="94">
        <f>IF($A18="Baseline",'Emissions summary'!AS18,SUMIF('Net zero emission reductions'!$A$4:$A$1448,$A$18,'Net zero emission reductions'!AB$4:AB$1448))</f>
        <v>3.0226498229801075</v>
      </c>
      <c r="AW18" s="94">
        <f>IF($A18="Baseline",'Emissions summary'!AT18,SUMIF('Net zero emission reductions'!$A$4:$A$1448,$A$18,'Net zero emission reductions'!AC$4:AC$1448))</f>
        <v>3.1157777005969201</v>
      </c>
      <c r="AX18" s="94">
        <f>IF($A18="Baseline",'Emissions summary'!AU18,SUMIF('Net zero emission reductions'!$A$4:$A$1448,$A$18,'Net zero emission reductions'!AD$4:AD$1448))</f>
        <v>3.2277307072166423</v>
      </c>
      <c r="AY18" s="94">
        <f>IF($A18="Baseline",'Emissions summary'!AV18,SUMIF('Net zero emission reductions'!$A$4:$A$1448,$A$18,'Net zero emission reductions'!AE$4:AE$1448))</f>
        <v>3.3468578914235212</v>
      </c>
      <c r="AZ18" s="94">
        <f>IF($A18="Baseline",'Emissions summary'!AW18,SUMIF('Net zero emission reductions'!$A$4:$A$1448,$A$18,'Net zero emission reductions'!AF$4:AF$1448))</f>
        <v>3.4745221491170821</v>
      </c>
      <c r="BA18" s="94">
        <f>IF($A18="Baseline",'Emissions summary'!AX18,SUMIF('Net zero emission reductions'!$A$4:$A$1448,$A$18,'Net zero emission reductions'!AG$4:AG$1448))</f>
        <v>3.6246129203307853</v>
      </c>
      <c r="BB18" s="94">
        <f>IF($A18="Baseline",'Emissions summary'!AY18,SUMIF('Net zero emission reductions'!$A$4:$A$1448,$A$18,'Net zero emission reductions'!AH$4:AH$1448))</f>
        <v>3.7845355501641489</v>
      </c>
      <c r="BC18" s="94">
        <f>IF($A18="Baseline",'Emissions summary'!AZ18,SUMIF('Net zero emission reductions'!$A$4:$A$1448,$A$18,'Net zero emission reductions'!AI$4:AI$1448))</f>
        <v>3.9547835924556392</v>
      </c>
      <c r="BD18" s="94">
        <f>IF($A18="Baseline",'Emissions summary'!BA18,SUMIF('Net zero emission reductions'!$A$4:$A$1448,$A$18,'Net zero emission reductions'!AJ$4:AJ$1448))</f>
        <v>4.1367302761737328</v>
      </c>
      <c r="BE18" s="94">
        <f>IF($A18="Baseline",'Emissions summary'!BB18,SUMIF('Net zero emission reductions'!$A$4:$A$1448,$A$18,'Net zero emission reductions'!AK$4:AK$1448))</f>
        <v>4.3274435765276342</v>
      </c>
      <c r="BF18" s="94">
        <f>IF($A18="Baseline",'Emissions summary'!BC18,SUMIF('Net zero emission reductions'!$A$4:$A$1448,$A$18,'Net zero emission reductions'!AL$4:AL$1448))</f>
        <v>4.5202055594708463</v>
      </c>
      <c r="BG18" s="94">
        <f>IF($A18="Baseline",'Emissions summary'!BD18,SUMIF('Net zero emission reductions'!$A$4:$A$1448,$A$18,'Net zero emission reductions'!AM$4:AM$1448))</f>
        <v>4.7123945737060779</v>
      </c>
      <c r="BH18" s="94">
        <f>IF($A18="Baseline",'Emissions summary'!BE18,SUMIF('Net zero emission reductions'!$A$4:$A$1448,$A$18,'Net zero emission reductions'!AN$4:AN$1448))</f>
        <v>4.9135801384033071</v>
      </c>
      <c r="BI18" s="94">
        <f>IF($A18="Baseline",'Emissions summary'!BF18,SUMIF('Net zero emission reductions'!$A$4:$A$1448,$A$18,'Net zero emission reductions'!AO$4:AO$1448))</f>
        <v>5.1099138660155745</v>
      </c>
      <c r="BJ18" s="94">
        <f>IF($A18="Baseline",'Emissions summary'!BG18,SUMIF('Net zero emission reductions'!$A$4:$A$1448,$A$18,'Net zero emission reductions'!AP$4:AP$1448))</f>
        <v>5.3137128668324252</v>
      </c>
      <c r="BK18" s="94">
        <f>IF($A18="Baseline",'Emissions summary'!BH18,SUMIF('Net zero emission reductions'!$A$4:$A$1448,$A$18,'Net zero emission reductions'!AQ$4:AQ$1448))</f>
        <v>5.5279763286702446</v>
      </c>
      <c r="BL18" s="94">
        <f>IF($A18="Baseline",'Emissions summary'!BI18,SUMIF('Net zero emission reductions'!$A$4:$A$1448,$A$18,'Net zero emission reductions'!AR$4:AR$1448))</f>
        <v>5.753478573294271</v>
      </c>
      <c r="BM18" s="94">
        <f>IF($A18="Baseline",'Emissions summary'!BJ18,SUMIF('Net zero emission reductions'!$A$4:$A$1448,$A$18,'Net zero emission reductions'!AS$4:AS$1448))</f>
        <v>5.9909593439857005</v>
      </c>
      <c r="BN18" s="94">
        <f>IF($A18="Baseline",'Emissions summary'!BK18,SUMIF('Net zero emission reductions'!$A$4:$A$1448,$A$18,'Net zero emission reductions'!AT$4:AT$1448))</f>
        <v>6.2222605085566336</v>
      </c>
      <c r="BO18" s="94">
        <f>IF($A18="Baseline",'Emissions summary'!BL18,SUMIF('Net zero emission reductions'!$A$4:$A$1448,$A$18,'Net zero emission reductions'!AU$4:AU$1448))</f>
        <v>6.4655353980663719</v>
      </c>
      <c r="BP18" s="94">
        <f>IF($A18="Baseline",'Emissions summary'!BM18,SUMIF('Net zero emission reductions'!$A$4:$A$1448,$A$18,'Net zero emission reductions'!AV$4:AV$1448))</f>
        <v>6.7276655037652144</v>
      </c>
      <c r="BQ18" s="94">
        <f>IF($A18="Baseline",'Emissions summary'!BN18,SUMIF('Net zero emission reductions'!$A$4:$A$1448,$A$18,'Net zero emission reductions'!AW$4:AW$1448))</f>
        <v>7.0060549026022763</v>
      </c>
    </row>
    <row r="19" spans="1:72" s="19" customFormat="1" ht="15.75" x14ac:dyDescent="0.25">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5.3665755836071103</v>
      </c>
      <c r="AI19" s="40">
        <f t="shared" si="13"/>
        <v>5.3622649672773726</v>
      </c>
      <c r="AJ19" s="40">
        <f t="shared" si="13"/>
        <v>5.3238634740042308</v>
      </c>
      <c r="AK19" s="40">
        <f t="shared" si="13"/>
        <v>5.3145192594478221</v>
      </c>
      <c r="AL19" s="40">
        <f t="shared" si="13"/>
        <v>5.3105434668737512</v>
      </c>
      <c r="AM19" s="40">
        <f t="shared" si="13"/>
        <v>4.7977917190055033</v>
      </c>
      <c r="AN19" s="40">
        <f t="shared" si="13"/>
        <v>5.0418383402833387</v>
      </c>
      <c r="AO19" s="40">
        <f t="shared" si="13"/>
        <v>5.1132086628057349</v>
      </c>
      <c r="AP19" s="40">
        <f t="shared" si="13"/>
        <v>5.071143720305983</v>
      </c>
      <c r="AQ19" s="40">
        <f t="shared" si="13"/>
        <v>5.0818001186629687</v>
      </c>
      <c r="AR19" s="40">
        <f t="shared" si="13"/>
        <v>5.0991896084831563</v>
      </c>
      <c r="AS19" s="40">
        <f t="shared" si="13"/>
        <v>5.1386447863526721</v>
      </c>
      <c r="AT19" s="40">
        <f t="shared" si="13"/>
        <v>5.1935767689419681</v>
      </c>
      <c r="AU19" s="40">
        <f t="shared" si="13"/>
        <v>5.2642572827002336</v>
      </c>
      <c r="AV19" s="40">
        <f t="shared" si="13"/>
        <v>5.3650004057946497</v>
      </c>
      <c r="AW19" s="40">
        <f t="shared" si="13"/>
        <v>5.4979218916509396</v>
      </c>
      <c r="AX19" s="40">
        <f t="shared" si="13"/>
        <v>5.6518354324889941</v>
      </c>
      <c r="AY19" s="40">
        <f t="shared" si="13"/>
        <v>5.8154970261885239</v>
      </c>
      <c r="AZ19" s="40">
        <f t="shared" si="13"/>
        <v>5.9908194553268448</v>
      </c>
      <c r="BA19" s="40">
        <f t="shared" si="13"/>
        <v>6.1973371766648793</v>
      </c>
      <c r="BB19" s="40">
        <f t="shared" si="13"/>
        <v>6.4172329358715912</v>
      </c>
      <c r="BC19" s="40">
        <f t="shared" si="13"/>
        <v>6.6512054837710686</v>
      </c>
      <c r="BD19" s="40">
        <f t="shared" si="13"/>
        <v>6.9011255154718221</v>
      </c>
      <c r="BE19" s="40">
        <f t="shared" si="13"/>
        <v>7.1627902324570947</v>
      </c>
      <c r="BF19" s="40">
        <f t="shared" si="13"/>
        <v>7.4267632781337305</v>
      </c>
      <c r="BG19" s="40">
        <f t="shared" si="13"/>
        <v>7.6893992860845062</v>
      </c>
      <c r="BH19" s="40">
        <f t="shared" si="13"/>
        <v>7.9675730054875595</v>
      </c>
      <c r="BI19" s="40">
        <f t="shared" si="13"/>
        <v>8.2385868494246033</v>
      </c>
      <c r="BJ19" s="40">
        <f t="shared" si="13"/>
        <v>8.5196682465765399</v>
      </c>
      <c r="BK19" s="40">
        <f t="shared" si="13"/>
        <v>8.8150051327153722</v>
      </c>
      <c r="BL19" s="40">
        <f t="shared" si="13"/>
        <v>9.125644975592472</v>
      </c>
      <c r="BM19" s="40">
        <f t="shared" si="13"/>
        <v>9.4525838779889675</v>
      </c>
      <c r="BN19" s="40">
        <f t="shared" si="13"/>
        <v>9.7704795140777065</v>
      </c>
      <c r="BO19" s="40">
        <f t="shared" si="13"/>
        <v>10.104684426849452</v>
      </c>
      <c r="BP19" s="40">
        <f t="shared" si="13"/>
        <v>10.464789393823365</v>
      </c>
      <c r="BQ19" s="40">
        <f t="shared" si="13"/>
        <v>10.847133526279741</v>
      </c>
      <c r="BT19"/>
    </row>
    <row r="20" spans="1:72" x14ac:dyDescent="0.25">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2.7146557268578309</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2.6916404315629796</v>
      </c>
      <c r="AM20" s="27">
        <f>SUM('Net zero emission reductions'!S1411:S1416)</f>
        <v>2.4582334787010338</v>
      </c>
      <c r="AN20" s="27">
        <f>SUM('Net zero emission reductions'!T1411:T1416)</f>
        <v>2.5701606275039044</v>
      </c>
      <c r="AO20" s="27">
        <f>SUM('Net zero emission reductions'!U1411:U1416)</f>
        <v>2.6039416093067849</v>
      </c>
      <c r="AP20" s="27">
        <f>SUM('Net zero emission reductions'!V1411:V1416)</f>
        <v>2.5870661171303357</v>
      </c>
      <c r="AQ20" s="27">
        <f>SUM('Net zero emission reductions'!W1411:W1416)</f>
        <v>2.5946120080269068</v>
      </c>
      <c r="AR20" s="27">
        <f>SUM('Net zero emission reductions'!X1411:X1416)</f>
        <v>2.6056053516879181</v>
      </c>
      <c r="AS20" s="27">
        <f>SUM('Net zero emission reductions'!Y1411:Y1416)</f>
        <v>2.6263257427321314</v>
      </c>
      <c r="AT20" s="27">
        <f>SUM('Net zero emission reductions'!Z1411:Z1416)</f>
        <v>2.653852384670496</v>
      </c>
      <c r="AU20" s="27">
        <f>SUM('Net zero emission reductions'!AA1411:AA1416)</f>
        <v>2.6883153169698084</v>
      </c>
      <c r="AV20" s="27">
        <f>SUM('Net zero emission reductions'!AB1411:AB1416)</f>
        <v>2.7361711301115275</v>
      </c>
      <c r="AW20" s="27">
        <f>SUM('Net zero emission reductions'!AC1411:AC1416)</f>
        <v>2.7984076743027435</v>
      </c>
      <c r="AX20" s="27">
        <f>SUM('Net zero emission reductions'!AD1411:AD1416)</f>
        <v>2.8670220518570284</v>
      </c>
      <c r="AY20" s="27">
        <f>SUM('Net zero emission reductions'!AE1411:AE1416)</f>
        <v>2.9398749012081806</v>
      </c>
      <c r="AZ20" s="27">
        <f>SUM('Net zero emission reductions'!AF1411:AF1416)</f>
        <v>3.0178253532904415</v>
      </c>
      <c r="BA20" s="27">
        <f>SUM('Net zero emission reductions'!AG1411:AG1416)</f>
        <v>3.1096075945079678</v>
      </c>
      <c r="BB20" s="27">
        <f>SUM('Net zero emission reductions'!AH1411:AH1416)</f>
        <v>3.2072334200064572</v>
      </c>
      <c r="BC20" s="27">
        <f>SUM('Net zero emission reductions'!AI1411:AI1416)</f>
        <v>3.3110250443254188</v>
      </c>
      <c r="BD20" s="27">
        <f>SUM('Net zero emission reductions'!AJ1411:AJ1416)</f>
        <v>3.4218028710335284</v>
      </c>
      <c r="BE20" s="27">
        <f>SUM('Net zero emission reductions'!AK1411:AK1416)</f>
        <v>3.5376640591117452</v>
      </c>
      <c r="BF20" s="27">
        <f>SUM('Net zero emission reductions'!AL1411:AL1416)</f>
        <v>3.6543979253657763</v>
      </c>
      <c r="BG20" s="27">
        <f>SUM('Net zero emission reductions'!AM1411:AM1416)</f>
        <v>3.770392450915848</v>
      </c>
      <c r="BH20" s="27">
        <f>SUM('Net zero emission reductions'!AN1411:AN1416)</f>
        <v>3.8950960683538471</v>
      </c>
      <c r="BI20" s="27">
        <f>SUM('Net zero emission reductions'!AO1411:AO1416)</f>
        <v>4.0165606155279612</v>
      </c>
      <c r="BJ20" s="27">
        <f>SUM('Net zero emission reductions'!AP1411:AP1416)</f>
        <v>4.1424670064253419</v>
      </c>
      <c r="BK20" s="27">
        <f>SUM('Net zero emission reductions'!AQ1411:AQ1416)</f>
        <v>4.2746889306435776</v>
      </c>
      <c r="BL20" s="27">
        <f>SUM('Net zero emission reductions'!AR1411:AR1416)</f>
        <v>4.4136898905726207</v>
      </c>
      <c r="BM20" s="27">
        <f>SUM('Net zero emission reductions'!AS1411:AS1416)</f>
        <v>4.5599101384010083</v>
      </c>
      <c r="BN20" s="27">
        <f>SUM('Net zero emission reductions'!AT1411:AT1416)</f>
        <v>4.7020573025697647</v>
      </c>
      <c r="BO20" s="27">
        <f>SUM('Net zero emission reductions'!AU1411:AU1416)</f>
        <v>4.8514473827093241</v>
      </c>
      <c r="BP20" s="27">
        <f>SUM('Net zero emission reductions'!AV1411:AV1416)</f>
        <v>5.0123685759119283</v>
      </c>
      <c r="BQ20" s="27">
        <f>SUM('Net zero emission reductions'!AW1411:AW1416)</f>
        <v>5.1831880090205944</v>
      </c>
    </row>
    <row r="21" spans="1:72" x14ac:dyDescent="0.25">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0.18245706117606561</v>
      </c>
      <c r="AN21" s="27">
        <f>SUM('Net zero emission reductions'!T1417:T1418)</f>
        <v>0.18257685665725831</v>
      </c>
      <c r="AO21" s="27">
        <f>SUM('Net zero emission reductions'!U1417:U1418)</f>
        <v>0.18251480739558773</v>
      </c>
      <c r="AP21" s="27">
        <f>SUM('Net zero emission reductions'!V1417:V1418)</f>
        <v>0.18249709910018261</v>
      </c>
      <c r="AQ21" s="27">
        <f>SUM('Net zero emission reductions'!W1417:W1418)</f>
        <v>0.18268633732218348</v>
      </c>
      <c r="AR21" s="27">
        <f>SUM('Net zero emission reductions'!X1417:X1418)</f>
        <v>0.1829932863678948</v>
      </c>
      <c r="AS21" s="27">
        <f>SUM('Net zero emission reductions'!Y1417:Y1418)</f>
        <v>0.18328513678903413</v>
      </c>
      <c r="AT21" s="27">
        <f>SUM('Net zero emission reductions'!Z1417:Z1418)</f>
        <v>0.18356495572294754</v>
      </c>
      <c r="AU21" s="27">
        <f>SUM('Net zero emission reductions'!AA1417:AA1418)</f>
        <v>0.18383144239359994</v>
      </c>
      <c r="AV21" s="27">
        <f>SUM('Net zero emission reductions'!AB1417:AB1418)</f>
        <v>0.18409058654200855</v>
      </c>
      <c r="AW21" s="27">
        <f>SUM('Net zero emission reductions'!AC1417:AC1418)</f>
        <v>0.1843471985577646</v>
      </c>
      <c r="AX21" s="27">
        <f>SUM('Net zero emission reductions'!AD1417:AD1418)</f>
        <v>0.18460002184465768</v>
      </c>
      <c r="AY21" s="27">
        <f>SUM('Net zero emission reductions'!AE1417:AE1418)</f>
        <v>0.1848494249176923</v>
      </c>
      <c r="AZ21" s="27">
        <f>SUM('Net zero emission reductions'!AF1417:AF1418)</f>
        <v>0.1850964958821037</v>
      </c>
      <c r="BA21" s="27">
        <f>SUM('Net zero emission reductions'!AG1417:AG1418)</f>
        <v>0.18534273241279459</v>
      </c>
      <c r="BB21" s="27">
        <f>SUM('Net zero emission reductions'!AH1417:AH1418)</f>
        <v>0.18558608667820389</v>
      </c>
      <c r="BC21" s="27">
        <f>SUM('Net zero emission reductions'!AI1417:AI1418)</f>
        <v>0.18582963969831778</v>
      </c>
      <c r="BD21" s="27">
        <f>SUM('Net zero emission reductions'!AJ1417:AJ1418)</f>
        <v>0.18607084632748566</v>
      </c>
      <c r="BE21" s="27">
        <f>SUM('Net zero emission reductions'!AK1417:AK1418)</f>
        <v>0.1863035739909073</v>
      </c>
      <c r="BF21" s="27">
        <f>SUM('Net zero emission reductions'!AL1417:AL1418)</f>
        <v>0.18652563587019991</v>
      </c>
      <c r="BG21" s="27">
        <f>SUM('Net zero emission reductions'!AM1417:AM1418)</f>
        <v>0.18673718267949915</v>
      </c>
      <c r="BH21" s="27">
        <f>SUM('Net zero emission reductions'!AN1417:AN1418)</f>
        <v>0.18694239815483721</v>
      </c>
      <c r="BI21" s="27">
        <f>SUM('Net zero emission reductions'!AO1417:AO1418)</f>
        <v>0.18713328115069944</v>
      </c>
      <c r="BJ21" s="27">
        <f>SUM('Net zero emission reductions'!AP1417:AP1418)</f>
        <v>0.18731126244336535</v>
      </c>
      <c r="BK21" s="27">
        <f>SUM('Net zero emission reductions'!AQ1417:AQ1418)</f>
        <v>0.18747694131932011</v>
      </c>
      <c r="BL21" s="27">
        <f>SUM('Net zero emission reductions'!AR1417:AR1418)</f>
        <v>0.18762779803605503</v>
      </c>
      <c r="BM21" s="27">
        <f>SUM('Net zero emission reductions'!AS1417:AS1418)</f>
        <v>0.187761061485304</v>
      </c>
      <c r="BN21" s="27">
        <f>SUM('Net zero emission reductions'!AT1417:AT1418)</f>
        <v>0.18787064917651172</v>
      </c>
      <c r="BO21" s="27">
        <f>SUM('Net zero emission reductions'!AU1417:AU1418)</f>
        <v>0.18796278577941686</v>
      </c>
      <c r="BP21" s="27">
        <f>SUM('Net zero emission reductions'!AV1417:AV1418)</f>
        <v>0.18804001213508301</v>
      </c>
      <c r="BQ21" s="27">
        <f>SUM('Net zero emission reductions'!AW1417:AW1418)</f>
        <v>0.18809868353569939</v>
      </c>
    </row>
    <row r="22" spans="1:72" x14ac:dyDescent="0.25">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0.13348173856368697</v>
      </c>
      <c r="AN22" s="27">
        <f>SUM('Net zero emission reductions'!T1419:T1420)</f>
        <v>0.13369839701607444</v>
      </c>
      <c r="AO22" s="27">
        <f>SUM('Net zero emission reductions'!U1419:U1420)</f>
        <v>0.13370310917270936</v>
      </c>
      <c r="AP22" s="27">
        <f>SUM('Net zero emission reductions'!V1419:V1420)</f>
        <v>0.13374850961600027</v>
      </c>
      <c r="AQ22" s="27">
        <f>SUM('Net zero emission reductions'!W1419:W1420)</f>
        <v>0.13401446700618075</v>
      </c>
      <c r="AR22" s="27">
        <f>SUM('Net zero emission reductions'!X1419:X1420)</f>
        <v>0.13440180379252945</v>
      </c>
      <c r="AS22" s="27">
        <f>SUM('Net zero emission reductions'!Y1419:Y1420)</f>
        <v>0.13476437871540986</v>
      </c>
      <c r="AT22" s="27">
        <f>SUM('Net zero emission reductions'!Z1419:Z1420)</f>
        <v>0.13510626061203201</v>
      </c>
      <c r="AU22" s="27">
        <f>SUM('Net zero emission reductions'!AA1419:AA1420)</f>
        <v>0.13542664433769444</v>
      </c>
      <c r="AV22" s="27">
        <f>SUM('Net zero emission reductions'!AB1419:AB1420)</f>
        <v>0.13573263531091076</v>
      </c>
      <c r="AW22" s="27">
        <f>SUM('Net zero emission reductions'!AC1419:AC1420)</f>
        <v>0.13602994856969966</v>
      </c>
      <c r="AX22" s="27">
        <f>SUM('Net zero emission reductions'!AD1419:AD1420)</f>
        <v>0.13631761963242373</v>
      </c>
      <c r="AY22" s="27">
        <f>SUM('Net zero emission reductions'!AE1419:AE1420)</f>
        <v>0.13659642110656545</v>
      </c>
      <c r="AZ22" s="27">
        <f>SUM('Net zero emission reductions'!AF1419:AF1420)</f>
        <v>0.13686786872560874</v>
      </c>
      <c r="BA22" s="27">
        <f>SUM('Net zero emission reductions'!AG1419:AG1420)</f>
        <v>0.13713388266350138</v>
      </c>
      <c r="BB22" s="27">
        <f>SUM('Net zero emission reductions'!AH1419:AH1420)</f>
        <v>0.1373925227749847</v>
      </c>
      <c r="BC22" s="27">
        <f>SUM('Net zero emission reductions'!AI1419:AI1420)</f>
        <v>0.13764736257567461</v>
      </c>
      <c r="BD22" s="27">
        <f>SUM('Net zero emission reductions'!AJ1419:AJ1420)</f>
        <v>0.13789588757913651</v>
      </c>
      <c r="BE22" s="27">
        <f>SUM('Net zero emission reductions'!AK1419:AK1420)</f>
        <v>0.13813173985046462</v>
      </c>
      <c r="BF22" s="27">
        <f>SUM('Net zero emission reductions'!AL1419:AL1420)</f>
        <v>0.13835281546188641</v>
      </c>
      <c r="BG22" s="27">
        <f>SUM('Net zero emission reductions'!AM1419:AM1420)</f>
        <v>0.13855950842098486</v>
      </c>
      <c r="BH22" s="27">
        <f>SUM('Net zero emission reductions'!AN1419:AN1420)</f>
        <v>0.13875649742504187</v>
      </c>
      <c r="BI22" s="27">
        <f>SUM('Net zero emission reductions'!AO1419:AO1420)</f>
        <v>0.13893544612766598</v>
      </c>
      <c r="BJ22" s="27">
        <f>SUM('Net zero emission reductions'!AP1419:AP1420)</f>
        <v>0.13909808810118524</v>
      </c>
      <c r="BK22" s="27">
        <f>SUM('Net zero emission reductions'!AQ1419:AQ1420)</f>
        <v>0.13924525276122274</v>
      </c>
      <c r="BL22" s="27">
        <f>SUM('Net zero emission reductions'!AR1419:AR1420)</f>
        <v>0.13937445143341079</v>
      </c>
      <c r="BM22" s="27">
        <f>SUM('Net zero emission reductions'!AS1419:AS1420)</f>
        <v>0.13948293773566747</v>
      </c>
      <c r="BN22" s="27">
        <f>SUM('Net zero emission reductions'!AT1419:AT1420)</f>
        <v>0.13956447978463377</v>
      </c>
      <c r="BO22" s="27">
        <f>SUM('Net zero emission reductions'!AU1419:AU1420)</f>
        <v>0.13962584871943334</v>
      </c>
      <c r="BP22" s="27">
        <f>SUM('Net zero emission reductions'!AV1419:AV1420)</f>
        <v>0.13966988864869595</v>
      </c>
      <c r="BQ22" s="27">
        <f>SUM('Net zero emission reductions'!AW1419:AW1420)</f>
        <v>0.1396929210631109</v>
      </c>
    </row>
    <row r="23" spans="1:72" x14ac:dyDescent="0.25">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5">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5">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0.13486096937945147</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0.12888464371149955</v>
      </c>
      <c r="AK25" s="27">
        <f>SUM('Net zero emission reductions'!Q1423:Q1424)</f>
        <v>0.12686962414513905</v>
      </c>
      <c r="AL25" s="27">
        <f>SUM('Net zero emission reductions'!R1423:R1424)</f>
        <v>0.12503290678710086</v>
      </c>
      <c r="AM25" s="27">
        <f>SUM('Net zero emission reductions'!S1423:S1424)</f>
        <v>0.11160553203575074</v>
      </c>
      <c r="AN25" s="27">
        <f>SUM('Net zero emission reductions'!T1423:T1424)</f>
        <v>0.11546213164442368</v>
      </c>
      <c r="AO25" s="27">
        <f>SUM('Net zero emission reductions'!U1423:U1424)</f>
        <v>0.1153628787626977</v>
      </c>
      <c r="AP25" s="27">
        <f>SUM('Net zero emission reductions'!V1423:V1424)</f>
        <v>0.11276276029404028</v>
      </c>
      <c r="AQ25" s="27">
        <f>SUM('Net zero emission reductions'!W1423:W1424)</f>
        <v>0.11136535423018273</v>
      </c>
      <c r="AR25" s="27">
        <f>SUM('Net zero emission reductions'!X1423:X1424)</f>
        <v>0.1101387110857467</v>
      </c>
      <c r="AS25" s="27">
        <f>SUM('Net zero emission reductions'!Y1423:Y1424)</f>
        <v>0.10940391259074266</v>
      </c>
      <c r="AT25" s="27">
        <f>SUM('Net zero emission reductions'!Z1423:Z1424)</f>
        <v>0.10900301637899172</v>
      </c>
      <c r="AU25" s="27">
        <f>SUM('Net zero emission reductions'!AA1423:AA1424)</f>
        <v>0.10892761894342265</v>
      </c>
      <c r="AV25" s="27">
        <f>SUM('Net zero emission reductions'!AB1423:AB1424)</f>
        <v>0.10945487483176716</v>
      </c>
      <c r="AW25" s="27">
        <f>SUM('Net zero emission reductions'!AC1423:AC1424)</f>
        <v>0.11060253356075461</v>
      </c>
      <c r="AX25" s="27">
        <f>SUM('Net zero emission reductions'!AD1423:AD1424)</f>
        <v>0.11223136392277361</v>
      </c>
      <c r="AY25" s="27">
        <f>SUM('Net zero emission reductions'!AE1423:AE1424)</f>
        <v>0.11399892535066494</v>
      </c>
      <c r="AZ25" s="27">
        <f>SUM('Net zero emission reductions'!AF1423:AF1424)</f>
        <v>0.11593549957165854</v>
      </c>
      <c r="BA25" s="27">
        <f>SUM('Net zero emission reductions'!AG1423:AG1424)</f>
        <v>0.11840665317772894</v>
      </c>
      <c r="BB25" s="27">
        <f>SUM('Net zero emission reductions'!AH1423:AH1424)</f>
        <v>0.12105469382747605</v>
      </c>
      <c r="BC25" s="27">
        <f>SUM('Net zero emission reductions'!AI1423:AI1424)</f>
        <v>0.12388399566713791</v>
      </c>
      <c r="BD25" s="27">
        <f>SUM('Net zero emission reductions'!AJ1423:AJ1424)</f>
        <v>0.12692025769029</v>
      </c>
      <c r="BE25" s="27">
        <f>SUM('Net zero emission reductions'!AK1423:AK1424)</f>
        <v>0.13007717050906237</v>
      </c>
      <c r="BF25" s="27">
        <f>SUM('Net zero emission reductions'!AL1423:AL1424)</f>
        <v>0.1331780269374839</v>
      </c>
      <c r="BG25" s="27">
        <f>SUM('Net zero emission reductions'!AM1423:AM1424)</f>
        <v>0.13615733828613033</v>
      </c>
      <c r="BH25" s="27">
        <f>SUM('Net zero emission reductions'!AN1423:AN1424)</f>
        <v>0.13925240839641626</v>
      </c>
      <c r="BI25" s="27">
        <f>SUM('Net zero emission reductions'!AO1423:AO1424)</f>
        <v>0.14211988006298099</v>
      </c>
      <c r="BJ25" s="27">
        <f>SUM('Net zero emission reductions'!AP1423:AP1424)</f>
        <v>0.14506010299721356</v>
      </c>
      <c r="BK25" s="27">
        <f>SUM('Net zero emission reductions'!AQ1423:AQ1424)</f>
        <v>0.14813809973176634</v>
      </c>
      <c r="BL25" s="27">
        <f>SUM('Net zero emission reductions'!AR1423:AR1424)</f>
        <v>0.15136309779476151</v>
      </c>
      <c r="BM25" s="27">
        <f>SUM('Net zero emission reductions'!AS1423:AS1424)</f>
        <v>0.15474271328650316</v>
      </c>
      <c r="BN25" s="27">
        <f>SUM('Net zero emission reductions'!AT1423:AT1424)</f>
        <v>0.15785609372202414</v>
      </c>
      <c r="BO25" s="27">
        <f>SUM('Net zero emission reductions'!AU1423:AU1424)</f>
        <v>0.16111631960896028</v>
      </c>
      <c r="BP25" s="27">
        <f>SUM('Net zero emission reductions'!AV1423:AV1424)</f>
        <v>0.16466584416454047</v>
      </c>
      <c r="BQ25" s="27">
        <f>SUM('Net zero emission reductions'!AW1423:AW1424)</f>
        <v>0.16843252290144659</v>
      </c>
    </row>
    <row r="26" spans="1:72" x14ac:dyDescent="0.25">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1.9120139085289667</v>
      </c>
      <c r="AN26" s="27">
        <f>SUM('Net zero emission reductions'!T1425:T1428)</f>
        <v>2.0399403274616779</v>
      </c>
      <c r="AO26" s="27">
        <f>SUM('Net zero emission reductions'!U1425:U1428)</f>
        <v>2.0776862581679554</v>
      </c>
      <c r="AP26" s="27">
        <f>SUM('Net zero emission reductions'!V1425:V1428)</f>
        <v>2.055069234165424</v>
      </c>
      <c r="AQ26" s="27">
        <f>SUM('Net zero emission reductions'!W1425:W1428)</f>
        <v>2.0591219520775144</v>
      </c>
      <c r="AR26" s="27">
        <f>SUM('Net zero emission reductions'!X1425:X1428)</f>
        <v>2.0660504555490671</v>
      </c>
      <c r="AS26" s="27">
        <f>SUM('Net zero emission reductions'!Y1425:Y1428)</f>
        <v>2.0848656155253544</v>
      </c>
      <c r="AT26" s="27">
        <f>SUM('Net zero emission reductions'!Z1425:Z1428)</f>
        <v>2.1120501515575008</v>
      </c>
      <c r="AU26" s="27">
        <f>SUM('Net zero emission reductions'!AA1425:AA1428)</f>
        <v>2.1477562600557083</v>
      </c>
      <c r="AV26" s="27">
        <f>SUM('Net zero emission reductions'!AB1425:AB1428)</f>
        <v>2.1995511789984361</v>
      </c>
      <c r="AW26" s="27">
        <f>SUM('Net zero emission reductions'!AC1425:AC1428)</f>
        <v>2.2685345366599767</v>
      </c>
      <c r="AX26" s="27">
        <f>SUM('Net zero emission reductions'!AD1425:AD1428)</f>
        <v>2.3516643752321111</v>
      </c>
      <c r="AY26" s="27">
        <f>SUM('Net zero emission reductions'!AE1425:AE1428)</f>
        <v>2.4401773536054208</v>
      </c>
      <c r="AZ26" s="27">
        <f>SUM('Net zero emission reductions'!AF1425:AF1428)</f>
        <v>2.5350942378570318</v>
      </c>
      <c r="BA26" s="27">
        <f>SUM('Net zero emission reductions'!AG1425:AG1428)</f>
        <v>2.6468463139028859</v>
      </c>
      <c r="BB26" s="27">
        <f>SUM('Net zero emission reductions'!AH1425:AH1428)</f>
        <v>2.7659662125844693</v>
      </c>
      <c r="BC26" s="27">
        <f>SUM('Net zero emission reductions'!AI1425:AI1428)</f>
        <v>2.892819441504519</v>
      </c>
      <c r="BD26" s="27">
        <f>SUM('Net zero emission reductions'!AJ1425:AJ1428)</f>
        <v>3.0284356528413809</v>
      </c>
      <c r="BE26" s="27">
        <f>SUM('Net zero emission reductions'!AK1425:AK1428)</f>
        <v>3.1706136889949152</v>
      </c>
      <c r="BF26" s="27">
        <f>SUM('Net zero emission reductions'!AL1425:AL1428)</f>
        <v>3.3143088744983835</v>
      </c>
      <c r="BG26" s="27">
        <f>SUM('Net zero emission reductions'!AM1425:AM1428)</f>
        <v>3.4575528057820435</v>
      </c>
      <c r="BH26" s="27">
        <f>SUM('Net zero emission reductions'!AN1425:AN1428)</f>
        <v>3.6075256331574179</v>
      </c>
      <c r="BI26" s="27">
        <f>SUM('Net zero emission reductions'!AO1425:AO1428)</f>
        <v>3.7538376265552964</v>
      </c>
      <c r="BJ26" s="27">
        <f>SUM('Net zero emission reductions'!AP1425:AP1428)</f>
        <v>3.9057317866094339</v>
      </c>
      <c r="BK26" s="27">
        <f>SUM('Net zero emission reductions'!AQ1425:AQ1428)</f>
        <v>4.0654559082594854</v>
      </c>
      <c r="BL26" s="27">
        <f>SUM('Net zero emission reductions'!AR1425:AR1428)</f>
        <v>4.2335897377556231</v>
      </c>
      <c r="BM26" s="27">
        <f>SUM('Net zero emission reductions'!AS1425:AS1428)</f>
        <v>4.410687027080483</v>
      </c>
      <c r="BN26" s="27">
        <f>SUM('Net zero emission reductions'!AT1425:AT1428)</f>
        <v>4.5831309888247711</v>
      </c>
      <c r="BO26" s="27">
        <f>SUM('Net zero emission reductions'!AU1425:AU1428)</f>
        <v>4.7645320900323167</v>
      </c>
      <c r="BP26" s="27">
        <f>SUM('Net zero emission reductions'!AV1425:AV1428)</f>
        <v>4.9600450729631174</v>
      </c>
      <c r="BQ26" s="27">
        <f>SUM('Net zero emission reductions'!AW1425:AW1428)</f>
        <v>5.1677213897588894</v>
      </c>
    </row>
    <row r="27" spans="1:72" s="19" customFormat="1" ht="15.75" x14ac:dyDescent="0.25">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75" x14ac:dyDescent="0.25">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75" x14ac:dyDescent="0.25">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892.92691965046163</v>
      </c>
      <c r="AO41" s="41">
        <f>'Net zero emission reductions'!U1461</f>
        <v>899.64352592339856</v>
      </c>
      <c r="AP41" s="41">
        <f>'Net zero emission reductions'!V1461</f>
        <v>902.38353830360529</v>
      </c>
      <c r="AQ41" s="41">
        <f>'Net zero emission reductions'!W1461</f>
        <v>902.58528834618028</v>
      </c>
      <c r="AR41" s="41">
        <f>'Net zero emission reductions'!X1461</f>
        <v>903.9693362454982</v>
      </c>
      <c r="AS41" s="41">
        <f>'Net zero emission reductions'!Y1461</f>
        <v>905.49931730678543</v>
      </c>
      <c r="AT41" s="41">
        <f>'Net zero emission reductions'!Z1461</f>
        <v>907.48882449559528</v>
      </c>
      <c r="AU41" s="41">
        <f>'Net zero emission reductions'!AA1461</f>
        <v>909.79083932538833</v>
      </c>
      <c r="AV41" s="41">
        <f>'Net zero emission reductions'!AB1461</f>
        <v>912.40822926513761</v>
      </c>
      <c r="AW41" s="41">
        <f>'Net zero emission reductions'!AC1461</f>
        <v>915.64988069676417</v>
      </c>
      <c r="AX41" s="41">
        <f>'Net zero emission reductions'!AD1461</f>
        <v>919.54524896460259</v>
      </c>
      <c r="AY41" s="41">
        <f>'Net zero emission reductions'!AE1461</f>
        <v>923.94693165315346</v>
      </c>
      <c r="AZ41" s="41">
        <f>'Net zero emission reductions'!AF1461</f>
        <v>928.48726927108135</v>
      </c>
      <c r="BA41" s="41">
        <f>'Net zero emission reductions'!AG1461</f>
        <v>933.19811338356476</v>
      </c>
      <c r="BB41" s="41">
        <f>'Net zero emission reductions'!AH1461</f>
        <v>938.46380385899067</v>
      </c>
      <c r="BC41" s="41">
        <f>'Net zero emission reductions'!AI1461</f>
        <v>943.8985322678185</v>
      </c>
      <c r="BD41" s="41">
        <f>'Net zero emission reductions'!AJ1461</f>
        <v>949.50348898255061</v>
      </c>
      <c r="BE41" s="41">
        <f>'Net zero emission reductions'!AK1461</f>
        <v>955.29978038647425</v>
      </c>
      <c r="BF41" s="41">
        <f>'Net zero emission reductions'!AL1461</f>
        <v>961.19283603938663</v>
      </c>
      <c r="BG41" s="41">
        <f>'Net zero emission reductions'!AM1461</f>
        <v>967.00224094299301</v>
      </c>
      <c r="BH41" s="41">
        <f>'Net zero emission reductions'!AN1461</f>
        <v>972.66602919553793</v>
      </c>
      <c r="BI41" s="41">
        <f>'Net zero emission reductions'!AO1461</f>
        <v>978.42245674112758</v>
      </c>
      <c r="BJ41" s="41">
        <f>'Net zero emission reductions'!AP1461</f>
        <v>983.93427479053139</v>
      </c>
      <c r="BK41" s="41">
        <f>'Net zero emission reductions'!AQ1461</f>
        <v>989.49805089249878</v>
      </c>
      <c r="BL41" s="41">
        <f>'Net zero emission reductions'!AR1461</f>
        <v>995.17460422704323</v>
      </c>
      <c r="BM41" s="41">
        <f>'Net zero emission reductions'!AS1461</f>
        <v>1000.969007747119</v>
      </c>
      <c r="BN41" s="41">
        <f>'Net zero emission reductions'!AT1461</f>
        <v>1006.8843053705353</v>
      </c>
      <c r="BO41" s="41">
        <f>'Net zero emission reductions'!AU1461</f>
        <v>1012.5291993852712</v>
      </c>
      <c r="BP41" s="41">
        <f>'Net zero emission reductions'!AV1461</f>
        <v>1018.2894912934981</v>
      </c>
      <c r="BQ41" s="41">
        <f>'Net zero emission reductions'!AW1461</f>
        <v>1024.290117073105</v>
      </c>
      <c r="BT41"/>
    </row>
    <row r="42" spans="1:72" s="19" customFormat="1" ht="15.75" x14ac:dyDescent="0.25">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469.93274409025253</v>
      </c>
      <c r="AO42" s="41">
        <f>'Net zero emission reductions'!U1462</f>
        <v>469.76351359650266</v>
      </c>
      <c r="AP42" s="41">
        <f>'Net zero emission reductions'!V1462</f>
        <v>469.69447670061498</v>
      </c>
      <c r="AQ42" s="41">
        <f>'Net zero emission reductions'!W1462</f>
        <v>469.68939344012131</v>
      </c>
      <c r="AR42" s="41">
        <f>'Net zero emission reductions'!X1462</f>
        <v>469.65452119960923</v>
      </c>
      <c r="AS42" s="41">
        <f>'Net zero emission reductions'!Y1462</f>
        <v>469.61597205143704</v>
      </c>
      <c r="AT42" s="41">
        <f>'Net zero emission reductions'!Z1462</f>
        <v>469.56584475943868</v>
      </c>
      <c r="AU42" s="41">
        <f>'Net zero emission reductions'!AA1462</f>
        <v>469.50784357693152</v>
      </c>
      <c r="AV42" s="41">
        <f>'Net zero emission reductions'!AB1462</f>
        <v>469.44189625564456</v>
      </c>
      <c r="AW42" s="41">
        <f>'Net zero emission reductions'!AC1462</f>
        <v>469.36022014570949</v>
      </c>
      <c r="AX42" s="41">
        <f>'Net zero emission reductions'!AD1462</f>
        <v>469.26207309517287</v>
      </c>
      <c r="AY42" s="41">
        <f>'Net zero emission reductions'!AE1462</f>
        <v>469.15116903076233</v>
      </c>
      <c r="AZ42" s="41">
        <f>'Net zero emission reductions'!AF1462</f>
        <v>469.03677143982884</v>
      </c>
      <c r="BA42" s="41">
        <f>'Net zero emission reductions'!AG1462</f>
        <v>468.91807779563737</v>
      </c>
      <c r="BB42" s="41">
        <f>'Net zero emission reductions'!AH1462</f>
        <v>468.78540433483317</v>
      </c>
      <c r="BC42" s="41">
        <f>'Net zero emission reductions'!AI1462</f>
        <v>468.64847182239333</v>
      </c>
      <c r="BD42" s="41">
        <f>'Net zero emission reductions'!AJ1462</f>
        <v>468.50725026589049</v>
      </c>
      <c r="BE42" s="41">
        <f>'Net zero emission reductions'!AK1462</f>
        <v>468.36120787240418</v>
      </c>
      <c r="BF42" s="41">
        <f>'Net zero emission reductions'!AL1462</f>
        <v>468.21272742300584</v>
      </c>
      <c r="BG42" s="41">
        <f>'Net zero emission reductions'!AM1462</f>
        <v>468.06635462396429</v>
      </c>
      <c r="BH42" s="41">
        <f>'Net zero emission reductions'!AN1462</f>
        <v>467.92365075782658</v>
      </c>
      <c r="BI42" s="41">
        <f>'Net zero emission reductions'!AO1462</f>
        <v>467.77861276748001</v>
      </c>
      <c r="BJ42" s="41">
        <f>'Net zero emission reductions'!AP1462</f>
        <v>467.63973791728694</v>
      </c>
      <c r="BK42" s="41">
        <f>'Net zero emission reductions'!AQ1462</f>
        <v>467.49955394064932</v>
      </c>
      <c r="BL42" s="41">
        <f>'Net zero emission reductions'!AR1462</f>
        <v>467.35652844763018</v>
      </c>
      <c r="BM42" s="41">
        <f>'Net zero emission reductions'!AS1462</f>
        <v>467.2105336209512</v>
      </c>
      <c r="BN42" s="41">
        <f>'Net zero emission reductions'!AT1462</f>
        <v>467.06149276656583</v>
      </c>
      <c r="BO42" s="41">
        <f>'Net zero emission reductions'!AU1462</f>
        <v>466.91926495649926</v>
      </c>
      <c r="BP42" s="41">
        <f>'Net zero emission reductions'!AV1462</f>
        <v>466.77412960031495</v>
      </c>
      <c r="BQ42" s="41">
        <f>'Net zero emission reductions'!AW1462</f>
        <v>466.62293883190813</v>
      </c>
      <c r="BT42"/>
    </row>
    <row r="43" spans="1:72" s="19" customFormat="1" ht="15.75" x14ac:dyDescent="0.25">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52.728403644181732</v>
      </c>
      <c r="AM43" s="41">
        <f t="shared" si="26"/>
        <v>49.619426256837144</v>
      </c>
      <c r="AN43" s="41">
        <f t="shared" si="26"/>
        <v>50.576152805834141</v>
      </c>
      <c r="AO43" s="41">
        <f t="shared" si="26"/>
        <v>50.687661231802167</v>
      </c>
      <c r="AP43" s="41">
        <f t="shared" si="26"/>
        <v>50.237044236317054</v>
      </c>
      <c r="AQ43" s="41">
        <f t="shared" si="26"/>
        <v>50.059142135738902</v>
      </c>
      <c r="AR43" s="41">
        <f t="shared" si="26"/>
        <v>49.927993571319753</v>
      </c>
      <c r="AS43" s="41">
        <f t="shared" si="26"/>
        <v>49.89955090562519</v>
      </c>
      <c r="AT43" s="41">
        <f t="shared" si="26"/>
        <v>49.941017908497216</v>
      </c>
      <c r="AU43" s="41">
        <f t="shared" si="26"/>
        <v>50.05098727203827</v>
      </c>
      <c r="AV43" s="41">
        <f t="shared" si="26"/>
        <v>50.293244283941327</v>
      </c>
      <c r="AW43" s="41">
        <f t="shared" si="26"/>
        <v>50.674460259916088</v>
      </c>
      <c r="AX43" s="41">
        <f t="shared" si="26"/>
        <v>50.972143884556473</v>
      </c>
      <c r="AY43" s="41">
        <f t="shared" si="26"/>
        <v>51.291992485945833</v>
      </c>
      <c r="AZ43" s="41">
        <f t="shared" si="26"/>
        <v>51.63941813750197</v>
      </c>
      <c r="BA43" s="41">
        <f t="shared" si="26"/>
        <v>52.094805378192504</v>
      </c>
      <c r="BB43" s="41">
        <f t="shared" si="26"/>
        <v>52.578349404208197</v>
      </c>
      <c r="BC43" s="41">
        <f t="shared" si="26"/>
        <v>53.089503844063614</v>
      </c>
      <c r="BD43" s="41">
        <f t="shared" si="26"/>
        <v>53.632741608838259</v>
      </c>
      <c r="BE43" s="41">
        <f t="shared" si="26"/>
        <v>54.187871890029861</v>
      </c>
      <c r="BF43" s="41">
        <f t="shared" si="26"/>
        <v>54.715765161892008</v>
      </c>
      <c r="BG43" s="41">
        <f t="shared" si="26"/>
        <v>55.201944302357134</v>
      </c>
      <c r="BH43" s="41">
        <f t="shared" si="26"/>
        <v>55.828043278927133</v>
      </c>
      <c r="BI43" s="41">
        <f t="shared" si="26"/>
        <v>56.397832528981141</v>
      </c>
      <c r="BJ43" s="41">
        <f t="shared" si="26"/>
        <v>56.974487770601797</v>
      </c>
      <c r="BK43" s="41">
        <f t="shared" si="26"/>
        <v>57.572356125086401</v>
      </c>
      <c r="BL43" s="41">
        <f t="shared" si="26"/>
        <v>58.192979799705526</v>
      </c>
      <c r="BM43" s="41">
        <f t="shared" si="26"/>
        <v>58.837358661107878</v>
      </c>
      <c r="BN43" s="41">
        <f t="shared" si="26"/>
        <v>59.416341121977986</v>
      </c>
      <c r="BO43" s="41">
        <f t="shared" si="26"/>
        <v>60.016164874102813</v>
      </c>
      <c r="BP43" s="41">
        <f t="shared" si="26"/>
        <v>60.667303291245886</v>
      </c>
      <c r="BQ43" s="41">
        <f t="shared" si="26"/>
        <v>61.354052739866923</v>
      </c>
      <c r="BT43"/>
    </row>
    <row r="44" spans="1:72" x14ac:dyDescent="0.25">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6.6039158293445119</v>
      </c>
      <c r="AO44" s="94">
        <f>IF($A44="Baseline",'Emissions summary'!AL44,SUMIF('Net zero emission reductions'!$A$4:$A$1448,$A$44,'Net zero emission reductions'!U$4:U$1448))</f>
        <v>6.6012485501396982</v>
      </c>
      <c r="AP44" s="94">
        <f>IF($A44="Baseline",'Emissions summary'!AM44,SUMIF('Net zero emission reductions'!$A$4:$A$1448,$A$44,'Net zero emission reductions'!V$4:V$1448))</f>
        <v>6.6001604443693616</v>
      </c>
      <c r="AQ44" s="94">
        <f>IF($A44="Baseline",'Emissions summary'!AN44,SUMIF('Net zero emission reductions'!$A$4:$A$1448,$A$44,'Net zero emission reductions'!W$4:W$1448))</f>
        <v>6.600080325977534</v>
      </c>
      <c r="AR44" s="94">
        <f>IF($A44="Baseline",'Emissions summary'!AO44,SUMIF('Net zero emission reductions'!$A$4:$A$1448,$A$44,'Net zero emission reductions'!X$4:X$1448))</f>
        <v>6.5995306968895253</v>
      </c>
      <c r="AS44" s="94">
        <f>IF($A44="Baseline",'Emissions summary'!AP44,SUMIF('Net zero emission reductions'!$A$4:$A$1448,$A$44,'Net zero emission reductions'!Y$4:Y$1448))</f>
        <v>6.598923115247441</v>
      </c>
      <c r="AT44" s="94">
        <f>IF($A44="Baseline",'Emissions summary'!AQ44,SUMIF('Net zero emission reductions'!$A$4:$A$1448,$A$44,'Net zero emission reductions'!Z$4:Z$1448))</f>
        <v>6.5981330479222331</v>
      </c>
      <c r="AU44" s="94">
        <f>IF($A44="Baseline",'Emissions summary'!AR44,SUMIF('Net zero emission reductions'!$A$4:$A$1448,$A$44,'Net zero emission reductions'!AA$4:AA$1448))</f>
        <v>6.5972188784689152</v>
      </c>
      <c r="AV44" s="94">
        <f>IF($A44="Baseline",'Emissions summary'!AS44,SUMIF('Net zero emission reductions'!$A$4:$A$1448,$A$44,'Net zero emission reductions'!AB$4:AB$1448))</f>
        <v>6.5961794681665245</v>
      </c>
      <c r="AW44" s="94">
        <f>IF($A44="Baseline",'Emissions summary'!AT44,SUMIF('Net zero emission reductions'!$A$4:$A$1448,$A$44,'Net zero emission reductions'!AC$4:AC$1448))</f>
        <v>6.5948921529508517</v>
      </c>
      <c r="AX44" s="94">
        <f>IF($A44="Baseline",'Emissions summary'!AU44,SUMIF('Net zero emission reductions'!$A$4:$A$1448,$A$44,'Net zero emission reductions'!AD$4:AD$1448))</f>
        <v>6.5933452356009754</v>
      </c>
      <c r="AY44" s="94">
        <f>IF($A44="Baseline",'Emissions summary'!AV44,SUMIF('Net zero emission reductions'!$A$4:$A$1448,$A$44,'Net zero emission reductions'!AE$4:AE$1448))</f>
        <v>6.5915972521366664</v>
      </c>
      <c r="AZ44" s="94">
        <f>IF($A44="Baseline",'Emissions summary'!AW44,SUMIF('Net zero emission reductions'!$A$4:$A$1448,$A$44,'Net zero emission reductions'!AF$4:AF$1448))</f>
        <v>6.5897942064289055</v>
      </c>
      <c r="BA44" s="94">
        <f>IF($A44="Baseline",'Emissions summary'!AX44,SUMIF('Net zero emission reductions'!$A$4:$A$1448,$A$44,'Net zero emission reductions'!AG$4:AG$1448))</f>
        <v>6.5879234496765005</v>
      </c>
      <c r="BB44" s="94">
        <f>IF($A44="Baseline",'Emissions summary'!AY44,SUMIF('Net zero emission reductions'!$A$4:$A$1448,$A$44,'Net zero emission reductions'!AH$4:AH$1448))</f>
        <v>6.5858323539455093</v>
      </c>
      <c r="BC44" s="94">
        <f>IF($A44="Baseline",'Emissions summary'!AZ44,SUMIF('Net zero emission reductions'!$A$4:$A$1448,$A$44,'Net zero emission reductions'!AI$4:AI$1448))</f>
        <v>6.5836741303606168</v>
      </c>
      <c r="BD44" s="94">
        <f>IF($A44="Baseline",'Emissions summary'!BA44,SUMIF('Net zero emission reductions'!$A$4:$A$1448,$A$44,'Net zero emission reductions'!AJ$4:AJ$1448))</f>
        <v>6.5814483062045497</v>
      </c>
      <c r="BE44" s="94">
        <f>IF($A44="Baseline",'Emissions summary'!BB44,SUMIF('Net zero emission reductions'!$A$4:$A$1448,$A$44,'Net zero emission reductions'!AK$4:AK$1448))</f>
        <v>6.5791464997715865</v>
      </c>
      <c r="BF44" s="94">
        <f>IF($A44="Baseline",'Emissions summary'!BC44,SUMIF('Net zero emission reductions'!$A$4:$A$1448,$A$44,'Net zero emission reductions'!AL$4:AL$1448))</f>
        <v>6.5768062666006832</v>
      </c>
      <c r="BG44" s="94">
        <f>IF($A44="Baseline",'Emissions summary'!BD44,SUMIF('Net zero emission reductions'!$A$4:$A$1448,$A$44,'Net zero emission reductions'!AM$4:AM$1448))</f>
        <v>6.574499252572755</v>
      </c>
      <c r="BH44" s="94">
        <f>IF($A44="Baseline",'Emissions summary'!BE44,SUMIF('Net zero emission reductions'!$A$4:$A$1448,$A$44,'Net zero emission reductions'!AN$4:AN$1448))</f>
        <v>6.5722500654070046</v>
      </c>
      <c r="BI44" s="94">
        <f>IF($A44="Baseline",'Emissions summary'!BF44,SUMIF('Net zero emission reductions'!$A$4:$A$1448,$A$44,'Net zero emission reductions'!AO$4:AO$1448))</f>
        <v>6.5699640895938574</v>
      </c>
      <c r="BJ44" s="94">
        <f>IF($A44="Baseline",'Emissions summary'!BG44,SUMIF('Net zero emission reductions'!$A$4:$A$1448,$A$44,'Net zero emission reductions'!AP$4:AP$1448))</f>
        <v>6.5677752523944619</v>
      </c>
      <c r="BK44" s="94">
        <f>IF($A44="Baseline",'Emissions summary'!BH44,SUMIF('Net zero emission reductions'!$A$4:$A$1448,$A$44,'Net zero emission reductions'!AQ$4:AQ$1448))</f>
        <v>6.5655657817639117</v>
      </c>
      <c r="BL44" s="94">
        <f>IF($A44="Baseline",'Emissions summary'!BI44,SUMIF('Net zero emission reductions'!$A$4:$A$1448,$A$44,'Net zero emission reductions'!AR$4:AR$1448))</f>
        <v>6.5633115253658172</v>
      </c>
      <c r="BM44" s="94">
        <f>IF($A44="Baseline",'Emissions summary'!BJ44,SUMIF('Net zero emission reductions'!$A$4:$A$1448,$A$44,'Net zero emission reductions'!AS$4:AS$1448))</f>
        <v>6.5610104686438113</v>
      </c>
      <c r="BN44" s="94">
        <f>IF($A44="Baseline",'Emissions summary'!BK44,SUMIF('Net zero emission reductions'!$A$4:$A$1448,$A$44,'Net zero emission reductions'!AT$4:AT$1448))</f>
        <v>6.5586614028060843</v>
      </c>
      <c r="BO44" s="94">
        <f>IF($A44="Baseline",'Emissions summary'!BL44,SUMIF('Net zero emission reductions'!$A$4:$A$1448,$A$44,'Net zero emission reductions'!AU$4:AU$1448))</f>
        <v>6.5564197188652589</v>
      </c>
      <c r="BP44" s="94">
        <f>IF($A44="Baseline",'Emissions summary'!BM44,SUMIF('Net zero emission reductions'!$A$4:$A$1448,$A$44,'Net zero emission reductions'!AV$4:AV$1448))</f>
        <v>6.5541322084476263</v>
      </c>
      <c r="BQ44" s="94">
        <f>IF($A44="Baseline",'Emissions summary'!BN44,SUMIF('Net zero emission reductions'!$A$4:$A$1448,$A$44,'Net zero emission reductions'!AW$4:AW$1448))</f>
        <v>6.5517492573399654</v>
      </c>
    </row>
    <row r="45" spans="1:72" x14ac:dyDescent="0.25">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6.0531159936457977</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5.8469995385277045</v>
      </c>
      <c r="AM45" s="94">
        <f>IF($A45="Baseline",'Emissions summary'!AJ45,SUMIF('Net zero emission reductions'!$A$4:$A$1448,$A$45,'Net zero emission reductions'!S$4:S$1448))</f>
        <v>5.3328570670982911</v>
      </c>
      <c r="AN45" s="94">
        <f>IF($A45="Baseline",'Emissions summary'!AK45,SUMIF('Net zero emission reductions'!$A$4:$A$1448,$A$45,'Net zero emission reductions'!T$4:T$1448))</f>
        <v>5.5305052186218653</v>
      </c>
      <c r="AO45" s="94">
        <f>IF($A45="Baseline",'Emissions summary'!AL45,SUMIF('Net zero emission reductions'!$A$4:$A$1448,$A$45,'Net zero emission reductions'!U$4:U$1448))</f>
        <v>5.5699505390060455</v>
      </c>
      <c r="AP45" s="94">
        <f>IF($A45="Baseline",'Emissions summary'!AM45,SUMIF('Net zero emission reductions'!$A$4:$A$1448,$A$45,'Net zero emission reductions'!V$4:V$1448))</f>
        <v>5.5082632771051259</v>
      </c>
      <c r="AQ45" s="94">
        <f>IF($A45="Baseline",'Emissions summary'!AN45,SUMIF('Net zero emission reductions'!$A$4:$A$1448,$A$45,'Net zero emission reductions'!W$4:W$1448))</f>
        <v>5.4954613111192732</v>
      </c>
      <c r="AR45" s="94">
        <f>IF($A45="Baseline",'Emissions summary'!AO45,SUMIF('Net zero emission reductions'!$A$4:$A$1448,$A$45,'Net zero emission reductions'!X$4:X$1448))</f>
        <v>5.4895549088157107</v>
      </c>
      <c r="AS45" s="94">
        <f>IF($A45="Baseline",'Emissions summary'!AP45,SUMIF('Net zero emission reductions'!$A$4:$A$1448,$A$45,'Net zero emission reductions'!Y$4:Y$1448))</f>
        <v>5.502876311043857</v>
      </c>
      <c r="AT45" s="94">
        <f>IF($A45="Baseline",'Emissions summary'!AQ45,SUMIF('Net zero emission reductions'!$A$4:$A$1448,$A$45,'Net zero emission reductions'!Z$4:Z$1448))</f>
        <v>5.5294008227549485</v>
      </c>
      <c r="AU45" s="94">
        <f>IF($A45="Baseline",'Emissions summary'!AR45,SUMIF('Net zero emission reductions'!$A$4:$A$1448,$A$45,'Net zero emission reductions'!AA$4:AA$1448))</f>
        <v>5.5691490769486753</v>
      </c>
      <c r="AV45" s="94">
        <f>IF($A45="Baseline",'Emissions summary'!AS45,SUMIF('Net zero emission reductions'!$A$4:$A$1448,$A$45,'Net zero emission reductions'!AB$4:AB$1448))</f>
        <v>5.6343159616496434</v>
      </c>
      <c r="AW45" s="94">
        <f>IF($A45="Baseline",'Emissions summary'!AT45,SUMIF('Net zero emission reductions'!$A$4:$A$1448,$A$45,'Net zero emission reductions'!AC$4:AC$1448))</f>
        <v>5.7263620636894066</v>
      </c>
      <c r="AX45" s="94">
        <f>IF($A45="Baseline",'Emissions summary'!AU45,SUMIF('Net zero emission reductions'!$A$4:$A$1448,$A$45,'Net zero emission reductions'!AD$4:AD$1448))</f>
        <v>5.8201478836882412</v>
      </c>
      <c r="AY45" s="94">
        <f>IF($A45="Baseline",'Emissions summary'!AV45,SUMIF('Net zero emission reductions'!$A$4:$A$1448,$A$45,'Net zero emission reductions'!AE$4:AE$1448))</f>
        <v>5.9201522611795623</v>
      </c>
      <c r="AZ45" s="94">
        <f>IF($A45="Baseline",'Emissions summary'!AW45,SUMIF('Net zero emission reductions'!$A$4:$A$1448,$A$45,'Net zero emission reductions'!AF$4:AF$1448))</f>
        <v>6.0278029355965561</v>
      </c>
      <c r="BA45" s="94">
        <f>IF($A45="Baseline",'Emissions summary'!AX45,SUMIF('Net zero emission reductions'!$A$4:$A$1448,$A$45,'Net zero emission reductions'!AG$4:AG$1448))</f>
        <v>6.1591279247906057</v>
      </c>
      <c r="BB45" s="94">
        <f>IF($A45="Baseline",'Emissions summary'!AY45,SUMIF('Net zero emission reductions'!$A$4:$A$1448,$A$45,'Net zero emission reductions'!AH$4:AH$1448))</f>
        <v>6.2988032889378589</v>
      </c>
      <c r="BC45" s="94">
        <f>IF($A45="Baseline",'Emissions summary'!AZ45,SUMIF('Net zero emission reductions'!$A$4:$A$1448,$A$45,'Net zero emission reductions'!AI$4:AI$1448))</f>
        <v>6.4471722874234016</v>
      </c>
      <c r="BD45" s="94">
        <f>IF($A45="Baseline",'Emissions summary'!BA45,SUMIF('Net zero emission reductions'!$A$4:$A$1448,$A$45,'Net zero emission reductions'!AJ$4:AJ$1448))</f>
        <v>6.6054716241112033</v>
      </c>
      <c r="BE45" s="94">
        <f>IF($A45="Baseline",'Emissions summary'!BB45,SUMIF('Net zero emission reductions'!$A$4:$A$1448,$A$45,'Net zero emission reductions'!AK$4:AK$1448))</f>
        <v>6.7699808220695505</v>
      </c>
      <c r="BF45" s="94">
        <f>IF($A45="Baseline",'Emissions summary'!BC45,SUMIF('Net zero emission reductions'!$A$4:$A$1448,$A$45,'Net zero emission reductions'!AL$4:AL$1448))</f>
        <v>6.9329471693017686</v>
      </c>
      <c r="BG45" s="94">
        <f>IF($A45="Baseline",'Emissions summary'!BD45,SUMIF('Net zero emission reductions'!$A$4:$A$1448,$A$45,'Net zero emission reductions'!AM$4:AM$1448))</f>
        <v>7.09146733224327</v>
      </c>
      <c r="BH45" s="94">
        <f>IF($A45="Baseline",'Emissions summary'!BE45,SUMIF('Net zero emission reductions'!$A$4:$A$1448,$A$45,'Net zero emission reductions'!AN$4:AN$1448))</f>
        <v>7.2695505645666412</v>
      </c>
      <c r="BI45" s="94">
        <f>IF($A45="Baseline",'Emissions summary'!BF45,SUMIF('Net zero emission reductions'!$A$4:$A$1448,$A$45,'Net zero emission reductions'!AO$4:AO$1448))</f>
        <v>7.4392236626524921</v>
      </c>
      <c r="BJ45" s="94">
        <f>IF($A45="Baseline",'Emissions summary'!BG45,SUMIF('Net zero emission reductions'!$A$4:$A$1448,$A$45,'Net zero emission reductions'!AP$4:AP$1448))</f>
        <v>7.6139905106384447</v>
      </c>
      <c r="BK45" s="94">
        <f>IF($A45="Baseline",'Emissions summary'!BH45,SUMIF('Net zero emission reductions'!$A$4:$A$1448,$A$45,'Net zero emission reductions'!AQ$4:AQ$1448))</f>
        <v>7.7969452276275977</v>
      </c>
      <c r="BL45" s="94">
        <f>IF($A45="Baseline",'Emissions summary'!BI45,SUMIF('Net zero emission reductions'!$A$4:$A$1448,$A$45,'Net zero emission reductions'!AR$4:AR$1448))</f>
        <v>7.9886744671237206</v>
      </c>
      <c r="BM45" s="94">
        <f>IF($A45="Baseline",'Emissions summary'!BJ45,SUMIF('Net zero emission reductions'!$A$4:$A$1448,$A$45,'Net zero emission reductions'!AS$4:AS$1448))</f>
        <v>8.1897052653424094</v>
      </c>
      <c r="BN45" s="94">
        <f>IF($A45="Baseline",'Emissions summary'!BK45,SUMIF('Net zero emission reductions'!$A$4:$A$1448,$A$45,'Net zero emission reductions'!AT$4:AT$1448))</f>
        <v>8.380647374764246</v>
      </c>
      <c r="BO45" s="94">
        <f>IF($A45="Baseline",'Emissions summary'!BL45,SUMIF('Net zero emission reductions'!$A$4:$A$1448,$A$45,'Net zero emission reductions'!AU$4:AU$1448))</f>
        <v>8.5807117805447994</v>
      </c>
      <c r="BP45" s="94">
        <f>IF($A45="Baseline",'Emissions summary'!BM45,SUMIF('Net zero emission reductions'!$A$4:$A$1448,$A$45,'Net zero emission reductions'!AV$4:AV$1448))</f>
        <v>8.7968321813269839</v>
      </c>
      <c r="BQ45" s="94">
        <f>IF($A45="Baseline",'Emissions summary'!BN45,SUMIF('Net zero emission reductions'!$A$4:$A$1448,$A$45,'Net zero emission reductions'!AW$4:AW$1448))</f>
        <v>9.0259125725836089</v>
      </c>
    </row>
    <row r="46" spans="1:72" x14ac:dyDescent="0.25">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2.9684611408468315</v>
      </c>
      <c r="AO46" s="27">
        <f>'Net zero emission reductions'!U1465</f>
        <v>2.9883739464507562</v>
      </c>
      <c r="AP46" s="27">
        <f>'Net zero emission reductions'!V1465</f>
        <v>2.9964972950083832</v>
      </c>
      <c r="AQ46" s="27">
        <f>'Net zero emission reductions'!W1465</f>
        <v>2.9970954258523137</v>
      </c>
      <c r="AR46" s="27">
        <f>'Net zero emission reductions'!X1465</f>
        <v>3.0011987297599263</v>
      </c>
      <c r="AS46" s="27">
        <f>'Net zero emission reductions'!Y1465</f>
        <v>3.0057346835158967</v>
      </c>
      <c r="AT46" s="27">
        <f>'Net zero emission reductions'!Z1465</f>
        <v>3.0116330000597751</v>
      </c>
      <c r="AU46" s="27">
        <f>'Net zero emission reductions'!AA1465</f>
        <v>3.0184578118680414</v>
      </c>
      <c r="AV46" s="27">
        <f>'Net zero emission reductions'!AB1465</f>
        <v>3.0262176201613911</v>
      </c>
      <c r="AW46" s="27">
        <f>'Net zero emission reductions'!AC1465</f>
        <v>3.0358281842127273</v>
      </c>
      <c r="AX46" s="27">
        <f>'Net zero emission reductions'!AD1465</f>
        <v>3.0473768306453319</v>
      </c>
      <c r="AY46" s="27">
        <f>'Net zero emission reductions'!AE1465</f>
        <v>3.0604265536967552</v>
      </c>
      <c r="AZ46" s="27">
        <f>'Net zero emission reductions'!AF1465</f>
        <v>3.0738873487304446</v>
      </c>
      <c r="BA46" s="27">
        <f>'Net zero emission reductions'!AG1465</f>
        <v>3.0878536464752222</v>
      </c>
      <c r="BB46" s="27">
        <f>'Net zero emission reductions'!AH1465</f>
        <v>3.1034649040875801</v>
      </c>
      <c r="BC46" s="27">
        <f>'Net zero emission reductions'!AI1465</f>
        <v>3.1195773105496314</v>
      </c>
      <c r="BD46" s="27">
        <f>'Net zero emission reductions'!AJ1465</f>
        <v>3.1361943949734403</v>
      </c>
      <c r="BE46" s="27">
        <f>'Net zero emission reductions'!AK1465</f>
        <v>3.1533787317143176</v>
      </c>
      <c r="BF46" s="27">
        <f>'Net zero emission reductions'!AL1465</f>
        <v>3.1708499466197355</v>
      </c>
      <c r="BG46" s="27">
        <f>'Net zero emission reductions'!AM1465</f>
        <v>3.1880731611151454</v>
      </c>
      <c r="BH46" s="27">
        <f>'Net zero emission reductions'!AN1465</f>
        <v>3.204864664125997</v>
      </c>
      <c r="BI46" s="27">
        <f>'Net zero emission reductions'!AO1465</f>
        <v>3.2219308159935354</v>
      </c>
      <c r="BJ46" s="27">
        <f>'Net zero emission reductions'!AP1465</f>
        <v>3.2382717710654783</v>
      </c>
      <c r="BK46" s="27">
        <f>'Net zero emission reductions'!AQ1465</f>
        <v>3.2547667668178186</v>
      </c>
      <c r="BL46" s="27">
        <f>'Net zero emission reductions'!AR1465</f>
        <v>3.2715961146249932</v>
      </c>
      <c r="BM46" s="27">
        <f>'Net zero emission reductions'!AS1465</f>
        <v>3.2887748543333002</v>
      </c>
      <c r="BN46" s="27">
        <f>'Net zero emission reductions'!AT1465</f>
        <v>3.3063120102834809</v>
      </c>
      <c r="BO46" s="27">
        <f>'Net zero emission reductions'!AU1465</f>
        <v>3.3230474973140525</v>
      </c>
      <c r="BP46" s="27">
        <f>'Net zero emission reductions'!AV1465</f>
        <v>3.3401251059052477</v>
      </c>
      <c r="BQ46" s="27">
        <f>'Net zero emission reductions'!AW1465</f>
        <v>3.3579152352943518</v>
      </c>
    </row>
    <row r="47" spans="1:72" x14ac:dyDescent="0.25">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35.397528140833231</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32.952568766590439</v>
      </c>
      <c r="AM47" s="94">
        <f>IF($A47="Baseline",'Emissions summary'!AJ47,SUMIF('Net zero emission reductions'!$A$4:$A$1448,$A$47,'Net zero emission reductions'!S$4:S$1448))</f>
        <v>30.352574879394286</v>
      </c>
      <c r="AN47" s="94">
        <f>IF($A47="Baseline",'Emissions summary'!AK47,SUMIF('Net zero emission reductions'!$A$4:$A$1448,$A$47,'Net zero emission reductions'!T$4:T$1448))</f>
        <v>31.136125879010205</v>
      </c>
      <c r="AO47" s="94">
        <f>IF($A47="Baseline",'Emissions summary'!AL47,SUMIF('Net zero emission reductions'!$A$4:$A$1448,$A$47,'Net zero emission reductions'!U$4:U$1448))</f>
        <v>31.189811602486195</v>
      </c>
      <c r="AP47" s="94">
        <f>IF($A47="Baseline",'Emissions summary'!AM47,SUMIF('Net zero emission reductions'!$A$4:$A$1448,$A$47,'Net zero emission reductions'!V$4:V$1448))</f>
        <v>30.792714770405968</v>
      </c>
      <c r="AQ47" s="94">
        <f>IF($A47="Baseline",'Emissions summary'!AN47,SUMIF('Net zero emission reductions'!$A$4:$A$1448,$A$47,'Net zero emission reductions'!W$4:W$1448))</f>
        <v>30.625964767652828</v>
      </c>
      <c r="AR47" s="94">
        <f>IF($A47="Baseline",'Emissions summary'!AO47,SUMIF('Net zero emission reductions'!$A$4:$A$1448,$A$47,'Net zero emission reductions'!X$4:X$1448))</f>
        <v>30.496037075008893</v>
      </c>
      <c r="AS47" s="94">
        <f>IF($A47="Baseline",'Emissions summary'!AP47,SUMIF('Net zero emission reductions'!$A$4:$A$1448,$A$47,'Net zero emission reductions'!Y$4:Y$1448))</f>
        <v>30.449212779263561</v>
      </c>
      <c r="AT47" s="94">
        <f>IF($A47="Baseline",'Emissions summary'!AQ47,SUMIF('Net zero emission reductions'!$A$4:$A$1448,$A$47,'Net zero emission reductions'!Z$4:Z$1448))</f>
        <v>30.457915165497088</v>
      </c>
      <c r="AU47" s="94">
        <f>IF($A47="Baseline",'Emissions summary'!AR47,SUMIF('Net zero emission reductions'!$A$4:$A$1448,$A$47,'Net zero emission reductions'!AA$4:AA$1448))</f>
        <v>30.521093776780724</v>
      </c>
      <c r="AV47" s="94">
        <f>IF($A47="Baseline",'Emissions summary'!AS47,SUMIF('Net zero emission reductions'!$A$4:$A$1448,$A$47,'Net zero emission reductions'!AB$4:AB$1448))</f>
        <v>30.69033165028311</v>
      </c>
      <c r="AW47" s="94">
        <f>IF($A47="Baseline",'Emissions summary'!AT47,SUMIF('Net zero emission reductions'!$A$4:$A$1448,$A$47,'Net zero emission reductions'!AC$4:AC$1448))</f>
        <v>30.9700464196737</v>
      </c>
      <c r="AX47" s="94">
        <f>IF($A47="Baseline",'Emissions summary'!AU47,SUMIF('Net zero emission reductions'!$A$4:$A$1448,$A$47,'Net zero emission reductions'!AD$4:AD$1448))</f>
        <v>31.162810639523787</v>
      </c>
      <c r="AY47" s="94">
        <f>IF($A47="Baseline",'Emissions summary'!AV47,SUMIF('Net zero emission reductions'!$A$4:$A$1448,$A$47,'Net zero emission reductions'!AE$4:AE$1448))</f>
        <v>31.37022126812597</v>
      </c>
      <c r="AZ47" s="94">
        <f>IF($A47="Baseline",'Emissions summary'!AW47,SUMIF('Net zero emission reductions'!$A$4:$A$1448,$A$47,'Net zero emission reductions'!AF$4:AF$1448))</f>
        <v>31.597206640230446</v>
      </c>
      <c r="BA47" s="94">
        <f>IF($A47="Baseline",'Emissions summary'!AX47,SUMIF('Net zero emission reductions'!$A$4:$A$1448,$A$47,'Net zero emission reductions'!AG$4:AG$1448))</f>
        <v>31.908041495025813</v>
      </c>
      <c r="BB47" s="94">
        <f>IF($A47="Baseline",'Emissions summary'!AY47,SUMIF('Net zero emission reductions'!$A$4:$A$1448,$A$47,'Net zero emission reductions'!AH$4:AH$1448))</f>
        <v>32.237258139304153</v>
      </c>
      <c r="BC47" s="94">
        <f>IF($A47="Baseline",'Emissions summary'!AZ47,SUMIF('Net zero emission reductions'!$A$4:$A$1448,$A$47,'Net zero emission reductions'!AI$4:AI$1448))</f>
        <v>32.584957542088127</v>
      </c>
      <c r="BD47" s="94">
        <f>IF($A47="Baseline",'Emissions summary'!BA47,SUMIF('Net zero emission reductions'!$A$4:$A$1448,$A$47,'Net zero emission reductions'!AJ$4:AJ$1448))</f>
        <v>32.954372854198482</v>
      </c>
      <c r="BE47" s="94">
        <f>IF($A47="Baseline",'Emissions summary'!BB47,SUMIF('Net zero emission reductions'!$A$4:$A$1448,$A$47,'Net zero emission reductions'!AK$4:AK$1448))</f>
        <v>33.328979551415081</v>
      </c>
      <c r="BF47" s="94">
        <f>IF($A47="Baseline",'Emissions summary'!BC47,SUMIF('Net zero emission reductions'!$A$4:$A$1448,$A$47,'Net zero emission reductions'!AL$4:AL$1448))</f>
        <v>33.677643638601758</v>
      </c>
      <c r="BG47" s="94">
        <f>IF($A47="Baseline",'Emissions summary'!BD47,SUMIF('Net zero emission reductions'!$A$4:$A$1448,$A$47,'Net zero emission reductions'!AM$4:AM$1448))</f>
        <v>33.98925455994916</v>
      </c>
      <c r="BH47" s="94">
        <f>IF($A47="Baseline",'Emissions summary'!BE47,SUMIF('Net zero emission reductions'!$A$4:$A$1448,$A$47,'Net zero emission reductions'!AN$4:AN$1448))</f>
        <v>34.421596132641952</v>
      </c>
      <c r="BI47" s="94">
        <f>IF($A47="Baseline",'Emissions summary'!BF47,SUMIF('Net zero emission reductions'!$A$4:$A$1448,$A$47,'Net zero emission reductions'!AO$4:AO$1448))</f>
        <v>34.805800252846971</v>
      </c>
      <c r="BJ47" s="94">
        <f>IF($A47="Baseline",'Emissions summary'!BG47,SUMIF('Net zero emission reductions'!$A$4:$A$1448,$A$47,'Net zero emission reductions'!AP$4:AP$1448))</f>
        <v>35.192404672900388</v>
      </c>
      <c r="BK47" s="94">
        <f>IF($A47="Baseline",'Emissions summary'!BH47,SUMIF('Net zero emission reductions'!$A$4:$A$1448,$A$47,'Net zero emission reductions'!AQ$4:AQ$1448))</f>
        <v>35.591900929565313</v>
      </c>
      <c r="BL47" s="94">
        <f>IF($A47="Baseline",'Emissions summary'!BI47,SUMIF('Net zero emission reductions'!$A$4:$A$1448,$A$47,'Net zero emission reductions'!AR$4:AR$1448))</f>
        <v>36.005088417570491</v>
      </c>
      <c r="BM47" s="94">
        <f>IF($A47="Baseline",'Emissions summary'!BJ47,SUMIF('Net zero emission reductions'!$A$4:$A$1448,$A$47,'Net zero emission reductions'!AS$4:AS$1448))</f>
        <v>36.432426942059116</v>
      </c>
      <c r="BN47" s="94">
        <f>IF($A47="Baseline",'Emissions summary'!BK47,SUMIF('Net zero emission reductions'!$A$4:$A$1448,$A$47,'Net zero emission reductions'!AT$4:AT$1448))</f>
        <v>36.80414734768619</v>
      </c>
      <c r="BO47" s="94">
        <f>IF($A47="Baseline",'Emissions summary'!BL47,SUMIF('Net zero emission reductions'!$A$4:$A$1448,$A$47,'Net zero emission reductions'!AU$4:AU$1448))</f>
        <v>37.188281035231974</v>
      </c>
      <c r="BP47" s="94">
        <f>IF($A47="Baseline",'Emissions summary'!BM47,SUMIF('Net zero emission reductions'!$A$4:$A$1448,$A$47,'Net zero emission reductions'!AV$4:AV$1448))</f>
        <v>37.607377097710554</v>
      </c>
      <c r="BQ47" s="94">
        <f>IF($A47="Baseline",'Emissions summary'!BN47,SUMIF('Net zero emission reductions'!$A$4:$A$1448,$A$47,'Net zero emission reductions'!AW$4:AW$1448))</f>
        <v>38.048507121084789</v>
      </c>
    </row>
    <row r="48" spans="1:72" x14ac:dyDescent="0.25">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75" x14ac:dyDescent="0.25">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6.6159271131948438</v>
      </c>
      <c r="AF49" s="41">
        <f t="shared" ref="AF49:BQ49" si="32">SUM(AF50:AF51)</f>
        <v>6.5985117259102442</v>
      </c>
      <c r="AG49" s="41">
        <f t="shared" si="32"/>
        <v>6.6034108162416469</v>
      </c>
      <c r="AH49" s="41">
        <f t="shared" si="32"/>
        <v>6.5718769479322932</v>
      </c>
      <c r="AI49" s="41">
        <f t="shared" si="32"/>
        <v>6.5185214490709145</v>
      </c>
      <c r="AJ49" s="41">
        <f t="shared" si="32"/>
        <v>6.4445703159865921</v>
      </c>
      <c r="AK49" s="41">
        <f t="shared" si="32"/>
        <v>6.3913491075327151</v>
      </c>
      <c r="AL49" s="41">
        <f t="shared" si="32"/>
        <v>6.3428476696520839</v>
      </c>
      <c r="AM49" s="41">
        <f t="shared" si="32"/>
        <v>5.9596236056918617</v>
      </c>
      <c r="AN49" s="41">
        <f t="shared" si="32"/>
        <v>6.0849314688068858</v>
      </c>
      <c r="AO49" s="41">
        <f t="shared" si="32"/>
        <v>6.099926316341949</v>
      </c>
      <c r="AP49" s="41">
        <f t="shared" si="32"/>
        <v>6.0458812426832145</v>
      </c>
      <c r="AQ49" s="41">
        <f t="shared" si="32"/>
        <v>6.0273255254742555</v>
      </c>
      <c r="AR49" s="41">
        <f t="shared" si="32"/>
        <v>6.014747884404124</v>
      </c>
      <c r="AS49" s="41">
        <f t="shared" si="32"/>
        <v>6.0149509352656141</v>
      </c>
      <c r="AT49" s="41">
        <f t="shared" si="32"/>
        <v>6.0237880206383023</v>
      </c>
      <c r="AU49" s="41">
        <f t="shared" si="32"/>
        <v>6.041144280875832</v>
      </c>
      <c r="AV49" s="41">
        <f t="shared" si="32"/>
        <v>6.0750957547847673</v>
      </c>
      <c r="AW49" s="41">
        <f t="shared" si="32"/>
        <v>6.1264749886668142</v>
      </c>
      <c r="AX49" s="41">
        <f t="shared" si="32"/>
        <v>6.1696291535779437</v>
      </c>
      <c r="AY49" s="41">
        <f t="shared" si="32"/>
        <v>6.2157307928898646</v>
      </c>
      <c r="AZ49" s="41">
        <f t="shared" si="32"/>
        <v>6.2655940786143542</v>
      </c>
      <c r="BA49" s="41">
        <f t="shared" si="32"/>
        <v>6.3294512519559909</v>
      </c>
      <c r="BB49" s="41">
        <f t="shared" si="32"/>
        <v>6.3971431449611957</v>
      </c>
      <c r="BC49" s="41">
        <f t="shared" si="32"/>
        <v>6.4687534916230014</v>
      </c>
      <c r="BD49" s="41">
        <f t="shared" si="32"/>
        <v>6.5448865604032465</v>
      </c>
      <c r="BE49" s="41">
        <f t="shared" si="32"/>
        <v>6.6229802842032877</v>
      </c>
      <c r="BF49" s="41">
        <f t="shared" si="32"/>
        <v>6.6980692284470633</v>
      </c>
      <c r="BG49" s="41">
        <f t="shared" si="32"/>
        <v>6.7683446488372248</v>
      </c>
      <c r="BH49" s="41">
        <f t="shared" si="32"/>
        <v>6.8552576111786161</v>
      </c>
      <c r="BI49" s="41">
        <f t="shared" si="32"/>
        <v>6.9353005698530605</v>
      </c>
      <c r="BJ49" s="41">
        <f t="shared" si="32"/>
        <v>7.0167124091099637</v>
      </c>
      <c r="BK49" s="41">
        <f t="shared" si="32"/>
        <v>7.1012976389833939</v>
      </c>
      <c r="BL49" s="41">
        <f t="shared" si="32"/>
        <v>7.1892673110606848</v>
      </c>
      <c r="BM49" s="41">
        <f t="shared" si="32"/>
        <v>7.2807797708233819</v>
      </c>
      <c r="BN49" s="41">
        <f t="shared" si="32"/>
        <v>7.3642343140308464</v>
      </c>
      <c r="BO49" s="41">
        <f t="shared" si="32"/>
        <v>7.4509933639497961</v>
      </c>
      <c r="BP49" s="41">
        <f t="shared" si="32"/>
        <v>7.5449930688608617</v>
      </c>
      <c r="BQ49" s="41">
        <f t="shared" si="32"/>
        <v>7.6441980339397944</v>
      </c>
      <c r="BT49"/>
    </row>
    <row r="50" spans="1:75" x14ac:dyDescent="0.25">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6.2677893680252641</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6.2219605366729409</v>
      </c>
      <c r="AI50" s="94">
        <f>IF($A50="Baseline",'Emissions summary'!AF50,SUMIF('Net zero emission reductions'!$A$4:$A$1448,$A$50,'Net zero emission reductions'!O$4:O$1448))</f>
        <v>6.1699888782464063</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5.9998429802554369</v>
      </c>
      <c r="AM50" s="94">
        <f>IF($A50="Baseline",'Emissions summary'!AJ50,SUMIF('Net zero emission reductions'!$A$4:$A$1448,$A$50,'Net zero emission reductions'!S$4:S$1448))</f>
        <v>5.6341572384007641</v>
      </c>
      <c r="AN50" s="94">
        <f>IF($A50="Baseline",'Emissions summary'!AK50,SUMIF('Net zero emission reductions'!$A$4:$A$1448,$A$50,'Net zero emission reductions'!T$4:T$1448))</f>
        <v>5.7536279331621945</v>
      </c>
      <c r="AO50" s="94">
        <f>IF($A50="Baseline",'Emissions summary'!AL50,SUMIF('Net zero emission reductions'!$A$4:$A$1448,$A$50,'Net zero emission reductions'!U$4:U$1448))</f>
        <v>5.7665353616177137</v>
      </c>
      <c r="AP50" s="94">
        <f>IF($A50="Baseline",'Emissions summary'!AM50,SUMIF('Net zero emission reductions'!$A$4:$A$1448,$A$50,'Net zero emission reductions'!V$4:V$1448))</f>
        <v>5.714298983973098</v>
      </c>
      <c r="AQ50" s="94">
        <f>IF($A50="Baseline",'Emissions summary'!AN50,SUMIF('Net zero emission reductions'!$A$4:$A$1448,$A$50,'Net zero emission reductions'!W$4:W$1448))</f>
        <v>5.6961252345939535</v>
      </c>
      <c r="AR50" s="94">
        <f>IF($A50="Baseline",'Emissions summary'!AO50,SUMIF('Net zero emission reductions'!$A$4:$A$1448,$A$50,'Net zero emission reductions'!X$4:X$1448))</f>
        <v>5.683570645333341</v>
      </c>
      <c r="AS50" s="94">
        <f>IF($A50="Baseline",'Emissions summary'!AP50,SUMIF('Net zero emission reductions'!$A$4:$A$1448,$A$50,'Net zero emission reductions'!Y$4:Y$1448))</f>
        <v>5.6831184511450008</v>
      </c>
      <c r="AT50" s="94">
        <f>IF($A50="Baseline",'Emissions summary'!AQ50,SUMIF('Net zero emission reductions'!$A$4:$A$1448,$A$50,'Net zero emission reductions'!Z$4:Z$1448))</f>
        <v>5.6907977474598326</v>
      </c>
      <c r="AU50" s="94">
        <f>IF($A50="Baseline",'Emissions summary'!AR50,SUMIF('Net zero emission reductions'!$A$4:$A$1448,$A$50,'Net zero emission reductions'!AA$4:AA$1448))</f>
        <v>5.7065080114889595</v>
      </c>
      <c r="AV50" s="94">
        <f>IF($A50="Baseline",'Emissions summary'!AS50,SUMIF('Net zero emission reductions'!$A$4:$A$1448,$A$50,'Net zero emission reductions'!AB$4:AB$1448))</f>
        <v>5.7379042648902425</v>
      </c>
      <c r="AW50" s="94">
        <f>IF($A50="Baseline",'Emissions summary'!AT50,SUMIF('Net zero emission reductions'!$A$4:$A$1448,$A$50,'Net zero emission reductions'!AC$4:AC$1448))</f>
        <v>5.7857370463540168</v>
      </c>
      <c r="AX50" s="94">
        <f>IF($A50="Baseline",'Emissions summary'!AU50,SUMIF('Net zero emission reductions'!$A$4:$A$1448,$A$50,'Net zero emission reductions'!AD$4:AD$1448))</f>
        <v>5.825217824639112</v>
      </c>
      <c r="AY50" s="94">
        <f>IF($A50="Baseline",'Emissions summary'!AV50,SUMIF('Net zero emission reductions'!$A$4:$A$1448,$A$50,'Net zero emission reductions'!AE$4:AE$1448))</f>
        <v>5.8673797111479669</v>
      </c>
      <c r="AZ50" s="94">
        <f>IF($A50="Baseline",'Emissions summary'!AW50,SUMIF('Net zero emission reductions'!$A$4:$A$1448,$A$50,'Net zero emission reductions'!AF$4:AF$1448))</f>
        <v>5.9130252542165795</v>
      </c>
      <c r="BA50" s="94">
        <f>IF($A50="Baseline",'Emissions summary'!AX50,SUMIF('Net zero emission reductions'!$A$4:$A$1448,$A$50,'Net zero emission reductions'!AG$4:AG$1448))</f>
        <v>5.9718304681326408</v>
      </c>
      <c r="BB50" s="94">
        <f>IF($A50="Baseline",'Emissions summary'!AY50,SUMIF('Net zero emission reductions'!$A$4:$A$1448,$A$50,'Net zero emission reductions'!AH$4:AH$1448))</f>
        <v>6.0341255201416351</v>
      </c>
      <c r="BC50" s="94">
        <f>IF($A50="Baseline",'Emissions summary'!AZ50,SUMIF('Net zero emission reductions'!$A$4:$A$1448,$A$50,'Net zero emission reductions'!AI$4:AI$1448))</f>
        <v>6.1000217928334282</v>
      </c>
      <c r="BD50" s="94">
        <f>IF($A50="Baseline",'Emissions summary'!BA50,SUMIF('Net zero emission reductions'!$A$4:$A$1448,$A$50,'Net zero emission reductions'!AJ$4:AJ$1448))</f>
        <v>6.1700807665409645</v>
      </c>
      <c r="BE50" s="94">
        <f>IF($A50="Baseline",'Emissions summary'!BB50,SUMIF('Net zero emission reductions'!$A$4:$A$1448,$A$50,'Net zero emission reductions'!AK$4:AK$1448))</f>
        <v>6.2418665701870495</v>
      </c>
      <c r="BF50" s="94">
        <f>IF($A50="Baseline",'Emissions summary'!BC50,SUMIF('Net zero emission reductions'!$A$4:$A$1448,$A$50,'Net zero emission reductions'!AL$4:AL$1448))</f>
        <v>6.3106909179149477</v>
      </c>
      <c r="BG50" s="94">
        <f>IF($A50="Baseline",'Emissions summary'!BD50,SUMIF('Net zero emission reductions'!$A$4:$A$1448,$A$50,'Net zero emission reductions'!AM$4:AM$1448))</f>
        <v>6.3748636975717812</v>
      </c>
      <c r="BH50" s="94">
        <f>IF($A50="Baseline",'Emissions summary'!BE50,SUMIF('Net zero emission reductions'!$A$4:$A$1448,$A$50,'Net zero emission reductions'!AN$4:AN$1448))</f>
        <v>6.4550139984913697</v>
      </c>
      <c r="BI50" s="94">
        <f>IF($A50="Baseline",'Emissions summary'!BF50,SUMIF('Net zero emission reductions'!$A$4:$A$1448,$A$50,'Net zero emission reductions'!AO$4:AO$1448))</f>
        <v>6.5285749628904597</v>
      </c>
      <c r="BJ50" s="94">
        <f>IF($A50="Baseline",'Emissions summary'!BG50,SUMIF('Net zero emission reductions'!$A$4:$A$1448,$A$50,'Net zero emission reductions'!AP$4:AP$1448))</f>
        <v>6.6033541115349657</v>
      </c>
      <c r="BK50" s="94">
        <f>IF($A50="Baseline",'Emissions summary'!BH50,SUMIF('Net zero emission reductions'!$A$4:$A$1448,$A$50,'Net zero emission reductions'!AQ$4:AQ$1448))</f>
        <v>6.6810188509302337</v>
      </c>
      <c r="BL50" s="94">
        <f>IF($A50="Baseline",'Emissions summary'!BI50,SUMIF('Net zero emission reductions'!$A$4:$A$1448,$A$50,'Net zero emission reductions'!AR$4:AR$1448))</f>
        <v>6.7617537677145672</v>
      </c>
      <c r="BM50" s="94">
        <f>IF($A50="Baseline",'Emissions summary'!BJ50,SUMIF('Net zero emission reductions'!$A$4:$A$1448,$A$50,'Net zero emission reductions'!AS$4:AS$1448))</f>
        <v>6.8456985053566228</v>
      </c>
      <c r="BN50" s="94">
        <f>IF($A50="Baseline",'Emissions summary'!BK50,SUMIF('Net zero emission reductions'!$A$4:$A$1448,$A$50,'Net zero emission reductions'!AT$4:AT$1448))</f>
        <v>6.9219210115821639</v>
      </c>
      <c r="BO50" s="94">
        <f>IF($A50="Baseline",'Emissions summary'!BL50,SUMIF('Net zero emission reductions'!$A$4:$A$1448,$A$50,'Net zero emission reductions'!AU$4:AU$1448))</f>
        <v>7.0011609835942723</v>
      </c>
      <c r="BP50" s="94">
        <f>IF($A50="Baseline",'Emissions summary'!BM50,SUMIF('Net zero emission reductions'!$A$4:$A$1448,$A$50,'Net zero emission reductions'!AV$4:AV$1448))</f>
        <v>7.0870758667338585</v>
      </c>
      <c r="BQ50" s="94">
        <f>IF($A50="Baseline",'Emissions summary'!BN50,SUMIF('Net zero emission reductions'!$A$4:$A$1448,$A$50,'Net zero emission reductions'!AW$4:AW$1448))</f>
        <v>7.1777242899850053</v>
      </c>
    </row>
    <row r="51" spans="1:75" x14ac:dyDescent="0.25">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0.34991641125935208</v>
      </c>
      <c r="AI51" s="94">
        <f>IF($A51="Baseline",'Emissions summary'!AF51,SUMIF('Net zero emission reductions'!$A$4:$A$1448,$A$51,'Net zero emission reductions'!O$4:O$1448))</f>
        <v>0.34853257082450817</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0.32546636729109713</v>
      </c>
      <c r="AN51" s="94">
        <f>IF($A51="Baseline",'Emissions summary'!AK51,SUMIF('Net zero emission reductions'!$A$4:$A$1448,$A$51,'Net zero emission reductions'!T$4:T$1448))</f>
        <v>0.33130353564469128</v>
      </c>
      <c r="AO51" s="94">
        <f>IF($A51="Baseline",'Emissions summary'!AL51,SUMIF('Net zero emission reductions'!$A$4:$A$1448,$A$51,'Net zero emission reductions'!U$4:U$1448))</f>
        <v>0.33339095472423536</v>
      </c>
      <c r="AP51" s="94">
        <f>IF($A51="Baseline",'Emissions summary'!AM51,SUMIF('Net zero emission reductions'!$A$4:$A$1448,$A$51,'Net zero emission reductions'!V$4:V$1448))</f>
        <v>0.3315822587101166</v>
      </c>
      <c r="AQ51" s="94">
        <f>IF($A51="Baseline",'Emissions summary'!AN51,SUMIF('Net zero emission reductions'!$A$4:$A$1448,$A$51,'Net zero emission reductions'!W$4:W$1448))</f>
        <v>0.33120029088030212</v>
      </c>
      <c r="AR51" s="94">
        <f>IF($A51="Baseline",'Emissions summary'!AO51,SUMIF('Net zero emission reductions'!$A$4:$A$1448,$A$51,'Net zero emission reductions'!X$4:X$1448))</f>
        <v>0.33117723907078261</v>
      </c>
      <c r="AS51" s="94">
        <f>IF($A51="Baseline",'Emissions summary'!AP51,SUMIF('Net zero emission reductions'!$A$4:$A$1448,$A$51,'Net zero emission reductions'!Y$4:Y$1448))</f>
        <v>0.33183248412061317</v>
      </c>
      <c r="AT51" s="94">
        <f>IF($A51="Baseline",'Emissions summary'!AQ51,SUMIF('Net zero emission reductions'!$A$4:$A$1448,$A$51,'Net zero emission reductions'!Z$4:Z$1448))</f>
        <v>0.33299027317847008</v>
      </c>
      <c r="AU51" s="94">
        <f>IF($A51="Baseline",'Emissions summary'!AR51,SUMIF('Net zero emission reductions'!$A$4:$A$1448,$A$51,'Net zero emission reductions'!AA$4:AA$1448))</f>
        <v>0.33463626938687235</v>
      </c>
      <c r="AV51" s="94">
        <f>IF($A51="Baseline",'Emissions summary'!AS51,SUMIF('Net zero emission reductions'!$A$4:$A$1448,$A$51,'Net zero emission reductions'!AB$4:AB$1448))</f>
        <v>0.33719148989452452</v>
      </c>
      <c r="AW51" s="94">
        <f>IF($A51="Baseline",'Emissions summary'!AT51,SUMIF('Net zero emission reductions'!$A$4:$A$1448,$A$51,'Net zero emission reductions'!AC$4:AC$1448))</f>
        <v>0.34073794231279708</v>
      </c>
      <c r="AX51" s="94">
        <f>IF($A51="Baseline",'Emissions summary'!AU51,SUMIF('Net zero emission reductions'!$A$4:$A$1448,$A$51,'Net zero emission reductions'!AD$4:AD$1448))</f>
        <v>0.34441132893883203</v>
      </c>
      <c r="AY51" s="94">
        <f>IF($A51="Baseline",'Emissions summary'!AV51,SUMIF('Net zero emission reductions'!$A$4:$A$1448,$A$51,'Net zero emission reductions'!AE$4:AE$1448))</f>
        <v>0.34835108174189777</v>
      </c>
      <c r="AZ51" s="94">
        <f>IF($A51="Baseline",'Emissions summary'!AW51,SUMIF('Net zero emission reductions'!$A$4:$A$1448,$A$51,'Net zero emission reductions'!AF$4:AF$1448))</f>
        <v>0.35256882439777515</v>
      </c>
      <c r="BA51" s="94">
        <f>IF($A51="Baseline",'Emissions summary'!AX51,SUMIF('Net zero emission reductions'!$A$4:$A$1448,$A$51,'Net zero emission reductions'!AG$4:AG$1448))</f>
        <v>0.35762078382334961</v>
      </c>
      <c r="BB51" s="94">
        <f>IF($A51="Baseline",'Emissions summary'!AY51,SUMIF('Net zero emission reductions'!$A$4:$A$1448,$A$51,'Net zero emission reductions'!AH$4:AH$1448))</f>
        <v>0.36301762481956046</v>
      </c>
      <c r="BC51" s="94">
        <f>IF($A51="Baseline",'Emissions summary'!AZ51,SUMIF('Net zero emission reductions'!$A$4:$A$1448,$A$51,'Net zero emission reductions'!AI$4:AI$1448))</f>
        <v>0.36873169878957301</v>
      </c>
      <c r="BD51" s="94">
        <f>IF($A51="Baseline",'Emissions summary'!BA51,SUMIF('Net zero emission reductions'!$A$4:$A$1448,$A$51,'Net zero emission reductions'!AJ$4:AJ$1448))</f>
        <v>0.37480579386228197</v>
      </c>
      <c r="BE51" s="94">
        <f>IF($A51="Baseline",'Emissions summary'!BB51,SUMIF('Net zero emission reductions'!$A$4:$A$1448,$A$51,'Net zero emission reductions'!AK$4:AK$1448))</f>
        <v>0.38111371401623817</v>
      </c>
      <c r="BF51" s="94">
        <f>IF($A51="Baseline",'Emissions summary'!BC51,SUMIF('Net zero emission reductions'!$A$4:$A$1448,$A$51,'Net zero emission reductions'!AL$4:AL$1448))</f>
        <v>0.38737831053211574</v>
      </c>
      <c r="BG51" s="94">
        <f>IF($A51="Baseline",'Emissions summary'!BD51,SUMIF('Net zero emission reductions'!$A$4:$A$1448,$A$51,'Net zero emission reductions'!AM$4:AM$1448))</f>
        <v>0.3934809512654438</v>
      </c>
      <c r="BH51" s="94">
        <f>IF($A51="Baseline",'Emissions summary'!BE51,SUMIF('Net zero emission reductions'!$A$4:$A$1448,$A$51,'Net zero emission reductions'!AN$4:AN$1448))</f>
        <v>0.40024361268724651</v>
      </c>
      <c r="BI51" s="94">
        <f>IF($A51="Baseline",'Emissions summary'!BF51,SUMIF('Net zero emission reductions'!$A$4:$A$1448,$A$51,'Net zero emission reductions'!AO$4:AO$1448))</f>
        <v>0.40672560696260046</v>
      </c>
      <c r="BJ51" s="94">
        <f>IF($A51="Baseline",'Emissions summary'!BG51,SUMIF('Net zero emission reductions'!$A$4:$A$1448,$A$51,'Net zero emission reductions'!AP$4:AP$1448))</f>
        <v>0.41335829757499815</v>
      </c>
      <c r="BK51" s="94">
        <f>IF($A51="Baseline",'Emissions summary'!BH51,SUMIF('Net zero emission reductions'!$A$4:$A$1448,$A$51,'Net zero emission reductions'!AQ$4:AQ$1448))</f>
        <v>0.42027878805316049</v>
      </c>
      <c r="BL51" s="94">
        <f>IF($A51="Baseline",'Emissions summary'!BI51,SUMIF('Net zero emission reductions'!$A$4:$A$1448,$A$51,'Net zero emission reductions'!AR$4:AR$1448))</f>
        <v>0.42751354334611785</v>
      </c>
      <c r="BM51" s="94">
        <f>IF($A51="Baseline",'Emissions summary'!BJ51,SUMIF('Net zero emission reductions'!$A$4:$A$1448,$A$51,'Net zero emission reductions'!AS$4:AS$1448))</f>
        <v>0.43508126546675885</v>
      </c>
      <c r="BN51" s="94">
        <f>IF($A51="Baseline",'Emissions summary'!BK51,SUMIF('Net zero emission reductions'!$A$4:$A$1448,$A$51,'Net zero emission reductions'!AT$4:AT$1448))</f>
        <v>0.44231330244868244</v>
      </c>
      <c r="BO51" s="94">
        <f>IF($A51="Baseline",'Emissions summary'!BL51,SUMIF('Net zero emission reductions'!$A$4:$A$1448,$A$51,'Net zero emission reductions'!AU$4:AU$1448))</f>
        <v>0.44983238035552381</v>
      </c>
      <c r="BP51" s="94">
        <f>IF($A51="Baseline",'Emissions summary'!BM51,SUMIF('Net zero emission reductions'!$A$4:$A$1448,$A$51,'Net zero emission reductions'!AV$4:AV$1448))</f>
        <v>0.45791720212700349</v>
      </c>
      <c r="BQ51" s="94">
        <f>IF($A51="Baseline",'Emissions summary'!BN51,SUMIF('Net zero emission reductions'!$A$4:$A$1448,$A$51,'Net zero emission reductions'!AW$4:AW$1448))</f>
        <v>0.46647374395478863</v>
      </c>
    </row>
    <row r="52" spans="1:75" s="19" customFormat="1" ht="15.75" x14ac:dyDescent="0.25">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v>
      </c>
      <c r="AF52" s="41">
        <f t="shared" ref="AF52:BQ52" si="38">SUM(AF53:AF54)</f>
        <v>1.5114628716679739</v>
      </c>
      <c r="AG52" s="41">
        <f t="shared" si="38"/>
        <v>1.5337636748745849</v>
      </c>
      <c r="AH52" s="41">
        <f t="shared" si="38"/>
        <v>1.5436359301289113</v>
      </c>
      <c r="AI52" s="41">
        <f t="shared" si="38"/>
        <v>1.5455830647924338</v>
      </c>
      <c r="AJ52" s="41">
        <f t="shared" si="38"/>
        <v>1.5396059638680233</v>
      </c>
      <c r="AK52" s="41">
        <f t="shared" si="38"/>
        <v>1.5406069398014899</v>
      </c>
      <c r="AL52" s="41">
        <f t="shared" si="38"/>
        <v>1.5429841908916513</v>
      </c>
      <c r="AM52" s="41">
        <f t="shared" si="38"/>
        <v>1.4227340537674182</v>
      </c>
      <c r="AN52" s="41">
        <f t="shared" si="38"/>
        <v>1.4814520362090946</v>
      </c>
      <c r="AO52" s="41">
        <f t="shared" si="38"/>
        <v>1.4988015269392396</v>
      </c>
      <c r="AP52" s="41">
        <f t="shared" si="38"/>
        <v>1.4891489782209781</v>
      </c>
      <c r="AQ52" s="41">
        <f t="shared" si="38"/>
        <v>1.4923577749027603</v>
      </c>
      <c r="AR52" s="41">
        <f t="shared" si="38"/>
        <v>1.497341882740741</v>
      </c>
      <c r="AS52" s="41">
        <f t="shared" si="38"/>
        <v>1.5076044794536974</v>
      </c>
      <c r="AT52" s="41">
        <f t="shared" si="38"/>
        <v>1.521578564761652</v>
      </c>
      <c r="AU52" s="41">
        <f t="shared" si="38"/>
        <v>1.5393312299441919</v>
      </c>
      <c r="AV52" s="41">
        <f t="shared" si="38"/>
        <v>1.5643020324180386</v>
      </c>
      <c r="AW52" s="41">
        <f t="shared" si="38"/>
        <v>1.5970128595001782</v>
      </c>
      <c r="AX52" s="41">
        <f t="shared" si="38"/>
        <v>1.6362384987638952</v>
      </c>
      <c r="AY52" s="41">
        <f t="shared" si="38"/>
        <v>1.6779132609941614</v>
      </c>
      <c r="AZ52" s="41">
        <f t="shared" si="38"/>
        <v>1.7225075346812724</v>
      </c>
      <c r="BA52" s="41">
        <f t="shared" si="38"/>
        <v>1.774742167535182</v>
      </c>
      <c r="BB52" s="41">
        <f t="shared" si="38"/>
        <v>1.8303449729107615</v>
      </c>
      <c r="BC52" s="41">
        <f t="shared" si="38"/>
        <v>1.8895009735766646</v>
      </c>
      <c r="BD52" s="41">
        <f t="shared" si="38"/>
        <v>1.9526724748647755</v>
      </c>
      <c r="BE52" s="41">
        <f t="shared" si="38"/>
        <v>2.0188471708004405</v>
      </c>
      <c r="BF52" s="41">
        <f t="shared" si="38"/>
        <v>2.0857413719448683</v>
      </c>
      <c r="BG52" s="41">
        <f t="shared" si="38"/>
        <v>2.152469216706427</v>
      </c>
      <c r="BH52" s="41">
        <f t="shared" si="38"/>
        <v>2.2221509193763573</v>
      </c>
      <c r="BI52" s="41">
        <f t="shared" si="38"/>
        <v>2.2901860404258612</v>
      </c>
      <c r="BJ52" s="41">
        <f t="shared" si="38"/>
        <v>2.3607693736037225</v>
      </c>
      <c r="BK52" s="41">
        <f t="shared" si="38"/>
        <v>2.4349282716905876</v>
      </c>
      <c r="BL52" s="41">
        <f t="shared" si="38"/>
        <v>2.5129225876928749</v>
      </c>
      <c r="BM52" s="41">
        <f t="shared" si="38"/>
        <v>2.5950000242215139</v>
      </c>
      <c r="BN52" s="41">
        <f t="shared" si="38"/>
        <v>2.6749619685802521</v>
      </c>
      <c r="BO52" s="41">
        <f t="shared" si="38"/>
        <v>2.759015818739639</v>
      </c>
      <c r="BP52" s="41">
        <f t="shared" si="38"/>
        <v>2.8495232555509498</v>
      </c>
      <c r="BQ52" s="41">
        <f t="shared" si="38"/>
        <v>2.9455957032710911</v>
      </c>
      <c r="BT52"/>
    </row>
    <row r="53" spans="1:75" x14ac:dyDescent="0.25">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1.1260073524873577</v>
      </c>
      <c r="AF53" s="27">
        <f>SUM('Net zero emission reductions'!L1531:L1546)</f>
        <v>1.138191698010641</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1.1647795487260633</v>
      </c>
      <c r="AL53" s="27">
        <f>SUM('Net zero emission reductions'!R1531:R1546)</f>
        <v>1.1674495942945498</v>
      </c>
      <c r="AM53" s="27">
        <f>SUM('Net zero emission reductions'!S1531:S1546)</f>
        <v>1.0766360709647247</v>
      </c>
      <c r="AN53" s="27">
        <f>SUM('Net zero emission reductions'!T1531:T1546)</f>
        <v>1.1218601638432226</v>
      </c>
      <c r="AO53" s="27">
        <f>SUM('Net zero emission reductions'!U1531:U1546)</f>
        <v>1.1355328312543695</v>
      </c>
      <c r="AP53" s="27">
        <f>SUM('Net zero emission reductions'!V1531:V1546)</f>
        <v>1.1285627868223624</v>
      </c>
      <c r="AQ53" s="27">
        <f>SUM('Net zero emission reductions'!W1531:W1546)</f>
        <v>1.1313948824245545</v>
      </c>
      <c r="AR53" s="27">
        <f>SUM('Net zero emission reductions'!X1531:X1546)</f>
        <v>1.1355705218836438</v>
      </c>
      <c r="AS53" s="27">
        <f>SUM('Net zero emission reductions'!Y1531:Y1546)</f>
        <v>1.1437921835539988</v>
      </c>
      <c r="AT53" s="27">
        <f>SUM('Net zero emission reductions'!Z1531:Z1546)</f>
        <v>1.1548642565962755</v>
      </c>
      <c r="AU53" s="27">
        <f>SUM('Net zero emission reductions'!AA1531:AA1546)</f>
        <v>1.1688418562417906</v>
      </c>
      <c r="AV53" s="27">
        <f>SUM('Net zero emission reductions'!AB1531:AB1546)</f>
        <v>1.1883648231146968</v>
      </c>
      <c r="AW53" s="27">
        <f>SUM('Net zero emission reductions'!AC1531:AC1546)</f>
        <v>1.213839699145125</v>
      </c>
      <c r="AX53" s="27">
        <f>SUM('Net zero emission reductions'!AD1531:AD1546)</f>
        <v>1.2446939104317298</v>
      </c>
      <c r="AY53" s="27">
        <f>SUM('Net zero emission reductions'!AE1531:AE1546)</f>
        <v>1.2774708422135275</v>
      </c>
      <c r="AZ53" s="27">
        <f>SUM('Net zero emission reductions'!AF1531:AF1546)</f>
        <v>1.3125355577942015</v>
      </c>
      <c r="BA53" s="27">
        <f>SUM('Net zero emission reductions'!AG1531:AG1546)</f>
        <v>1.3535240648016371</v>
      </c>
      <c r="BB53" s="27">
        <f>SUM('Net zero emission reductions'!AH1531:AH1546)</f>
        <v>1.3971597776510225</v>
      </c>
      <c r="BC53" s="27">
        <f>SUM('Net zero emission reductions'!AI1531:AI1546)</f>
        <v>1.443589757042461</v>
      </c>
      <c r="BD53" s="27">
        <f>SUM('Net zero emission reductions'!AJ1531:AJ1546)</f>
        <v>1.4931759149076791</v>
      </c>
      <c r="BE53" s="27">
        <f>SUM('Net zero emission reductions'!AK1531:AK1546)</f>
        <v>1.5451438266030726</v>
      </c>
      <c r="BF53" s="27">
        <f>SUM('Net zero emission reductions'!AL1531:AL1546)</f>
        <v>1.5977346441231779</v>
      </c>
      <c r="BG53" s="27">
        <f>SUM('Net zero emission reductions'!AM1531:AM1546)</f>
        <v>1.6502642293344514</v>
      </c>
      <c r="BH53" s="27">
        <f>SUM('Net zero emission reductions'!AN1531:AN1546)</f>
        <v>1.7048978639419183</v>
      </c>
      <c r="BI53" s="27">
        <f>SUM('Net zero emission reductions'!AO1531:AO1546)</f>
        <v>1.7583118503424888</v>
      </c>
      <c r="BJ53" s="27">
        <f>SUM('Net zero emission reductions'!AP1531:AP1546)</f>
        <v>1.8137495269042763</v>
      </c>
      <c r="BK53" s="27">
        <f>SUM('Net zero emission reductions'!AQ1531:AQ1546)</f>
        <v>1.8720087318945287</v>
      </c>
      <c r="BL53" s="27">
        <f>SUM('Net zero emission reductions'!AR1531:AR1546)</f>
        <v>1.9332947505452118</v>
      </c>
      <c r="BM53" s="27">
        <f>SUM('Net zero emission reductions'!AS1531:AS1546)</f>
        <v>1.997803838437719</v>
      </c>
      <c r="BN53" s="27">
        <f>SUM('Net zero emission reductions'!AT1531:AT1546)</f>
        <v>2.0607341640258774</v>
      </c>
      <c r="BO53" s="27">
        <f>SUM('Net zero emission reductions'!AU1531:AU1546)</f>
        <v>2.1268977621023266</v>
      </c>
      <c r="BP53" s="27">
        <f>SUM('Net zero emission reductions'!AV1531:AV1546)</f>
        <v>2.1981316551155583</v>
      </c>
      <c r="BQ53" s="27">
        <f>SUM('Net zero emission reductions'!AW1531:AW1546)</f>
        <v>2.2737529900521429</v>
      </c>
    </row>
    <row r="54" spans="1:75" x14ac:dyDescent="0.25">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0.37327117365733292</v>
      </c>
      <c r="AG54" s="27">
        <f>SUM('Net zero emission reductions'!M1547:M1562)</f>
        <v>0.3777394692133324</v>
      </c>
      <c r="AH54" s="27">
        <f>SUM('Net zero emission reductions'!N1547:N1562)</f>
        <v>0.37920211456407454</v>
      </c>
      <c r="AI54" s="27">
        <f>SUM('Net zero emission reductions'!O1547:O1562)</f>
        <v>0.37876831095738739</v>
      </c>
      <c r="AJ54" s="27">
        <f>SUM('Net zero emission reductions'!P1547:P1562)</f>
        <v>0.3764568081387864</v>
      </c>
      <c r="AK54" s="27">
        <f>SUM('Net zero emission reductions'!Q1547:Q1562)</f>
        <v>0.37582739107542651</v>
      </c>
      <c r="AL54" s="27">
        <f>SUM('Net zero emission reductions'!R1547:R1562)</f>
        <v>0.37553459659710153</v>
      </c>
      <c r="AM54" s="27">
        <f>SUM('Net zero emission reductions'!S1547:S1562)</f>
        <v>0.34609798280269349</v>
      </c>
      <c r="AN54" s="27">
        <f>SUM('Net zero emission reductions'!T1547:T1562)</f>
        <v>0.35959187236587203</v>
      </c>
      <c r="AO54" s="27">
        <f>SUM('Net zero emission reductions'!U1547:U1562)</f>
        <v>0.36326869568487002</v>
      </c>
      <c r="AP54" s="27">
        <f>SUM('Net zero emission reductions'!V1547:V1562)</f>
        <v>0.3605861913986157</v>
      </c>
      <c r="AQ54" s="27">
        <f>SUM('Net zero emission reductions'!W1547:W1562)</f>
        <v>0.36096289247820568</v>
      </c>
      <c r="AR54" s="27">
        <f>SUM('Net zero emission reductions'!X1547:X1562)</f>
        <v>0.3617713608570971</v>
      </c>
      <c r="AS54" s="27">
        <f>SUM('Net zero emission reductions'!Y1547:Y1562)</f>
        <v>0.36381229589969843</v>
      </c>
      <c r="AT54" s="27">
        <f>SUM('Net zero emission reductions'!Z1547:Z1562)</f>
        <v>0.36671430816537642</v>
      </c>
      <c r="AU54" s="27">
        <f>SUM('Net zero emission reductions'!AA1547:AA1562)</f>
        <v>0.37048937370240131</v>
      </c>
      <c r="AV54" s="27">
        <f>SUM('Net zero emission reductions'!AB1547:AB1562)</f>
        <v>0.37593720930334162</v>
      </c>
      <c r="AW54" s="27">
        <f>SUM('Net zero emission reductions'!AC1547:AC1562)</f>
        <v>0.38317316035505322</v>
      </c>
      <c r="AX54" s="27">
        <f>SUM('Net zero emission reductions'!AD1547:AD1562)</f>
        <v>0.39154458833216543</v>
      </c>
      <c r="AY54" s="27">
        <f>SUM('Net zero emission reductions'!AE1547:AE1562)</f>
        <v>0.40044241878063391</v>
      </c>
      <c r="AZ54" s="27">
        <f>SUM('Net zero emission reductions'!AF1547:AF1562)</f>
        <v>0.40997197688707088</v>
      </c>
      <c r="BA54" s="27">
        <f>SUM('Net zero emission reductions'!AG1547:AG1562)</f>
        <v>0.42121810273354482</v>
      </c>
      <c r="BB54" s="27">
        <f>SUM('Net zero emission reductions'!AH1547:AH1562)</f>
        <v>0.43318519525973892</v>
      </c>
      <c r="BC54" s="27">
        <f>SUM('Net zero emission reductions'!AI1547:AI1562)</f>
        <v>0.44591121653420374</v>
      </c>
      <c r="BD54" s="27">
        <f>SUM('Net zero emission reductions'!AJ1547:AJ1562)</f>
        <v>0.45949655995709632</v>
      </c>
      <c r="BE54" s="27">
        <f>SUM('Net zero emission reductions'!AK1547:AK1562)</f>
        <v>0.47370334419736781</v>
      </c>
      <c r="BF54" s="27">
        <f>SUM('Net zero emission reductions'!AL1547:AL1562)</f>
        <v>0.48800672782169058</v>
      </c>
      <c r="BG54" s="27">
        <f>SUM('Net zero emission reductions'!AM1547:AM1562)</f>
        <v>0.50220498737197583</v>
      </c>
      <c r="BH54" s="27">
        <f>SUM('Net zero emission reductions'!AN1547:AN1562)</f>
        <v>0.51725305543443911</v>
      </c>
      <c r="BI54" s="27">
        <f>SUM('Net zero emission reductions'!AO1547:AO1562)</f>
        <v>0.53187419008337222</v>
      </c>
      <c r="BJ54" s="27">
        <f>SUM('Net zero emission reductions'!AP1547:AP1562)</f>
        <v>0.54701984669944614</v>
      </c>
      <c r="BK54" s="27">
        <f>SUM('Net zero emission reductions'!AQ1547:AQ1562)</f>
        <v>0.56291953979605891</v>
      </c>
      <c r="BL54" s="27">
        <f>SUM('Net zero emission reductions'!AR1547:AR1562)</f>
        <v>0.57962783714766297</v>
      </c>
      <c r="BM54" s="27">
        <f>SUM('Net zero emission reductions'!AS1547:AS1562)</f>
        <v>0.59719618578379496</v>
      </c>
      <c r="BN54" s="27">
        <f>SUM('Net zero emission reductions'!AT1547:AT1562)</f>
        <v>0.61422780455437476</v>
      </c>
      <c r="BO54" s="27">
        <f>SUM('Net zero emission reductions'!AU1547:AU1562)</f>
        <v>0.63211805663731224</v>
      </c>
      <c r="BP54" s="27">
        <f>SUM('Net zero emission reductions'!AV1547:AV1562)</f>
        <v>0.65139160043539168</v>
      </c>
      <c r="BQ54" s="27">
        <f>SUM('Net zero emission reductions'!AW1547:AW1562)</f>
        <v>0.67184271321894828</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0.14320397099079685</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-0.26363626302887155</v>
      </c>
      <c r="AM56">
        <f t="shared" si="43"/>
        <v>-0.45680206054377592</v>
      </c>
      <c r="AN56">
        <f t="shared" si="43"/>
        <v>-1.0968361765889902</v>
      </c>
      <c r="AO56">
        <f t="shared" si="43"/>
        <v>-1.0347490569707887</v>
      </c>
      <c r="AP56">
        <f t="shared" si="43"/>
        <v>-0.52102769710994679</v>
      </c>
      <c r="AQ56">
        <f t="shared" si="43"/>
        <v>-0.26074725145294764</v>
      </c>
      <c r="AR56">
        <f t="shared" si="43"/>
        <v>-1.9965384470289393E-2</v>
      </c>
      <c r="AS56">
        <f t="shared" si="43"/>
        <v>0.22209604953979678</v>
      </c>
      <c r="AT56">
        <f t="shared" si="43"/>
        <v>0.39438604754588624</v>
      </c>
      <c r="AU56">
        <f t="shared" si="43"/>
        <v>0.53156011993196373</v>
      </c>
      <c r="AV56">
        <f t="shared" si="43"/>
        <v>0.57324209457708264</v>
      </c>
      <c r="AW56">
        <f t="shared" si="43"/>
        <v>0.51583316253515576</v>
      </c>
      <c r="AX56">
        <f t="shared" si="43"/>
        <v>0.47705954844726151</v>
      </c>
      <c r="AY56">
        <f t="shared" si="43"/>
        <v>0.36834070766584759</v>
      </c>
      <c r="AZ56">
        <f t="shared" si="43"/>
        <v>0.29278202109505713</v>
      </c>
      <c r="BA56">
        <f t="shared" si="43"/>
        <v>0.15948034442675407</v>
      </c>
      <c r="BB56">
        <f t="shared" si="43"/>
        <v>3.345931915451672E-2</v>
      </c>
      <c r="BC56">
        <f t="shared" si="43"/>
        <v>-0.12075757850880109</v>
      </c>
      <c r="BD56">
        <f t="shared" si="43"/>
        <v>-0.29178924894885938</v>
      </c>
      <c r="BE56">
        <f t="shared" si="43"/>
        <v>-0.48488346053726161</v>
      </c>
      <c r="BF56">
        <f t="shared" si="43"/>
        <v>-0.64912919983007811</v>
      </c>
      <c r="BG56">
        <f t="shared" si="43"/>
        <v>-0.75829289767187191</v>
      </c>
      <c r="BH56">
        <f t="shared" si="43"/>
        <v>-0.8793645293407053</v>
      </c>
      <c r="BI56">
        <f t="shared" si="43"/>
        <v>-0.94406923782094765</v>
      </c>
      <c r="BJ56">
        <f t="shared" si="43"/>
        <v>-1.0067352810120624</v>
      </c>
      <c r="BK56">
        <f t="shared" si="43"/>
        <v>-1.0748836878407246</v>
      </c>
      <c r="BL56">
        <f t="shared" si="43"/>
        <v>-1.1323832655910309</v>
      </c>
      <c r="BM56">
        <f t="shared" si="43"/>
        <v>-1.1965684104862788</v>
      </c>
      <c r="BN56">
        <f t="shared" si="43"/>
        <v>-1.1938519262341813</v>
      </c>
      <c r="BO56">
        <f t="shared" si="43"/>
        <v>-1.2268385817649943</v>
      </c>
      <c r="BP56">
        <f t="shared" si="43"/>
        <v>-1.2827230117082422</v>
      </c>
      <c r="BQ56">
        <f t="shared" si="43"/>
        <v>-1.3473700304309872</v>
      </c>
    </row>
    <row r="57" spans="1:75" s="19" customFormat="1" ht="15.75" x14ac:dyDescent="0.25">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23126.614059508971</v>
      </c>
      <c r="AM58" s="22">
        <f t="shared" si="45"/>
        <v>21275.951439226315</v>
      </c>
      <c r="AN58" s="22">
        <f t="shared" si="45"/>
        <v>21875.417752223806</v>
      </c>
      <c r="AO58" s="22">
        <f t="shared" si="45"/>
        <v>21942.54481957767</v>
      </c>
      <c r="AP58" s="22">
        <f t="shared" si="45"/>
        <v>21678.09595827683</v>
      </c>
      <c r="AQ58" s="22">
        <f t="shared" si="45"/>
        <v>21581.105176090026</v>
      </c>
      <c r="AR58" s="22">
        <f t="shared" si="45"/>
        <v>21510.249631126528</v>
      </c>
      <c r="AS58" s="22">
        <f t="shared" si="45"/>
        <v>21500.967584969276</v>
      </c>
      <c r="AT58" s="22">
        <f t="shared" si="45"/>
        <v>21533.148167619765</v>
      </c>
      <c r="AU58" s="22">
        <f t="shared" si="45"/>
        <v>21606.269250115449</v>
      </c>
      <c r="AV58" s="22">
        <f t="shared" si="45"/>
        <v>21758.915803579788</v>
      </c>
      <c r="AW58" s="22">
        <f t="shared" si="45"/>
        <v>21994.819056064331</v>
      </c>
      <c r="AX58" s="22">
        <f t="shared" si="45"/>
        <v>22184.085367136609</v>
      </c>
      <c r="AY58" s="22">
        <f t="shared" si="45"/>
        <v>22386.784648253815</v>
      </c>
      <c r="AZ58" s="22">
        <f t="shared" si="45"/>
        <v>22606.847364650002</v>
      </c>
      <c r="BA58" s="22">
        <f t="shared" si="45"/>
        <v>22893.077865096344</v>
      </c>
      <c r="BB58" s="22">
        <f t="shared" si="45"/>
        <v>23196.690407141392</v>
      </c>
      <c r="BC58" s="22">
        <f t="shared" si="45"/>
        <v>23518.066124482062</v>
      </c>
      <c r="BD58" s="22">
        <f t="shared" si="45"/>
        <v>23860.051100416582</v>
      </c>
      <c r="BE58" s="22">
        <f t="shared" si="45"/>
        <v>24210.454574246418</v>
      </c>
      <c r="BF58" s="22">
        <f t="shared" si="45"/>
        <v>24545.651099978313</v>
      </c>
      <c r="BG58" s="22">
        <f t="shared" si="45"/>
        <v>24857.091338747592</v>
      </c>
      <c r="BH58" s="22">
        <f t="shared" si="45"/>
        <v>25251.87102127264</v>
      </c>
      <c r="BI58" s="22">
        <f t="shared" si="45"/>
        <v>25613.445751043095</v>
      </c>
      <c r="BJ58" s="22">
        <f t="shared" si="45"/>
        <v>25981.019025903657</v>
      </c>
      <c r="BK58" s="22">
        <f t="shared" si="45"/>
        <v>26363.007857127734</v>
      </c>
      <c r="BL58" s="22">
        <f t="shared" si="45"/>
        <v>26760.379457172679</v>
      </c>
      <c r="BM58" s="22">
        <f t="shared" si="45"/>
        <v>27173.866380812608</v>
      </c>
      <c r="BN58" s="22">
        <f t="shared" si="45"/>
        <v>27548.645394225146</v>
      </c>
      <c r="BO58" s="22">
        <f t="shared" si="45"/>
        <v>27938.471139606769</v>
      </c>
      <c r="BP58" s="22">
        <f t="shared" si="45"/>
        <v>28361.699244744141</v>
      </c>
      <c r="BQ58" s="22">
        <f t="shared" si="45"/>
        <v>28808.635679158211</v>
      </c>
    </row>
    <row r="59" spans="1:75" x14ac:dyDescent="0.25">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776.88026181002772</v>
      </c>
      <c r="AH59" s="22">
        <f t="shared" si="47"/>
        <v>774.22773270072685</v>
      </c>
      <c r="AI59" s="22">
        <f t="shared" si="47"/>
        <v>767.77846974201952</v>
      </c>
      <c r="AJ59" s="22">
        <f t="shared" si="47"/>
        <v>757.64147058917911</v>
      </c>
      <c r="AK59" s="22">
        <f t="shared" si="47"/>
        <v>751.15754383054082</v>
      </c>
      <c r="AL59" s="22">
        <f t="shared" si="47"/>
        <v>745.51317364056126</v>
      </c>
      <c r="AM59" s="22">
        <f t="shared" si="47"/>
        <v>681.72741035211766</v>
      </c>
      <c r="AN59" s="22">
        <f t="shared" si="47"/>
        <v>703.53402404732014</v>
      </c>
      <c r="AO59" s="22">
        <f t="shared" si="47"/>
        <v>705.65670194600568</v>
      </c>
      <c r="AP59" s="22">
        <f t="shared" si="47"/>
        <v>695.29030330409853</v>
      </c>
      <c r="AQ59" s="22">
        <f t="shared" si="47"/>
        <v>691.02151449420023</v>
      </c>
      <c r="AR59" s="22">
        <f t="shared" si="47"/>
        <v>687.65301971603446</v>
      </c>
      <c r="AS59" s="22">
        <f t="shared" si="47"/>
        <v>686.73117015374169</v>
      </c>
      <c r="AT59" s="22">
        <f t="shared" si="47"/>
        <v>687.48733196438616</v>
      </c>
      <c r="AU59" s="22">
        <f t="shared" si="47"/>
        <v>689.90150130698726</v>
      </c>
      <c r="AV59" s="22">
        <f t="shared" si="47"/>
        <v>695.4271149394641</v>
      </c>
      <c r="AW59" s="22">
        <f t="shared" si="47"/>
        <v>704.20264366702304</v>
      </c>
      <c r="AX59" s="22">
        <f t="shared" si="47"/>
        <v>715.56395410189623</v>
      </c>
      <c r="AY59" s="22">
        <f t="shared" si="47"/>
        <v>727.75032220422986</v>
      </c>
      <c r="AZ59" s="22">
        <f t="shared" si="47"/>
        <v>740.93406765463897</v>
      </c>
      <c r="BA59" s="22">
        <f t="shared" si="47"/>
        <v>757.05505177648843</v>
      </c>
      <c r="BB59" s="22">
        <f t="shared" si="47"/>
        <v>774.26391278416065</v>
      </c>
      <c r="BC59" s="22">
        <f t="shared" si="47"/>
        <v>792.60338845192189</v>
      </c>
      <c r="BD59" s="22">
        <f t="shared" si="47"/>
        <v>812.22681290703258</v>
      </c>
      <c r="BE59" s="22">
        <f t="shared" si="47"/>
        <v>832.68753339449802</v>
      </c>
      <c r="BF59" s="22">
        <f t="shared" si="47"/>
        <v>853.04650242063917</v>
      </c>
      <c r="BG59" s="22">
        <f t="shared" si="47"/>
        <v>872.95037638974873</v>
      </c>
      <c r="BH59" s="22">
        <f t="shared" si="47"/>
        <v>893.67702594651837</v>
      </c>
      <c r="BI59" s="22">
        <f t="shared" si="47"/>
        <v>913.36932536250106</v>
      </c>
      <c r="BJ59" s="22">
        <f t="shared" si="47"/>
        <v>933.66587281076193</v>
      </c>
      <c r="BK59" s="22">
        <f t="shared" si="47"/>
        <v>954.93823357100518</v>
      </c>
      <c r="BL59" s="22">
        <f t="shared" si="47"/>
        <v>977.25376915520894</v>
      </c>
      <c r="BM59" s="22">
        <f t="shared" si="47"/>
        <v>1000.6723664373651</v>
      </c>
      <c r="BN59" s="22">
        <f t="shared" si="47"/>
        <v>1022.8500402505257</v>
      </c>
      <c r="BO59" s="22">
        <f t="shared" si="47"/>
        <v>1046.1044800609168</v>
      </c>
      <c r="BP59" s="22">
        <f t="shared" si="47"/>
        <v>1071.2661258874575</v>
      </c>
      <c r="BQ59" s="22">
        <f t="shared" si="47"/>
        <v>1097.9561413489496</v>
      </c>
    </row>
    <row r="60" spans="1:75" x14ac:dyDescent="0.25">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1663.6384309182042</v>
      </c>
      <c r="AI60" s="22">
        <f t="shared" si="49"/>
        <v>1662.3021398559854</v>
      </c>
      <c r="AJ60" s="22">
        <f t="shared" si="49"/>
        <v>1650.3976769413116</v>
      </c>
      <c r="AK60" s="22">
        <f t="shared" si="49"/>
        <v>1647.5009704288248</v>
      </c>
      <c r="AL60" s="22">
        <f t="shared" si="49"/>
        <v>1646.2684747308629</v>
      </c>
      <c r="AM60" s="22">
        <f t="shared" si="49"/>
        <v>1487.315432891706</v>
      </c>
      <c r="AN60" s="22">
        <f t="shared" si="49"/>
        <v>1562.969885487835</v>
      </c>
      <c r="AO60" s="22">
        <f t="shared" si="49"/>
        <v>1585.0946854697779</v>
      </c>
      <c r="AP60" s="22">
        <f t="shared" si="49"/>
        <v>1572.0545532948547</v>
      </c>
      <c r="AQ60" s="22">
        <f t="shared" si="49"/>
        <v>1575.3580367855202</v>
      </c>
      <c r="AR60" s="22">
        <f t="shared" si="49"/>
        <v>1580.7487786297784</v>
      </c>
      <c r="AS60" s="22">
        <f t="shared" si="49"/>
        <v>1592.9798837693284</v>
      </c>
      <c r="AT60" s="22">
        <f t="shared" si="49"/>
        <v>1610.00879837201</v>
      </c>
      <c r="AU60" s="22">
        <f t="shared" si="49"/>
        <v>1631.9197576370725</v>
      </c>
      <c r="AV60" s="22">
        <f t="shared" si="49"/>
        <v>1663.1501257963414</v>
      </c>
      <c r="AW60" s="22">
        <f t="shared" si="49"/>
        <v>1704.3557864117913</v>
      </c>
      <c r="AX60" s="22">
        <f t="shared" si="49"/>
        <v>1752.0689840715881</v>
      </c>
      <c r="AY60" s="22">
        <f t="shared" si="49"/>
        <v>1802.8040781184425</v>
      </c>
      <c r="AZ60" s="22">
        <f t="shared" si="49"/>
        <v>1857.154031151322</v>
      </c>
      <c r="BA60" s="22">
        <f t="shared" si="49"/>
        <v>1921.1745247661127</v>
      </c>
      <c r="BB60" s="22">
        <f t="shared" si="49"/>
        <v>1989.3422101201932</v>
      </c>
      <c r="BC60" s="22">
        <f t="shared" si="49"/>
        <v>2061.8736999690313</v>
      </c>
      <c r="BD60" s="22">
        <f t="shared" si="49"/>
        <v>2139.3489097962647</v>
      </c>
      <c r="BE60" s="22">
        <f t="shared" si="49"/>
        <v>2220.4649720616994</v>
      </c>
      <c r="BF60" s="22">
        <f t="shared" si="49"/>
        <v>2302.2966162214566</v>
      </c>
      <c r="BG60" s="22">
        <f t="shared" si="49"/>
        <v>2383.7137786861967</v>
      </c>
      <c r="BH60" s="22">
        <f t="shared" si="49"/>
        <v>2469.9476317011436</v>
      </c>
      <c r="BI60" s="22">
        <f t="shared" si="49"/>
        <v>2553.9619233216272</v>
      </c>
      <c r="BJ60" s="22">
        <f t="shared" si="49"/>
        <v>2641.0971564387273</v>
      </c>
      <c r="BK60" s="22">
        <f t="shared" si="49"/>
        <v>2732.6515911417655</v>
      </c>
      <c r="BL60" s="22">
        <f t="shared" si="49"/>
        <v>2828.9499424336664</v>
      </c>
      <c r="BM60" s="22">
        <f t="shared" si="49"/>
        <v>2930.3010021765799</v>
      </c>
      <c r="BN60" s="22">
        <f t="shared" si="49"/>
        <v>3028.8486493640889</v>
      </c>
      <c r="BO60" s="22">
        <f t="shared" si="49"/>
        <v>3132.4521723233302</v>
      </c>
      <c r="BP60" s="22">
        <f t="shared" si="49"/>
        <v>3244.0847120852432</v>
      </c>
      <c r="BQ60" s="22">
        <f t="shared" si="49"/>
        <v>3362.6113931467198</v>
      </c>
    </row>
    <row r="61" spans="1:75" x14ac:dyDescent="0.25">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892.92691965046163</v>
      </c>
      <c r="AO63" s="22">
        <f t="shared" si="54"/>
        <v>899.64352592339856</v>
      </c>
      <c r="AP63" s="22">
        <f t="shared" si="54"/>
        <v>902.38353830360529</v>
      </c>
      <c r="AQ63" s="22">
        <f t="shared" si="54"/>
        <v>902.58528834618028</v>
      </c>
      <c r="AR63" s="22">
        <f t="shared" si="54"/>
        <v>903.9693362454982</v>
      </c>
      <c r="AS63" s="22">
        <f t="shared" si="54"/>
        <v>905.49931730678543</v>
      </c>
      <c r="AT63" s="22">
        <f t="shared" si="54"/>
        <v>907.48882449559528</v>
      </c>
      <c r="AU63" s="22">
        <f t="shared" si="54"/>
        <v>909.79083932538833</v>
      </c>
      <c r="AV63" s="22">
        <f t="shared" si="54"/>
        <v>912.40822926513761</v>
      </c>
      <c r="AW63" s="22">
        <f t="shared" si="54"/>
        <v>915.64988069676417</v>
      </c>
      <c r="AX63" s="22">
        <f t="shared" si="54"/>
        <v>919.54524896460259</v>
      </c>
      <c r="AY63" s="22">
        <f t="shared" si="54"/>
        <v>923.94693165315346</v>
      </c>
      <c r="AZ63" s="22">
        <f t="shared" si="54"/>
        <v>928.48726927108135</v>
      </c>
      <c r="BA63" s="22">
        <f t="shared" si="54"/>
        <v>933.19811338356476</v>
      </c>
      <c r="BB63" s="22">
        <f t="shared" si="54"/>
        <v>938.46380385899067</v>
      </c>
      <c r="BC63" s="22">
        <f t="shared" si="54"/>
        <v>943.8985322678185</v>
      </c>
      <c r="BD63" s="22">
        <f t="shared" si="54"/>
        <v>949.50348898255061</v>
      </c>
      <c r="BE63" s="22">
        <f t="shared" si="54"/>
        <v>955.29978038647425</v>
      </c>
      <c r="BF63" s="22">
        <f t="shared" si="54"/>
        <v>961.19283603938663</v>
      </c>
      <c r="BG63" s="22">
        <f t="shared" si="54"/>
        <v>967.00224094299301</v>
      </c>
      <c r="BH63" s="22">
        <f t="shared" si="54"/>
        <v>972.66602919553793</v>
      </c>
      <c r="BI63" s="22">
        <f t="shared" si="54"/>
        <v>978.42245674112758</v>
      </c>
      <c r="BJ63" s="22">
        <f t="shared" si="54"/>
        <v>983.93427479053139</v>
      </c>
      <c r="BK63" s="22">
        <f t="shared" si="54"/>
        <v>989.49805089249878</v>
      </c>
      <c r="BL63" s="22">
        <f t="shared" si="54"/>
        <v>995.17460422704323</v>
      </c>
      <c r="BM63" s="22">
        <f t="shared" si="54"/>
        <v>1000.969007747119</v>
      </c>
      <c r="BN63" s="22">
        <f t="shared" si="54"/>
        <v>1006.8843053705353</v>
      </c>
      <c r="BO63" s="22">
        <f t="shared" si="54"/>
        <v>1012.5291993852712</v>
      </c>
      <c r="BP63" s="22">
        <f t="shared" si="54"/>
        <v>1018.2894912934981</v>
      </c>
      <c r="BQ63" s="22">
        <f t="shared" ref="BQ63:BQ64" si="55">BQ41</f>
        <v>1024.290117073105</v>
      </c>
    </row>
    <row r="64" spans="1:75" x14ac:dyDescent="0.25">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469.93274409025253</v>
      </c>
      <c r="AO64" s="22">
        <f t="shared" si="54"/>
        <v>469.76351359650266</v>
      </c>
      <c r="AP64" s="22">
        <f t="shared" si="54"/>
        <v>469.69447670061498</v>
      </c>
      <c r="AQ64" s="22">
        <f t="shared" si="54"/>
        <v>469.68939344012131</v>
      </c>
      <c r="AR64" s="22">
        <f t="shared" si="54"/>
        <v>469.65452119960923</v>
      </c>
      <c r="AS64" s="22">
        <f t="shared" si="54"/>
        <v>469.61597205143704</v>
      </c>
      <c r="AT64" s="22">
        <f t="shared" si="54"/>
        <v>469.56584475943868</v>
      </c>
      <c r="AU64" s="22">
        <f t="shared" si="54"/>
        <v>469.50784357693152</v>
      </c>
      <c r="AV64" s="22">
        <f t="shared" si="54"/>
        <v>469.44189625564456</v>
      </c>
      <c r="AW64" s="22">
        <f t="shared" si="54"/>
        <v>469.36022014570949</v>
      </c>
      <c r="AX64" s="22">
        <f t="shared" si="54"/>
        <v>469.26207309517287</v>
      </c>
      <c r="AY64" s="22">
        <f t="shared" si="54"/>
        <v>469.15116903076233</v>
      </c>
      <c r="AZ64" s="22">
        <f t="shared" si="54"/>
        <v>469.03677143982884</v>
      </c>
      <c r="BA64" s="22">
        <f t="shared" si="54"/>
        <v>468.91807779563737</v>
      </c>
      <c r="BB64" s="22">
        <f t="shared" si="54"/>
        <v>468.78540433483317</v>
      </c>
      <c r="BC64" s="22">
        <f t="shared" si="54"/>
        <v>468.64847182239333</v>
      </c>
      <c r="BD64" s="22">
        <f t="shared" si="54"/>
        <v>468.50725026589049</v>
      </c>
      <c r="BE64" s="22">
        <f t="shared" si="54"/>
        <v>468.36120787240418</v>
      </c>
      <c r="BF64" s="22">
        <f t="shared" si="54"/>
        <v>468.21272742300584</v>
      </c>
      <c r="BG64" s="22">
        <f t="shared" si="54"/>
        <v>468.06635462396429</v>
      </c>
      <c r="BH64" s="22">
        <f t="shared" si="54"/>
        <v>467.92365075782658</v>
      </c>
      <c r="BI64" s="22">
        <f t="shared" si="54"/>
        <v>467.77861276748001</v>
      </c>
      <c r="BJ64" s="22">
        <f t="shared" si="54"/>
        <v>467.63973791728694</v>
      </c>
      <c r="BK64" s="22">
        <f t="shared" si="54"/>
        <v>467.49955394064932</v>
      </c>
      <c r="BL64" s="22">
        <f t="shared" si="54"/>
        <v>467.35652844763018</v>
      </c>
      <c r="BM64" s="22">
        <f t="shared" si="54"/>
        <v>467.2105336209512</v>
      </c>
      <c r="BN64" s="22">
        <f t="shared" si="54"/>
        <v>467.06149276656583</v>
      </c>
      <c r="BO64" s="22">
        <f t="shared" si="54"/>
        <v>466.91926495649926</v>
      </c>
      <c r="BP64" s="22">
        <f t="shared" si="54"/>
        <v>466.77412960031495</v>
      </c>
      <c r="BQ64" s="22">
        <f t="shared" si="55"/>
        <v>466.62293883190813</v>
      </c>
    </row>
    <row r="65" spans="1:75" x14ac:dyDescent="0.25">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16345.805129696337</v>
      </c>
      <c r="AM65" s="22">
        <f t="shared" si="56"/>
        <v>15382.022139619514</v>
      </c>
      <c r="AN65" s="22">
        <f t="shared" si="56"/>
        <v>15678.607369808584</v>
      </c>
      <c r="AO65" s="22">
        <f t="shared" si="56"/>
        <v>15713.174981858672</v>
      </c>
      <c r="AP65" s="22">
        <f t="shared" si="56"/>
        <v>15573.483713258287</v>
      </c>
      <c r="AQ65" s="22">
        <f t="shared" si="56"/>
        <v>15518.33406207906</v>
      </c>
      <c r="AR65" s="22">
        <f t="shared" si="56"/>
        <v>15477.678007109123</v>
      </c>
      <c r="AS65" s="22">
        <f t="shared" si="56"/>
        <v>15468.860780743809</v>
      </c>
      <c r="AT65" s="22">
        <f t="shared" si="56"/>
        <v>15481.715551634137</v>
      </c>
      <c r="AU65" s="22">
        <f t="shared" si="56"/>
        <v>15515.806054331864</v>
      </c>
      <c r="AV65" s="22">
        <f t="shared" si="56"/>
        <v>15590.905728021811</v>
      </c>
      <c r="AW65" s="22">
        <f t="shared" si="56"/>
        <v>15709.082680573987</v>
      </c>
      <c r="AX65" s="22">
        <f t="shared" si="56"/>
        <v>15801.364604212507</v>
      </c>
      <c r="AY65" s="22">
        <f t="shared" si="56"/>
        <v>15900.517670643208</v>
      </c>
      <c r="AZ65" s="22">
        <f t="shared" si="56"/>
        <v>16008.219622625611</v>
      </c>
      <c r="BA65" s="22">
        <f t="shared" si="56"/>
        <v>16149.389667239677</v>
      </c>
      <c r="BB65" s="22">
        <f t="shared" si="56"/>
        <v>16299.28831530454</v>
      </c>
      <c r="BC65" s="22">
        <f t="shared" si="56"/>
        <v>16457.74619165972</v>
      </c>
      <c r="BD65" s="22">
        <f t="shared" si="56"/>
        <v>16626.149898739859</v>
      </c>
      <c r="BE65" s="22">
        <f t="shared" si="56"/>
        <v>16798.240285909258</v>
      </c>
      <c r="BF65" s="22">
        <f t="shared" si="56"/>
        <v>16961.887200186524</v>
      </c>
      <c r="BG65" s="22">
        <f t="shared" si="56"/>
        <v>17112.602733730713</v>
      </c>
      <c r="BH65" s="22">
        <f t="shared" si="56"/>
        <v>17306.693416467413</v>
      </c>
      <c r="BI65" s="22">
        <f t="shared" si="56"/>
        <v>17483.328083984154</v>
      </c>
      <c r="BJ65" s="22">
        <f t="shared" si="56"/>
        <v>17662.091208886559</v>
      </c>
      <c r="BK65" s="22">
        <f t="shared" si="56"/>
        <v>17847.430398776785</v>
      </c>
      <c r="BL65" s="22">
        <f t="shared" si="56"/>
        <v>18039.823737908711</v>
      </c>
      <c r="BM65" s="22">
        <f t="shared" si="56"/>
        <v>18239.581184943443</v>
      </c>
      <c r="BN65" s="22">
        <f t="shared" si="56"/>
        <v>18419.065747813176</v>
      </c>
      <c r="BO65" s="22">
        <f t="shared" si="56"/>
        <v>18605.011110971871</v>
      </c>
      <c r="BP65" s="22">
        <f t="shared" si="56"/>
        <v>18806.864020286226</v>
      </c>
      <c r="BQ65" s="22">
        <f t="shared" si="56"/>
        <v>19019.756349358748</v>
      </c>
    </row>
    <row r="66" spans="1:75" x14ac:dyDescent="0.25">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2050.9374050904016</v>
      </c>
      <c r="AF66" s="22">
        <f t="shared" si="58"/>
        <v>2045.5386350321758</v>
      </c>
      <c r="AG66" s="22">
        <f t="shared" si="58"/>
        <v>2047.0573530349106</v>
      </c>
      <c r="AH66" s="22">
        <f t="shared" si="58"/>
        <v>2037.2818538590109</v>
      </c>
      <c r="AI66" s="22">
        <f t="shared" si="58"/>
        <v>2020.7416492119835</v>
      </c>
      <c r="AJ66" s="22">
        <f t="shared" si="58"/>
        <v>1997.8167979558436</v>
      </c>
      <c r="AK66" s="22">
        <f t="shared" si="58"/>
        <v>1981.3182233351417</v>
      </c>
      <c r="AL66" s="22">
        <f t="shared" si="58"/>
        <v>1966.282777592146</v>
      </c>
      <c r="AM66" s="22">
        <f t="shared" si="58"/>
        <v>1847.4833177644771</v>
      </c>
      <c r="AN66" s="22">
        <f t="shared" si="58"/>
        <v>1886.3287553301345</v>
      </c>
      <c r="AO66" s="22">
        <f t="shared" si="58"/>
        <v>1890.9771580660042</v>
      </c>
      <c r="AP66" s="22">
        <f t="shared" si="58"/>
        <v>1874.2231852317964</v>
      </c>
      <c r="AQ66" s="22">
        <f t="shared" si="58"/>
        <v>1868.4709128970192</v>
      </c>
      <c r="AR66" s="22">
        <f t="shared" si="58"/>
        <v>1864.5718441652784</v>
      </c>
      <c r="AS66" s="22">
        <f t="shared" si="58"/>
        <v>1864.6347899323403</v>
      </c>
      <c r="AT66" s="22">
        <f t="shared" si="58"/>
        <v>1867.3742863978737</v>
      </c>
      <c r="AU66" s="22">
        <f t="shared" si="58"/>
        <v>1872.7547270715079</v>
      </c>
      <c r="AV66" s="22">
        <f t="shared" si="58"/>
        <v>1883.2796839832779</v>
      </c>
      <c r="AW66" s="22">
        <f t="shared" si="58"/>
        <v>1899.2072464867124</v>
      </c>
      <c r="AX66" s="22">
        <f t="shared" si="58"/>
        <v>1912.5850376091626</v>
      </c>
      <c r="AY66" s="22">
        <f t="shared" si="58"/>
        <v>1926.876545795858</v>
      </c>
      <c r="AZ66" s="22">
        <f t="shared" si="58"/>
        <v>1942.3341643704498</v>
      </c>
      <c r="BA66" s="22">
        <f t="shared" si="58"/>
        <v>1962.1298881063572</v>
      </c>
      <c r="BB66" s="22">
        <f t="shared" si="58"/>
        <v>1983.1143749379708</v>
      </c>
      <c r="BC66" s="22">
        <f t="shared" si="58"/>
        <v>2005.3135824031303</v>
      </c>
      <c r="BD66" s="22">
        <f t="shared" si="58"/>
        <v>2028.9148337250065</v>
      </c>
      <c r="BE66" s="22">
        <f t="shared" si="58"/>
        <v>2053.123888103019</v>
      </c>
      <c r="BF66" s="22">
        <f t="shared" si="58"/>
        <v>2076.4014608185898</v>
      </c>
      <c r="BG66" s="22">
        <f t="shared" si="58"/>
        <v>2098.1868411395399</v>
      </c>
      <c r="BH66" s="22">
        <f t="shared" si="58"/>
        <v>2125.1298594653708</v>
      </c>
      <c r="BI66" s="22">
        <f t="shared" si="58"/>
        <v>2149.943176654449</v>
      </c>
      <c r="BJ66" s="22">
        <f t="shared" si="58"/>
        <v>2175.1808468240888</v>
      </c>
      <c r="BK66" s="22">
        <f t="shared" si="58"/>
        <v>2201.402268084852</v>
      </c>
      <c r="BL66" s="22">
        <f t="shared" si="58"/>
        <v>2228.6728664288121</v>
      </c>
      <c r="BM66" s="22">
        <f t="shared" si="58"/>
        <v>2257.0417289552483</v>
      </c>
      <c r="BN66" s="22">
        <f t="shared" si="58"/>
        <v>2282.9126373495624</v>
      </c>
      <c r="BO66" s="22">
        <f t="shared" si="58"/>
        <v>2309.8079428244369</v>
      </c>
      <c r="BP66" s="22">
        <f t="shared" si="58"/>
        <v>2338.9478513468671</v>
      </c>
      <c r="BQ66" s="22">
        <f t="shared" si="58"/>
        <v>2369.7013905213362</v>
      </c>
    </row>
    <row r="67" spans="1:75" x14ac:dyDescent="0.25">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463.94620254720854</v>
      </c>
      <c r="AF67" s="22">
        <f t="shared" si="60"/>
        <v>468.5534902170719</v>
      </c>
      <c r="AG67" s="22">
        <f t="shared" si="60"/>
        <v>475.46673921112131</v>
      </c>
      <c r="AH67" s="22">
        <f t="shared" si="60"/>
        <v>478.52713833996251</v>
      </c>
      <c r="AI67" s="22">
        <f t="shared" si="60"/>
        <v>479.13075008565448</v>
      </c>
      <c r="AJ67" s="22">
        <f t="shared" si="60"/>
        <v>477.27784879908722</v>
      </c>
      <c r="AK67" s="22">
        <f t="shared" si="60"/>
        <v>477.58815133846184</v>
      </c>
      <c r="AL67" s="22">
        <f t="shared" si="60"/>
        <v>478.32509917641192</v>
      </c>
      <c r="AM67" s="22">
        <f t="shared" si="60"/>
        <v>441.04755666789964</v>
      </c>
      <c r="AN67" s="22">
        <f t="shared" si="60"/>
        <v>459.25013122481931</v>
      </c>
      <c r="AO67" s="22">
        <f t="shared" si="60"/>
        <v>464.6284733511643</v>
      </c>
      <c r="AP67" s="22">
        <f t="shared" si="60"/>
        <v>461.63618324850324</v>
      </c>
      <c r="AQ67" s="22">
        <f t="shared" si="60"/>
        <v>462.63091021985571</v>
      </c>
      <c r="AR67" s="22">
        <f t="shared" si="60"/>
        <v>464.1759836496297</v>
      </c>
      <c r="AS67" s="22">
        <f t="shared" si="60"/>
        <v>467.3573886306462</v>
      </c>
      <c r="AT67" s="22">
        <f t="shared" si="60"/>
        <v>471.68935507611212</v>
      </c>
      <c r="AU67" s="22">
        <f t="shared" si="60"/>
        <v>477.19268128269948</v>
      </c>
      <c r="AV67" s="22">
        <f t="shared" si="60"/>
        <v>484.93363004959195</v>
      </c>
      <c r="AW67" s="22">
        <f t="shared" si="60"/>
        <v>495.07398644505525</v>
      </c>
      <c r="AX67" s="22">
        <f t="shared" si="60"/>
        <v>507.23393461680752</v>
      </c>
      <c r="AY67" s="22">
        <f t="shared" si="60"/>
        <v>520.15311090819</v>
      </c>
      <c r="AZ67" s="22">
        <f t="shared" si="60"/>
        <v>533.97733575119446</v>
      </c>
      <c r="BA67" s="22">
        <f t="shared" si="60"/>
        <v>550.17007193590644</v>
      </c>
      <c r="BB67" s="22">
        <f t="shared" si="60"/>
        <v>567.40694160233602</v>
      </c>
      <c r="BC67" s="22">
        <f t="shared" si="60"/>
        <v>585.74530180876604</v>
      </c>
      <c r="BD67" s="22">
        <f t="shared" si="60"/>
        <v>605.32846720808038</v>
      </c>
      <c r="BE67" s="22">
        <f t="shared" si="60"/>
        <v>625.84262294813652</v>
      </c>
      <c r="BF67" s="22">
        <f t="shared" si="60"/>
        <v>646.57982530290917</v>
      </c>
      <c r="BG67" s="22">
        <f t="shared" si="60"/>
        <v>667.26545717899239</v>
      </c>
      <c r="BH67" s="22">
        <f t="shared" si="60"/>
        <v>688.86678500667074</v>
      </c>
      <c r="BI67" s="22">
        <f t="shared" si="60"/>
        <v>709.957672532017</v>
      </c>
      <c r="BJ67" s="22">
        <f t="shared" si="60"/>
        <v>731.83850581715399</v>
      </c>
      <c r="BK67" s="22">
        <f t="shared" si="60"/>
        <v>754.8277642240821</v>
      </c>
      <c r="BL67" s="22">
        <f t="shared" si="60"/>
        <v>779.00600218479121</v>
      </c>
      <c r="BM67" s="22">
        <f t="shared" si="60"/>
        <v>804.45000750866927</v>
      </c>
      <c r="BN67" s="22">
        <f t="shared" si="60"/>
        <v>829.2382102598782</v>
      </c>
      <c r="BO67" s="22">
        <f t="shared" si="60"/>
        <v>855.29490380928803</v>
      </c>
      <c r="BP67" s="22">
        <f t="shared" si="60"/>
        <v>883.35220922079441</v>
      </c>
      <c r="BQ67" s="22">
        <f t="shared" si="60"/>
        <v>913.1346680140382</v>
      </c>
    </row>
    <row r="70" spans="1:75" s="19" customFormat="1" ht="15.75" x14ac:dyDescent="0.25">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25518.395707880394</v>
      </c>
      <c r="AM71" s="22">
        <f t="shared" si="61"/>
        <v>23444.994282470139</v>
      </c>
      <c r="AN71" s="22">
        <f t="shared" si="61"/>
        <v>24141.921661758959</v>
      </c>
      <c r="AO71" s="22">
        <f t="shared" si="61"/>
        <v>24233.296206993455</v>
      </c>
      <c r="AP71" s="22">
        <f t="shared" si="61"/>
        <v>23945.440814875787</v>
      </c>
      <c r="AQ71" s="22">
        <f t="shared" si="61"/>
        <v>23847.484727369749</v>
      </c>
      <c r="AR71" s="22">
        <f t="shared" si="61"/>
        <v>23778.651429472342</v>
      </c>
      <c r="AS71" s="22">
        <f t="shared" si="61"/>
        <v>23780.678638892343</v>
      </c>
      <c r="AT71" s="22">
        <f t="shared" si="61"/>
        <v>23830.644297956162</v>
      </c>
      <c r="AU71" s="22">
        <f t="shared" si="61"/>
        <v>23928.090509059508</v>
      </c>
      <c r="AV71" s="22">
        <f t="shared" si="61"/>
        <v>24117.493044315594</v>
      </c>
      <c r="AW71" s="22">
        <f t="shared" si="61"/>
        <v>24403.377486143145</v>
      </c>
      <c r="AX71" s="22">
        <f t="shared" si="61"/>
        <v>24651.718305310096</v>
      </c>
      <c r="AY71" s="22">
        <f t="shared" si="61"/>
        <v>24917.339048576487</v>
      </c>
      <c r="AZ71" s="22">
        <f t="shared" si="61"/>
        <v>25204.935463455964</v>
      </c>
      <c r="BA71" s="22">
        <f t="shared" si="61"/>
        <v>25571.307441638946</v>
      </c>
      <c r="BB71" s="22">
        <f t="shared" si="61"/>
        <v>25960.296530045747</v>
      </c>
      <c r="BC71" s="22">
        <f t="shared" si="61"/>
        <v>26372.543212903012</v>
      </c>
      <c r="BD71" s="22">
        <f t="shared" si="61"/>
        <v>26811.626823119877</v>
      </c>
      <c r="BE71" s="22">
        <f t="shared" si="61"/>
        <v>27263.607079702615</v>
      </c>
      <c r="BF71" s="22">
        <f t="shared" si="61"/>
        <v>27700.99421862041</v>
      </c>
      <c r="BG71" s="22">
        <f t="shared" si="61"/>
        <v>28113.755493823537</v>
      </c>
      <c r="BH71" s="22">
        <f t="shared" si="61"/>
        <v>28615.495678920302</v>
      </c>
      <c r="BI71" s="22">
        <f t="shared" si="61"/>
        <v>29080.776999727226</v>
      </c>
      <c r="BJ71" s="22">
        <f t="shared" si="61"/>
        <v>29555.782055153148</v>
      </c>
      <c r="BK71" s="22">
        <f t="shared" si="61"/>
        <v>30050.597681840503</v>
      </c>
      <c r="BL71" s="22">
        <f t="shared" si="61"/>
        <v>30566.583168761557</v>
      </c>
      <c r="BM71" s="22">
        <f t="shared" si="61"/>
        <v>31104.839749426552</v>
      </c>
      <c r="BN71" s="22">
        <f t="shared" si="61"/>
        <v>31600.344083839762</v>
      </c>
      <c r="BO71" s="22">
        <f t="shared" si="61"/>
        <v>32117.027791991015</v>
      </c>
      <c r="BP71" s="22">
        <f t="shared" si="61"/>
        <v>32677.050082716843</v>
      </c>
      <c r="BQ71" s="22">
        <f t="shared" si="61"/>
        <v>33269.203213653884</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22897.455060347875</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22119.922069543503</v>
      </c>
      <c r="AM72" s="22">
        <f t="shared" si="62"/>
        <v>21009.950469498137</v>
      </c>
      <c r="AN72" s="22">
        <f t="shared" si="62"/>
        <v>21362.222285433592</v>
      </c>
      <c r="AO72" s="22">
        <f t="shared" si="62"/>
        <v>21421.723489986183</v>
      </c>
      <c r="AP72" s="22">
        <f t="shared" si="62"/>
        <v>21273.316405794347</v>
      </c>
      <c r="AQ72" s="22">
        <f t="shared" si="62"/>
        <v>21221.965347894882</v>
      </c>
      <c r="AR72" s="22">
        <f t="shared" si="62"/>
        <v>21188.663945142885</v>
      </c>
      <c r="AS72" s="22">
        <f t="shared" si="62"/>
        <v>21192.941973299869</v>
      </c>
      <c r="AT72" s="22">
        <f t="shared" si="62"/>
        <v>21223.167058859104</v>
      </c>
      <c r="AU72" s="22">
        <f t="shared" si="62"/>
        <v>21278.744813945443</v>
      </c>
      <c r="AV72" s="22">
        <f t="shared" si="62"/>
        <v>21383.021307793613</v>
      </c>
      <c r="AW72" s="22">
        <f t="shared" si="62"/>
        <v>21538.785626427481</v>
      </c>
      <c r="AX72" s="22">
        <f t="shared" si="62"/>
        <v>21668.416713102837</v>
      </c>
      <c r="AY72" s="22">
        <f t="shared" si="62"/>
        <v>21807.085445161087</v>
      </c>
      <c r="AZ72" s="22">
        <f t="shared" si="62"/>
        <v>21956.509383113415</v>
      </c>
      <c r="BA72" s="22">
        <f t="shared" si="62"/>
        <v>22146.27424064172</v>
      </c>
      <c r="BB72" s="22">
        <f t="shared" si="62"/>
        <v>22347.54146474458</v>
      </c>
      <c r="BC72" s="22">
        <f t="shared" si="62"/>
        <v>22559.848907193067</v>
      </c>
      <c r="BD72" s="22">
        <f t="shared" si="62"/>
        <v>22784.91496867796</v>
      </c>
      <c r="BE72" s="22">
        <f t="shared" si="62"/>
        <v>23015.393017501196</v>
      </c>
      <c r="BF72" s="22">
        <f t="shared" si="62"/>
        <v>23236.294787250667</v>
      </c>
      <c r="BG72" s="22">
        <f t="shared" si="62"/>
        <v>23442.639870294799</v>
      </c>
      <c r="BH72" s="22">
        <f t="shared" si="62"/>
        <v>23698.291488769759</v>
      </c>
      <c r="BI72" s="22">
        <f t="shared" si="62"/>
        <v>23933.93725575451</v>
      </c>
      <c r="BJ72" s="22">
        <f t="shared" si="62"/>
        <v>24172.687332509249</v>
      </c>
      <c r="BK72" s="22">
        <f t="shared" si="62"/>
        <v>24420.156299390841</v>
      </c>
      <c r="BL72" s="22">
        <f t="shared" si="62"/>
        <v>24677.027507867308</v>
      </c>
      <c r="BM72" s="22">
        <f t="shared" si="62"/>
        <v>24943.741736644097</v>
      </c>
      <c r="BN72" s="22">
        <f t="shared" si="62"/>
        <v>25187.14717262673</v>
      </c>
      <c r="BO72" s="22">
        <f t="shared" si="62"/>
        <v>25439.04270621272</v>
      </c>
      <c r="BP72" s="22">
        <f t="shared" si="62"/>
        <v>25711.2034912114</v>
      </c>
      <c r="BQ72" s="22">
        <f t="shared" si="62"/>
        <v>25997.976758461176</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47638.317777423901</v>
      </c>
      <c r="AM73" s="22">
        <f t="shared" si="63"/>
        <v>44454.944751968273</v>
      </c>
      <c r="AN73" s="22">
        <f t="shared" si="63"/>
        <v>45504.143947192555</v>
      </c>
      <c r="AO73" s="22">
        <f t="shared" si="63"/>
        <v>45655.019696979638</v>
      </c>
      <c r="AP73" s="22">
        <f t="shared" si="63"/>
        <v>45218.75722067013</v>
      </c>
      <c r="AQ73" s="22">
        <f t="shared" si="63"/>
        <v>45069.450075264627</v>
      </c>
      <c r="AR73" s="22">
        <f t="shared" si="63"/>
        <v>44967.315374615224</v>
      </c>
      <c r="AS73" s="22">
        <f t="shared" si="63"/>
        <v>44973.620612192215</v>
      </c>
      <c r="AT73" s="22">
        <f t="shared" si="63"/>
        <v>45053.811356815262</v>
      </c>
      <c r="AU73" s="22">
        <f t="shared" si="63"/>
        <v>45206.835323004954</v>
      </c>
      <c r="AV73" s="22">
        <f t="shared" si="63"/>
        <v>45500.51435210921</v>
      </c>
      <c r="AW73" s="22">
        <f t="shared" si="63"/>
        <v>45942.163112570626</v>
      </c>
      <c r="AX73" s="22">
        <f t="shared" si="63"/>
        <v>46320.135018412933</v>
      </c>
      <c r="AY73" s="22">
        <f t="shared" si="63"/>
        <v>46724.424493737577</v>
      </c>
      <c r="AZ73" s="22">
        <f t="shared" si="63"/>
        <v>47161.444846569379</v>
      </c>
      <c r="BA73" s="22">
        <f t="shared" si="63"/>
        <v>47717.581682280666</v>
      </c>
      <c r="BB73" s="22">
        <f t="shared" si="63"/>
        <v>48307.83799479033</v>
      </c>
      <c r="BC73" s="22">
        <f t="shared" si="63"/>
        <v>48932.392120096076</v>
      </c>
      <c r="BD73" s="22">
        <f t="shared" si="63"/>
        <v>49596.541791797834</v>
      </c>
      <c r="BE73" s="22">
        <f t="shared" si="63"/>
        <v>50279.000097203811</v>
      </c>
      <c r="BF73" s="22">
        <f t="shared" si="63"/>
        <v>50937.289005871076</v>
      </c>
      <c r="BG73" s="22">
        <f t="shared" si="63"/>
        <v>51556.395364118333</v>
      </c>
      <c r="BH73" s="22">
        <f t="shared" si="63"/>
        <v>52313.787167690061</v>
      </c>
      <c r="BI73" s="22">
        <f t="shared" si="63"/>
        <v>53014.71425548174</v>
      </c>
      <c r="BJ73" s="22">
        <f t="shared" si="63"/>
        <v>53728.469387662393</v>
      </c>
      <c r="BK73" s="22">
        <f t="shared" si="63"/>
        <v>54470.753981231348</v>
      </c>
      <c r="BL73" s="22">
        <f t="shared" si="63"/>
        <v>55243.610676628865</v>
      </c>
      <c r="BM73" s="22">
        <f t="shared" si="63"/>
        <v>56048.581486070645</v>
      </c>
      <c r="BN73" s="22">
        <f t="shared" si="63"/>
        <v>56787.491256466492</v>
      </c>
      <c r="BO73" s="22">
        <f t="shared" si="63"/>
        <v>57556.070498203735</v>
      </c>
      <c r="BP73" s="22">
        <f t="shared" si="63"/>
        <v>58388.253573928247</v>
      </c>
      <c r="BQ73" s="22">
        <f t="shared" si="63"/>
        <v>59267.17997211506</v>
      </c>
    </row>
    <row r="74" spans="1:75" x14ac:dyDescent="0.25">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75" x14ac:dyDescent="0.25">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5546875" defaultRowHeight="15" x14ac:dyDescent="0.25"/>
  <cols>
    <col min="1" max="1" width="34.42578125" customWidth="1"/>
    <col min="2" max="7" width="9.7109375" customWidth="1"/>
    <col min="8" max="8" width="9.42578125" customWidth="1"/>
    <col min="23" max="24" width="9.42578125" customWidth="1"/>
    <col min="25" max="25" width="9.7109375" customWidth="1"/>
  </cols>
  <sheetData>
    <row r="1" spans="1:46" ht="18.75" x14ac:dyDescent="0.3">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75" x14ac:dyDescent="0.25">
      <c r="A2" s="19" t="s">
        <v>937</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47638.317777423901</v>
      </c>
      <c r="J4" s="79">
        <f>'Emissions summary'!AJ73</f>
        <v>44454.94475196828</v>
      </c>
      <c r="K4" s="79">
        <f>'Emissions summary'!AK73</f>
        <v>45504.143947192555</v>
      </c>
      <c r="L4" s="79">
        <f>'Emissions summary'!AL73</f>
        <v>45655.019696979638</v>
      </c>
      <c r="M4" s="79">
        <f>'Emissions summary'!AM73</f>
        <v>45218.75722067013</v>
      </c>
      <c r="N4" s="79">
        <f>'Emissions summary'!AN73</f>
        <v>45069.450075264627</v>
      </c>
      <c r="O4" s="79">
        <f>'Emissions summary'!AO73</f>
        <v>44967.315374615224</v>
      </c>
      <c r="P4" s="79">
        <f>'Emissions summary'!AP73</f>
        <v>44973.620612192215</v>
      </c>
      <c r="Q4" s="79">
        <f>'Emissions summary'!AQ73</f>
        <v>45053.811356815262</v>
      </c>
      <c r="R4" s="79">
        <f>'Emissions summary'!AR73</f>
        <v>45206.835323004954</v>
      </c>
      <c r="S4" s="79">
        <f>'Emissions summary'!AS73</f>
        <v>45500.51435210921</v>
      </c>
      <c r="T4" s="79">
        <f>'Emissions summary'!AT73</f>
        <v>45942.163112570626</v>
      </c>
      <c r="U4" s="79">
        <f>'Emissions summary'!AU73</f>
        <v>46320.135018412933</v>
      </c>
      <c r="V4" s="79">
        <f>'Emissions summary'!AV73</f>
        <v>46724.424493737577</v>
      </c>
      <c r="W4" s="79">
        <f>'Emissions summary'!AW73</f>
        <v>47161.444846569379</v>
      </c>
      <c r="X4" s="79">
        <f>'Emissions summary'!AX73</f>
        <v>47717.581682280666</v>
      </c>
      <c r="Y4" s="79">
        <f>'Emissions summary'!AY73</f>
        <v>48307.83799479033</v>
      </c>
      <c r="Z4" s="79">
        <f>'Emissions summary'!AZ73</f>
        <v>48932.392120096076</v>
      </c>
      <c r="AA4" s="79">
        <f>'Emissions summary'!BA73</f>
        <v>49596.541791797834</v>
      </c>
      <c r="AB4" s="79">
        <f>'Emissions summary'!BB73</f>
        <v>50279.000097203811</v>
      </c>
      <c r="AC4" s="79">
        <f>'Emissions summary'!BC73</f>
        <v>50937.289005871076</v>
      </c>
      <c r="AD4" s="79">
        <f>'Emissions summary'!BD73</f>
        <v>51556.395364118333</v>
      </c>
      <c r="AE4" s="79">
        <f>'Emissions summary'!BE73</f>
        <v>52313.787167690061</v>
      </c>
      <c r="AF4" s="79">
        <f>'Emissions summary'!BF73</f>
        <v>53014.71425548174</v>
      </c>
      <c r="AG4" s="79">
        <f>'Emissions summary'!BG73</f>
        <v>53728.469387662393</v>
      </c>
      <c r="AH4" s="79">
        <f>'Emissions summary'!BH73</f>
        <v>54470.753981231348</v>
      </c>
      <c r="AI4" s="79">
        <f>'Emissions summary'!BI73</f>
        <v>55243.610676628865</v>
      </c>
      <c r="AJ4" s="79">
        <f>'Emissions summary'!BJ73</f>
        <v>56048.581486070645</v>
      </c>
      <c r="AK4" s="79">
        <f>'Emissions summary'!BK73</f>
        <v>56787.491256466492</v>
      </c>
      <c r="AL4" s="79">
        <f>'Emissions summary'!BL73</f>
        <v>57556.070498203735</v>
      </c>
      <c r="AM4" s="79">
        <f>'Emissions summary'!BM73</f>
        <v>58388.253573928247</v>
      </c>
      <c r="AN4" s="79">
        <f>'Emissions summary'!BN73</f>
        <v>59267.17997211506</v>
      </c>
    </row>
    <row r="5" spans="1:46" x14ac:dyDescent="0.25">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47638.317777423901</v>
      </c>
      <c r="J5" s="79">
        <f>'Net zero emission summary'!AM73</f>
        <v>44454.944751968273</v>
      </c>
      <c r="K5" s="79">
        <f>'Net zero emission summary'!AN73</f>
        <v>45504.143947192555</v>
      </c>
      <c r="L5" s="79">
        <f>'Net zero emission summary'!AO73</f>
        <v>45655.019696979638</v>
      </c>
      <c r="M5" s="79">
        <f>'Net zero emission summary'!AP73</f>
        <v>45218.75722067013</v>
      </c>
      <c r="N5" s="79">
        <f>'Net zero emission summary'!AQ73</f>
        <v>45069.450075264627</v>
      </c>
      <c r="O5" s="79">
        <f>'Net zero emission summary'!AR73</f>
        <v>44967.315374615224</v>
      </c>
      <c r="P5" s="79">
        <f>'Net zero emission summary'!AS73</f>
        <v>44973.620612192215</v>
      </c>
      <c r="Q5" s="79">
        <f>'Net zero emission summary'!AT73</f>
        <v>45053.811356815262</v>
      </c>
      <c r="R5" s="79">
        <f>'Net zero emission summary'!AU73</f>
        <v>45206.835323004954</v>
      </c>
      <c r="S5" s="79">
        <f>'Net zero emission summary'!AV73</f>
        <v>45500.51435210921</v>
      </c>
      <c r="T5" s="79">
        <f>'Net zero emission summary'!AW73</f>
        <v>45942.163112570626</v>
      </c>
      <c r="U5" s="79">
        <f>'Net zero emission summary'!AX73</f>
        <v>46320.135018412933</v>
      </c>
      <c r="V5" s="79">
        <f>'Net zero emission summary'!AY73</f>
        <v>46724.424493737577</v>
      </c>
      <c r="W5" s="79">
        <f>'Net zero emission summary'!AZ73</f>
        <v>47161.444846569379</v>
      </c>
      <c r="X5" s="79">
        <f>'Net zero emission summary'!BA73</f>
        <v>47717.581682280666</v>
      </c>
      <c r="Y5" s="79">
        <f>'Net zero emission summary'!BB73</f>
        <v>48307.83799479033</v>
      </c>
      <c r="Z5" s="79">
        <f>'Net zero emission summary'!BC73</f>
        <v>48932.392120096076</v>
      </c>
      <c r="AA5" s="79">
        <f>'Net zero emission summary'!BD73</f>
        <v>49596.541791797834</v>
      </c>
      <c r="AB5" s="79">
        <f>'Net zero emission summary'!BE73</f>
        <v>50279.000097203811</v>
      </c>
      <c r="AC5" s="79">
        <f>'Net zero emission summary'!BF73</f>
        <v>50937.289005871076</v>
      </c>
      <c r="AD5" s="79">
        <f>'Net zero emission summary'!BG73</f>
        <v>51556.395364118333</v>
      </c>
      <c r="AE5" s="79">
        <f>'Net zero emission summary'!BH73</f>
        <v>52313.787167690061</v>
      </c>
      <c r="AF5" s="79">
        <f>'Net zero emission summary'!BI73</f>
        <v>53014.71425548174</v>
      </c>
      <c r="AG5" s="79">
        <f>'Net zero emission summary'!BJ73</f>
        <v>53728.469387662393</v>
      </c>
      <c r="AH5" s="79">
        <f>'Net zero emission summary'!BK73</f>
        <v>54470.753981231348</v>
      </c>
      <c r="AI5" s="79">
        <f>'Net zero emission summary'!BL73</f>
        <v>55243.610676628865</v>
      </c>
      <c r="AJ5" s="79">
        <f>'Net zero emission summary'!BM73</f>
        <v>56048.581486070645</v>
      </c>
      <c r="AK5" s="79">
        <f>'Net zero emission summary'!BN73</f>
        <v>56787.491256466492</v>
      </c>
      <c r="AL5" s="79">
        <f>'Net zero emission summary'!BO73</f>
        <v>57556.070498203735</v>
      </c>
      <c r="AM5" s="79">
        <f>'Net zero emission summary'!BP73</f>
        <v>58388.253573928247</v>
      </c>
      <c r="AN5" s="79">
        <f>'Net zero emission summary'!BQ73</f>
        <v>59267.17997211506</v>
      </c>
    </row>
    <row r="6" spans="1:46" x14ac:dyDescent="0.25">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25">
      <c r="T7" s="49">
        <f>T6/'Emissions summary'!AT58</f>
        <v>0</v>
      </c>
      <c r="AN7" s="49">
        <f>AN6/'Emissions summary'!BN58</f>
        <v>0</v>
      </c>
    </row>
    <row r="8" spans="1:46" x14ac:dyDescent="0.25">
      <c r="T8" s="49">
        <f>(T4-T5)/T4</f>
        <v>0</v>
      </c>
      <c r="AN8" s="49">
        <f>(AN4-AN5)/AN4</f>
        <v>0</v>
      </c>
    </row>
    <row r="9" spans="1:46" x14ac:dyDescent="0.25">
      <c r="T9">
        <f>(T4-T5)/G4</f>
        <v>0</v>
      </c>
      <c r="AN9">
        <f>0.4*AN4</f>
        <v>23706.871988846025</v>
      </c>
    </row>
    <row r="10" spans="1:46" x14ac:dyDescent="0.25">
      <c r="AN10">
        <f>0.75*AN4</f>
        <v>44450.384979086295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5546875" defaultRowHeight="15" x14ac:dyDescent="0.25"/>
  <sheetData>
    <row r="1" spans="1:13" x14ac:dyDescent="0.25">
      <c r="A1" t="s">
        <v>960</v>
      </c>
      <c r="C1" t="s">
        <v>960</v>
      </c>
      <c r="E1" t="s">
        <v>960</v>
      </c>
      <c r="G1" t="s">
        <v>960</v>
      </c>
      <c r="I1" t="s">
        <v>960</v>
      </c>
      <c r="K1" t="s">
        <v>960</v>
      </c>
      <c r="M1" t="s">
        <v>960</v>
      </c>
    </row>
    <row r="2" spans="1:13" x14ac:dyDescent="0.25">
      <c r="A2" t="s">
        <v>959</v>
      </c>
      <c r="C2" t="s">
        <v>982</v>
      </c>
      <c r="E2" t="s">
        <v>995</v>
      </c>
      <c r="G2" t="s">
        <v>996</v>
      </c>
      <c r="I2" t="s">
        <v>997</v>
      </c>
      <c r="K2" t="s">
        <v>998</v>
      </c>
      <c r="M2" t="s">
        <v>999</v>
      </c>
    </row>
    <row r="3" spans="1:13" x14ac:dyDescent="0.25">
      <c r="A3" t="s">
        <v>961</v>
      </c>
      <c r="C3" t="s">
        <v>943</v>
      </c>
      <c r="E3" t="s">
        <v>983</v>
      </c>
      <c r="G3" t="s">
        <v>987</v>
      </c>
      <c r="I3" t="s">
        <v>989</v>
      </c>
      <c r="K3" t="s">
        <v>991</v>
      </c>
      <c r="M3" t="s">
        <v>993</v>
      </c>
    </row>
    <row r="4" spans="1:13" x14ac:dyDescent="0.25">
      <c r="A4" t="s">
        <v>962</v>
      </c>
      <c r="C4" t="s">
        <v>944</v>
      </c>
      <c r="E4" t="s">
        <v>984</v>
      </c>
      <c r="G4" t="s">
        <v>988</v>
      </c>
      <c r="I4" t="s">
        <v>990</v>
      </c>
      <c r="K4" t="s">
        <v>992</v>
      </c>
      <c r="M4" t="s">
        <v>994</v>
      </c>
    </row>
    <row r="5" spans="1:13" x14ac:dyDescent="0.25">
      <c r="A5" t="s">
        <v>963</v>
      </c>
      <c r="C5" t="s">
        <v>945</v>
      </c>
      <c r="E5" t="s">
        <v>985</v>
      </c>
    </row>
    <row r="6" spans="1:13" x14ac:dyDescent="0.25">
      <c r="A6" t="s">
        <v>964</v>
      </c>
      <c r="C6" t="s">
        <v>946</v>
      </c>
      <c r="E6" t="s">
        <v>986</v>
      </c>
    </row>
    <row r="7" spans="1:13" x14ac:dyDescent="0.25">
      <c r="A7" t="s">
        <v>965</v>
      </c>
    </row>
    <row r="8" spans="1:13" x14ac:dyDescent="0.25">
      <c r="A8" t="s">
        <v>966</v>
      </c>
    </row>
    <row r="9" spans="1:13" x14ac:dyDescent="0.25">
      <c r="A9" t="s">
        <v>967</v>
      </c>
    </row>
    <row r="10" spans="1:13" x14ac:dyDescent="0.25">
      <c r="A10" t="s">
        <v>968</v>
      </c>
      <c r="C10" t="s">
        <v>960</v>
      </c>
      <c r="F10" t="s">
        <v>1003</v>
      </c>
      <c r="H10" t="s">
        <v>1004</v>
      </c>
      <c r="I10" t="str">
        <f>IF('Net zero activities &amp; levers'!C5="On",1,"Baseline")</f>
        <v>Baseline</v>
      </c>
    </row>
    <row r="11" spans="1:13" x14ac:dyDescent="0.25">
      <c r="A11" t="s">
        <v>969</v>
      </c>
      <c r="C11" t="s">
        <v>12</v>
      </c>
      <c r="F11" t="s">
        <v>944</v>
      </c>
      <c r="H11" t="s">
        <v>961</v>
      </c>
      <c r="I11" t="e">
        <f>IF('Net zero activities &amp; levers'!#REF!="On",2,"Baseline")</f>
        <v>#REF!</v>
      </c>
    </row>
    <row r="12" spans="1:13" x14ac:dyDescent="0.25">
      <c r="A12" t="s">
        <v>970</v>
      </c>
      <c r="C12" t="s">
        <v>13</v>
      </c>
      <c r="F12" t="s">
        <v>945</v>
      </c>
      <c r="H12" t="s">
        <v>962</v>
      </c>
      <c r="I12" t="str">
        <f>IF('Net zero activities &amp; levers'!C6="On",3,"Baseline")</f>
        <v>Baseline</v>
      </c>
    </row>
    <row r="13" spans="1:13" x14ac:dyDescent="0.25">
      <c r="A13" t="s">
        <v>971</v>
      </c>
      <c r="C13" t="s">
        <v>14</v>
      </c>
      <c r="F13" t="s">
        <v>946</v>
      </c>
      <c r="H13" t="s">
        <v>963</v>
      </c>
      <c r="I13" t="e">
        <f>IF('Net zero activities &amp; levers'!#REF!="On",4,"Baseline")</f>
        <v>#REF!</v>
      </c>
    </row>
    <row r="14" spans="1:13" x14ac:dyDescent="0.25">
      <c r="A14" t="s">
        <v>972</v>
      </c>
      <c r="F14" t="s">
        <v>983</v>
      </c>
      <c r="H14" t="s">
        <v>1021</v>
      </c>
      <c r="I14" t="str">
        <f>IF('Net zero activities &amp; levers'!C7="On",5,"Baseline")</f>
        <v>Baseline</v>
      </c>
    </row>
    <row r="15" spans="1:13" x14ac:dyDescent="0.25">
      <c r="A15" t="s">
        <v>973</v>
      </c>
      <c r="F15" t="s">
        <v>984</v>
      </c>
    </row>
    <row r="16" spans="1:13" x14ac:dyDescent="0.25">
      <c r="A16" t="s">
        <v>974</v>
      </c>
      <c r="C16" t="s">
        <v>960</v>
      </c>
      <c r="F16" t="s">
        <v>985</v>
      </c>
      <c r="H16" t="s">
        <v>966</v>
      </c>
      <c r="I16" t="e">
        <f>IF('Net zero activities &amp; levers'!#REF!="On",6,"Baseline")</f>
        <v>#REF!</v>
      </c>
    </row>
    <row r="17" spans="1:14" x14ac:dyDescent="0.25">
      <c r="A17" t="s">
        <v>975</v>
      </c>
      <c r="C17" t="s">
        <v>1000</v>
      </c>
      <c r="F17" t="s">
        <v>986</v>
      </c>
      <c r="H17" t="s">
        <v>967</v>
      </c>
      <c r="I17" t="e">
        <f>IF('Net zero activities &amp; levers'!#REF!="On",7,"Baseline")</f>
        <v>#REF!</v>
      </c>
    </row>
    <row r="18" spans="1:14" x14ac:dyDescent="0.25">
      <c r="A18" t="s">
        <v>976</v>
      </c>
      <c r="C18" t="s">
        <v>1001</v>
      </c>
      <c r="F18" t="s">
        <v>987</v>
      </c>
      <c r="H18" t="s">
        <v>968</v>
      </c>
      <c r="I18" t="str">
        <f>IF('Net zero activities &amp; levers'!C8="On",8,"Baseline")</f>
        <v>Baseline</v>
      </c>
    </row>
    <row r="19" spans="1:14" x14ac:dyDescent="0.25">
      <c r="A19" t="s">
        <v>977</v>
      </c>
    </row>
    <row r="20" spans="1:14" x14ac:dyDescent="0.25">
      <c r="A20" t="s">
        <v>978</v>
      </c>
    </row>
    <row r="21" spans="1:14" x14ac:dyDescent="0.25">
      <c r="A21" t="s">
        <v>979</v>
      </c>
    </row>
    <row r="22" spans="1:14" x14ac:dyDescent="0.25">
      <c r="A22" t="s">
        <v>980</v>
      </c>
      <c r="L22" t="s">
        <v>1004</v>
      </c>
    </row>
    <row r="23" spans="1:14" x14ac:dyDescent="0.25">
      <c r="A23" t="s">
        <v>981</v>
      </c>
      <c r="L23" t="s">
        <v>962</v>
      </c>
      <c r="N23" t="str">
        <f>$L$22&amp;L23</f>
        <v>FSFA</v>
      </c>
    </row>
    <row r="24" spans="1:14" x14ac:dyDescent="0.25">
      <c r="L24" t="s">
        <v>1021</v>
      </c>
      <c r="N24" t="str">
        <f t="shared" ref="N24:N28" si="0">$L$22&amp;L24</f>
        <v>FSGS</v>
      </c>
    </row>
    <row r="25" spans="1:14" x14ac:dyDescent="0.25">
      <c r="L25" t="s">
        <v>968</v>
      </c>
      <c r="N25" t="str">
        <f t="shared" si="0"/>
        <v>FSPQ</v>
      </c>
    </row>
    <row r="26" spans="1:14" x14ac:dyDescent="0.25">
      <c r="L26" t="s">
        <v>969</v>
      </c>
      <c r="N26" t="str">
        <f t="shared" si="0"/>
        <v>FSNI</v>
      </c>
    </row>
    <row r="27" spans="1:14" x14ac:dyDescent="0.25">
      <c r="L27" t="s">
        <v>972</v>
      </c>
      <c r="N27" t="str">
        <f t="shared" si="0"/>
        <v>FSAD</v>
      </c>
    </row>
    <row r="28" spans="1:14" x14ac:dyDescent="0.25">
      <c r="B28" t="s">
        <v>1379</v>
      </c>
      <c r="L28" t="s">
        <v>1322</v>
      </c>
      <c r="N28" t="str">
        <f t="shared" si="0"/>
        <v>FSCM</v>
      </c>
    </row>
    <row r="29" spans="1:14" x14ac:dyDescent="0.25">
      <c r="B29" t="s">
        <v>1380</v>
      </c>
      <c r="N29" t="str">
        <f>$L$23&amp;L22</f>
        <v>FAFS</v>
      </c>
    </row>
    <row r="30" spans="1:14" x14ac:dyDescent="0.25">
      <c r="N30" t="str">
        <f>$L$23&amp;L24</f>
        <v>FAGS</v>
      </c>
    </row>
    <row r="31" spans="1:14" x14ac:dyDescent="0.25">
      <c r="B31" t="s">
        <v>1001</v>
      </c>
      <c r="N31" t="str">
        <f t="shared" ref="N31:N34" si="1">$L$23&amp;L25</f>
        <v>FAPQ</v>
      </c>
    </row>
    <row r="32" spans="1:14" x14ac:dyDescent="0.25">
      <c r="B32" t="s">
        <v>1381</v>
      </c>
      <c r="N32" t="str">
        <f t="shared" si="1"/>
        <v>FANI</v>
      </c>
    </row>
    <row r="33" spans="2:14" x14ac:dyDescent="0.25">
      <c r="B33" t="s">
        <v>1378</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 Merven</cp:lastModifiedBy>
  <cp:revision/>
  <dcterms:created xsi:type="dcterms:W3CDTF">2017-04-05T21:08:35Z</dcterms:created>
  <dcterms:modified xsi:type="dcterms:W3CDTF">2023-09-21T20:08:41Z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